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4EDADE5-3738-402A-873A-8638D8574D3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заказа'!$B$157:$B$157</definedName>
    <definedName name="ProductId57">'Бланк заказа'!$B$158:$B$158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заказа'!$B$170:$B$170</definedName>
    <definedName name="ProductId62">'Бланк заказа'!$B$175:$B$175</definedName>
    <definedName name="ProductId63">'Бланк заказа'!$B$181:$B$181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заказа'!$B$223:$B$223</definedName>
    <definedName name="ProductId81">'Бланк заказа'!$B$228:$B$228</definedName>
    <definedName name="ProductId82">'Бланк заказа'!$B$234:$B$234</definedName>
    <definedName name="ProductId83">'Бланк заказа'!$B$235:$B$235</definedName>
    <definedName name="ProductId84">'Бланк заказа'!$B$236:$B$236</definedName>
    <definedName name="ProductId85">'Бланк заказа'!$B$240:$B$240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заказа'!$X$157:$X$157</definedName>
    <definedName name="SalesQty57">'Бланк заказа'!$X$158:$X$158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заказа'!$X$170:$X$170</definedName>
    <definedName name="SalesQty62">'Бланк заказа'!$X$175:$X$175</definedName>
    <definedName name="SalesQty63">'Бланк заказа'!$X$181:$X$181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заказа'!$X$223:$X$223</definedName>
    <definedName name="SalesQty81">'Бланк заказа'!$X$228:$X$228</definedName>
    <definedName name="SalesQty82">'Бланк заказа'!$X$234:$X$234</definedName>
    <definedName name="SalesQty83">'Бланк заказа'!$X$235:$X$235</definedName>
    <definedName name="SalesQty84">'Бланк заказа'!$X$236:$X$236</definedName>
    <definedName name="SalesQty85">'Бланк заказа'!$X$240:$X$240</definedName>
    <definedName name="SalesQty86">'Бланк заказа'!$X$244:$X$244</definedName>
    <definedName name="SalesQty87">'Бланк заказа'!$X$245:$X$245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заказа'!$Y$157:$Y$157</definedName>
    <definedName name="SalesRoundBox57">'Бланк заказа'!$Y$158:$Y$158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заказа'!$Y$170:$Y$170</definedName>
    <definedName name="SalesRoundBox62">'Бланк заказа'!$Y$175:$Y$175</definedName>
    <definedName name="SalesRoundBox63">'Бланк заказа'!$Y$181:$Y$181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заказа'!$Y$223:$Y$223</definedName>
    <definedName name="SalesRoundBox81">'Бланк заказа'!$Y$228:$Y$228</definedName>
    <definedName name="SalesRoundBox82">'Бланк заказа'!$Y$234:$Y$234</definedName>
    <definedName name="SalesRoundBox83">'Бланк заказа'!$Y$235:$Y$235</definedName>
    <definedName name="SalesRoundBox84">'Бланк заказа'!$Y$236:$Y$236</definedName>
    <definedName name="SalesRoundBox85">'Бланк заказа'!$Y$240:$Y$240</definedName>
    <definedName name="SalesRoundBox86">'Бланк заказа'!$Y$244:$Y$244</definedName>
    <definedName name="SalesRoundBox87">'Бланк заказа'!$Y$245:$Y$245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заказа'!$W$157:$W$157</definedName>
    <definedName name="UnitOfMeasure57">'Бланк заказа'!$W$158:$W$158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заказа'!$W$170:$W$170</definedName>
    <definedName name="UnitOfMeasure62">'Бланк заказа'!$W$175:$W$175</definedName>
    <definedName name="UnitOfMeasure63">'Бланк заказа'!$W$181:$W$181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заказа'!$W$223:$W$223</definedName>
    <definedName name="UnitOfMeasure81">'Бланк заказа'!$W$228:$W$228</definedName>
    <definedName name="UnitOfMeasure82">'Бланк заказа'!$W$234:$W$234</definedName>
    <definedName name="UnitOfMeasure83">'Бланк заказа'!$W$235:$W$235</definedName>
    <definedName name="UnitOfMeasure84">'Бланк заказа'!$W$236:$W$236</definedName>
    <definedName name="UnitOfMeasure85">'Бланк заказа'!$W$240:$W$240</definedName>
    <definedName name="UnitOfMeasure86">'Бланк заказа'!$W$244:$W$244</definedName>
    <definedName name="UnitOfMeasure87">'Бланк заказа'!$W$245:$W$245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7" i="1" l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Z275" i="1" s="1"/>
  <c r="Y256" i="1"/>
  <c r="Y276" i="1" s="1"/>
  <c r="X254" i="1"/>
  <c r="X253" i="1"/>
  <c r="BO252" i="1"/>
  <c r="BM252" i="1"/>
  <c r="Z252" i="1"/>
  <c r="Y252" i="1"/>
  <c r="P252" i="1"/>
  <c r="BO251" i="1"/>
  <c r="BM251" i="1"/>
  <c r="Z251" i="1"/>
  <c r="Y251" i="1"/>
  <c r="BO250" i="1"/>
  <c r="BM250" i="1"/>
  <c r="Z250" i="1"/>
  <c r="Y250" i="1"/>
  <c r="P250" i="1"/>
  <c r="BO249" i="1"/>
  <c r="BM249" i="1"/>
  <c r="Z249" i="1"/>
  <c r="Y249" i="1"/>
  <c r="X247" i="1"/>
  <c r="X246" i="1"/>
  <c r="BO245" i="1"/>
  <c r="BM245" i="1"/>
  <c r="Z245" i="1"/>
  <c r="Y245" i="1"/>
  <c r="BO244" i="1"/>
  <c r="BM244" i="1"/>
  <c r="Z244" i="1"/>
  <c r="Z246" i="1" s="1"/>
  <c r="Y244" i="1"/>
  <c r="X242" i="1"/>
  <c r="X241" i="1"/>
  <c r="BO240" i="1"/>
  <c r="BM240" i="1"/>
  <c r="Z240" i="1"/>
  <c r="Z241" i="1" s="1"/>
  <c r="Y240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Y238" i="1" s="1"/>
  <c r="X230" i="1"/>
  <c r="Y229" i="1"/>
  <c r="X229" i="1"/>
  <c r="BP228" i="1"/>
  <c r="BO228" i="1"/>
  <c r="BN228" i="1"/>
  <c r="BM228" i="1"/>
  <c r="Z228" i="1"/>
  <c r="Z229" i="1" s="1"/>
  <c r="Y228" i="1"/>
  <c r="Y230" i="1" s="1"/>
  <c r="X225" i="1"/>
  <c r="X224" i="1"/>
  <c r="BO223" i="1"/>
  <c r="BM223" i="1"/>
  <c r="Z223" i="1"/>
  <c r="Z224" i="1" s="1"/>
  <c r="Y223" i="1"/>
  <c r="X219" i="1"/>
  <c r="X218" i="1"/>
  <c r="BO217" i="1"/>
  <c r="BM217" i="1"/>
  <c r="Z217" i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8" i="1"/>
  <c r="X167" i="1"/>
  <c r="BO166" i="1"/>
  <c r="BM166" i="1"/>
  <c r="Z166" i="1"/>
  <c r="Y166" i="1"/>
  <c r="P166" i="1"/>
  <c r="BO165" i="1"/>
  <c r="BM165" i="1"/>
  <c r="Z165" i="1"/>
  <c r="Y165" i="1"/>
  <c r="BP165" i="1" s="1"/>
  <c r="P165" i="1"/>
  <c r="BO164" i="1"/>
  <c r="BM164" i="1"/>
  <c r="Z164" i="1"/>
  <c r="Y164" i="1"/>
  <c r="P164" i="1"/>
  <c r="X160" i="1"/>
  <c r="X159" i="1"/>
  <c r="BP158" i="1"/>
  <c r="BO158" i="1"/>
  <c r="BN158" i="1"/>
  <c r="BM158" i="1"/>
  <c r="Z158" i="1"/>
  <c r="Y158" i="1"/>
  <c r="P158" i="1"/>
  <c r="BO157" i="1"/>
  <c r="BM157" i="1"/>
  <c r="Z157" i="1"/>
  <c r="Y157" i="1"/>
  <c r="Y160" i="1" s="1"/>
  <c r="P157" i="1"/>
  <c r="X155" i="1"/>
  <c r="X154" i="1"/>
  <c r="BO153" i="1"/>
  <c r="BM153" i="1"/>
  <c r="Z153" i="1"/>
  <c r="Y153" i="1"/>
  <c r="BP153" i="1" s="1"/>
  <c r="BO152" i="1"/>
  <c r="BM152" i="1"/>
  <c r="Z152" i="1"/>
  <c r="Y152" i="1"/>
  <c r="BP152" i="1" s="1"/>
  <c r="P152" i="1"/>
  <c r="BO151" i="1"/>
  <c r="BM151" i="1"/>
  <c r="Z151" i="1"/>
  <c r="Y151" i="1"/>
  <c r="BO150" i="1"/>
  <c r="BM150" i="1"/>
  <c r="Z150" i="1"/>
  <c r="Y150" i="1"/>
  <c r="X147" i="1"/>
  <c r="X146" i="1"/>
  <c r="BO145" i="1"/>
  <c r="BM145" i="1"/>
  <c r="Z145" i="1"/>
  <c r="Z146" i="1" s="1"/>
  <c r="Y145" i="1"/>
  <c r="Y146" i="1" s="1"/>
  <c r="P145" i="1"/>
  <c r="X143" i="1"/>
  <c r="X142" i="1"/>
  <c r="BO141" i="1"/>
  <c r="BM141" i="1"/>
  <c r="Z141" i="1"/>
  <c r="Z142" i="1" s="1"/>
  <c r="Y141" i="1"/>
  <c r="Y142" i="1" s="1"/>
  <c r="X137" i="1"/>
  <c r="X136" i="1"/>
  <c r="BO135" i="1"/>
  <c r="BM135" i="1"/>
  <c r="Z135" i="1"/>
  <c r="Z136" i="1" s="1"/>
  <c r="Y135" i="1"/>
  <c r="P135" i="1"/>
  <c r="X132" i="1"/>
  <c r="X131" i="1"/>
  <c r="BO130" i="1"/>
  <c r="BM130" i="1"/>
  <c r="Z130" i="1"/>
  <c r="Y130" i="1"/>
  <c r="BO129" i="1"/>
  <c r="BM129" i="1"/>
  <c r="Z129" i="1"/>
  <c r="Z131" i="1" s="1"/>
  <c r="Y129" i="1"/>
  <c r="P129" i="1"/>
  <c r="X126" i="1"/>
  <c r="X125" i="1"/>
  <c r="BO124" i="1"/>
  <c r="BM124" i="1"/>
  <c r="Z124" i="1"/>
  <c r="Z125" i="1" s="1"/>
  <c r="Y124" i="1"/>
  <c r="P124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X115" i="1"/>
  <c r="X114" i="1"/>
  <c r="BO113" i="1"/>
  <c r="BM113" i="1"/>
  <c r="Z113" i="1"/>
  <c r="Y113" i="1"/>
  <c r="BP113" i="1" s="1"/>
  <c r="P113" i="1"/>
  <c r="BO112" i="1"/>
  <c r="BM112" i="1"/>
  <c r="Z112" i="1"/>
  <c r="Y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P85" i="1"/>
  <c r="BO84" i="1"/>
  <c r="BM84" i="1"/>
  <c r="Z84" i="1"/>
  <c r="Y84" i="1"/>
  <c r="BP84" i="1" s="1"/>
  <c r="P84" i="1"/>
  <c r="BO83" i="1"/>
  <c r="BM83" i="1"/>
  <c r="Z83" i="1"/>
  <c r="Y83" i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Y61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9" i="1" l="1"/>
  <c r="Y78" i="1"/>
  <c r="BN76" i="1"/>
  <c r="Y94" i="1"/>
  <c r="Z94" i="1"/>
  <c r="BN92" i="1"/>
  <c r="Z102" i="1"/>
  <c r="Z108" i="1"/>
  <c r="BN106" i="1"/>
  <c r="Y121" i="1"/>
  <c r="BN119" i="1"/>
  <c r="Y87" i="1"/>
  <c r="BP81" i="1"/>
  <c r="BN81" i="1"/>
  <c r="BP83" i="1"/>
  <c r="BN83" i="1"/>
  <c r="BP85" i="1"/>
  <c r="BN85" i="1"/>
  <c r="BP99" i="1"/>
  <c r="BN99" i="1"/>
  <c r="BP101" i="1"/>
  <c r="BN101" i="1"/>
  <c r="Y114" i="1"/>
  <c r="BP112" i="1"/>
  <c r="BN112" i="1"/>
  <c r="Y126" i="1"/>
  <c r="Y125" i="1"/>
  <c r="BP124" i="1"/>
  <c r="BN124" i="1"/>
  <c r="Y137" i="1"/>
  <c r="Y136" i="1"/>
  <c r="BP135" i="1"/>
  <c r="BN135" i="1"/>
  <c r="BP217" i="1"/>
  <c r="BN217" i="1"/>
  <c r="Y254" i="1"/>
  <c r="BP249" i="1"/>
  <c r="BN249" i="1"/>
  <c r="BP252" i="1"/>
  <c r="BN252" i="1"/>
  <c r="BP29" i="1"/>
  <c r="BN29" i="1"/>
  <c r="BP31" i="1"/>
  <c r="BN31" i="1"/>
  <c r="BP44" i="1"/>
  <c r="BN44" i="1"/>
  <c r="BP46" i="1"/>
  <c r="BN46" i="1"/>
  <c r="Y66" i="1"/>
  <c r="BP64" i="1"/>
  <c r="BN64" i="1"/>
  <c r="Y132" i="1"/>
  <c r="Y131" i="1"/>
  <c r="BP129" i="1"/>
  <c r="BN129" i="1"/>
  <c r="BP130" i="1"/>
  <c r="BN130" i="1"/>
  <c r="Y154" i="1"/>
  <c r="BP150" i="1"/>
  <c r="BN150" i="1"/>
  <c r="BP151" i="1"/>
  <c r="BN151" i="1"/>
  <c r="Y168" i="1"/>
  <c r="BP164" i="1"/>
  <c r="BN164" i="1"/>
  <c r="BP166" i="1"/>
  <c r="BN166" i="1"/>
  <c r="BP193" i="1"/>
  <c r="BN193" i="1"/>
  <c r="BP195" i="1"/>
  <c r="BN195" i="1"/>
  <c r="BP197" i="1"/>
  <c r="BN197" i="1"/>
  <c r="Y213" i="1"/>
  <c r="Y212" i="1"/>
  <c r="BP211" i="1"/>
  <c r="BN211" i="1"/>
  <c r="Y242" i="1"/>
  <c r="Y241" i="1"/>
  <c r="BP240" i="1"/>
  <c r="BN240" i="1"/>
  <c r="X278" i="1"/>
  <c r="X280" i="1" s="1"/>
  <c r="X281" i="1"/>
  <c r="Y33" i="1"/>
  <c r="Y39" i="1"/>
  <c r="Y48" i="1"/>
  <c r="Z48" i="1"/>
  <c r="Z60" i="1"/>
  <c r="Z66" i="1"/>
  <c r="Z77" i="1"/>
  <c r="Z87" i="1"/>
  <c r="Y103" i="1"/>
  <c r="Y108" i="1"/>
  <c r="Z114" i="1"/>
  <c r="Z120" i="1"/>
  <c r="Z154" i="1"/>
  <c r="Z159" i="1"/>
  <c r="Z167" i="1"/>
  <c r="Y190" i="1"/>
  <c r="Z199" i="1"/>
  <c r="Z253" i="1"/>
  <c r="H9" i="1"/>
  <c r="A10" i="1"/>
  <c r="Y24" i="1"/>
  <c r="Y32" i="1"/>
  <c r="Y40" i="1"/>
  <c r="Y49" i="1"/>
  <c r="Y60" i="1"/>
  <c r="Y67" i="1"/>
  <c r="Y72" i="1"/>
  <c r="Y77" i="1"/>
  <c r="Y88" i="1"/>
  <c r="Y95" i="1"/>
  <c r="Y102" i="1"/>
  <c r="Y109" i="1"/>
  <c r="Y115" i="1"/>
  <c r="Y120" i="1"/>
  <c r="Y143" i="1"/>
  <c r="Y147" i="1"/>
  <c r="Y155" i="1"/>
  <c r="Y159" i="1"/>
  <c r="Y167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6" i="1"/>
  <c r="BP244" i="1"/>
  <c r="BN244" i="1"/>
  <c r="BP245" i="1"/>
  <c r="BN245" i="1"/>
  <c r="F9" i="1"/>
  <c r="J9" i="1"/>
  <c r="BN22" i="1"/>
  <c r="BP22" i="1"/>
  <c r="X277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7" i="1"/>
  <c r="BN113" i="1"/>
  <c r="BN118" i="1"/>
  <c r="BP118" i="1"/>
  <c r="BN141" i="1"/>
  <c r="BP141" i="1"/>
  <c r="BN145" i="1"/>
  <c r="BP145" i="1"/>
  <c r="BN152" i="1"/>
  <c r="BN153" i="1"/>
  <c r="BN157" i="1"/>
  <c r="BP157" i="1"/>
  <c r="BN165" i="1"/>
  <c r="BN187" i="1"/>
  <c r="Y199" i="1"/>
  <c r="BN194" i="1"/>
  <c r="BN196" i="1"/>
  <c r="BN198" i="1"/>
  <c r="Z207" i="1"/>
  <c r="Z218" i="1"/>
  <c r="Y225" i="1"/>
  <c r="Y237" i="1"/>
  <c r="BP234" i="1"/>
  <c r="BN234" i="1"/>
  <c r="BP235" i="1"/>
  <c r="BN235" i="1"/>
  <c r="BP236" i="1"/>
  <c r="BN236" i="1"/>
  <c r="Y247" i="1"/>
  <c r="BP250" i="1"/>
  <c r="BN250" i="1"/>
  <c r="BP251" i="1"/>
  <c r="BN251" i="1"/>
  <c r="Y253" i="1"/>
  <c r="Y27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Z282" i="1" l="1"/>
  <c r="Y281" i="1"/>
  <c r="Y278" i="1"/>
  <c r="Y279" i="1"/>
  <c r="Y277" i="1"/>
  <c r="Y280" i="1" l="1"/>
  <c r="B290" i="1" s="1"/>
  <c r="A290" i="1"/>
  <c r="C290" i="1" l="1"/>
</calcChain>
</file>

<file path=xl/sharedStrings.xml><?xml version="1.0" encoding="utf-8"?>
<sst xmlns="http://schemas.openxmlformats.org/spreadsheetml/2006/main" count="1057" uniqueCount="404">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</sst>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1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5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7" t="s">
        <v>0</v>
      </c>
      <c r="E1" s="215"/>
      <c r="F1" s="215"/>
      <c r="G1" s="12" t="s">
        <v>1</v>
      </c>
      <c r="H1" s="257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4"/>
      <c r="R2" s="194"/>
      <c r="S2" s="194"/>
      <c r="T2" s="194"/>
      <c r="U2" s="194"/>
      <c r="V2" s="194"/>
      <c r="W2" s="194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4"/>
      <c r="Q3" s="194"/>
      <c r="R3" s="194"/>
      <c r="S3" s="194"/>
      <c r="T3" s="194"/>
      <c r="U3" s="194"/>
      <c r="V3" s="194"/>
      <c r="W3" s="194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77" t="s">
        <v>7</v>
      </c>
      <c r="B5" s="237"/>
      <c r="C5" s="238"/>
      <c r="D5" s="259"/>
      <c r="E5" s="260"/>
      <c r="F5" s="376" t="s">
        <v>8</v>
      </c>
      <c r="G5" s="238"/>
      <c r="H5" s="259" t="s">
        <v>403</v>
      </c>
      <c r="I5" s="348"/>
      <c r="J5" s="348"/>
      <c r="K5" s="348"/>
      <c r="L5" s="348"/>
      <c r="M5" s="260"/>
      <c r="N5" s="61"/>
      <c r="P5" s="24" t="s">
        <v>9</v>
      </c>
      <c r="Q5" s="382">
        <v>45509</v>
      </c>
      <c r="R5" s="207"/>
      <c r="T5" s="304" t="s">
        <v>10</v>
      </c>
      <c r="U5" s="305"/>
      <c r="V5" s="307" t="s">
        <v>11</v>
      </c>
      <c r="W5" s="207"/>
      <c r="AB5" s="51"/>
      <c r="AC5" s="51"/>
      <c r="AD5" s="51"/>
      <c r="AE5" s="51"/>
    </row>
    <row r="6" spans="1:32" s="182" customFormat="1" ht="24" customHeight="1" x14ac:dyDescent="0.2">
      <c r="A6" s="277" t="s">
        <v>12</v>
      </c>
      <c r="B6" s="237"/>
      <c r="C6" s="238"/>
      <c r="D6" s="350" t="s">
        <v>13</v>
      </c>
      <c r="E6" s="351"/>
      <c r="F6" s="351"/>
      <c r="G6" s="351"/>
      <c r="H6" s="351"/>
      <c r="I6" s="351"/>
      <c r="J6" s="351"/>
      <c r="K6" s="351"/>
      <c r="L6" s="351"/>
      <c r="M6" s="207"/>
      <c r="N6" s="62"/>
      <c r="P6" s="24" t="s">
        <v>14</v>
      </c>
      <c r="Q6" s="387" t="str">
        <f>IF(Q5=0," ",CHOOSE(WEEKDAY(Q5,2),"Понедельник","Вторник","Среда","Четверг","Пятница","Суббота","Воскресенье"))</f>
        <v>Понедельник</v>
      </c>
      <c r="R6" s="198"/>
      <c r="T6" s="316" t="s">
        <v>15</v>
      </c>
      <c r="U6" s="305"/>
      <c r="V6" s="334" t="s">
        <v>16</v>
      </c>
      <c r="W6" s="228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90" t="str">
        <f>IFERROR(VLOOKUP(DeliveryAddress,Table,3,0),1)</f>
        <v>1</v>
      </c>
      <c r="E7" s="291"/>
      <c r="F7" s="291"/>
      <c r="G7" s="291"/>
      <c r="H7" s="291"/>
      <c r="I7" s="291"/>
      <c r="J7" s="291"/>
      <c r="K7" s="291"/>
      <c r="L7" s="291"/>
      <c r="M7" s="283"/>
      <c r="N7" s="63"/>
      <c r="P7" s="24"/>
      <c r="Q7" s="42"/>
      <c r="R7" s="42"/>
      <c r="T7" s="194"/>
      <c r="U7" s="305"/>
      <c r="V7" s="335"/>
      <c r="W7" s="336"/>
      <c r="AB7" s="51"/>
      <c r="AC7" s="51"/>
      <c r="AD7" s="51"/>
      <c r="AE7" s="51"/>
    </row>
    <row r="8" spans="1:32" s="182" customFormat="1" ht="25.5" customHeight="1" x14ac:dyDescent="0.2">
      <c r="A8" s="288" t="s">
        <v>17</v>
      </c>
      <c r="B8" s="200"/>
      <c r="C8" s="201"/>
      <c r="D8" s="247" t="s">
        <v>18</v>
      </c>
      <c r="E8" s="248"/>
      <c r="F8" s="248"/>
      <c r="G8" s="248"/>
      <c r="H8" s="248"/>
      <c r="I8" s="248"/>
      <c r="J8" s="248"/>
      <c r="K8" s="248"/>
      <c r="L8" s="248"/>
      <c r="M8" s="249"/>
      <c r="N8" s="64"/>
      <c r="P8" s="24" t="s">
        <v>19</v>
      </c>
      <c r="Q8" s="282">
        <v>0.375</v>
      </c>
      <c r="R8" s="283"/>
      <c r="T8" s="194"/>
      <c r="U8" s="305"/>
      <c r="V8" s="335"/>
      <c r="W8" s="336"/>
      <c r="AB8" s="51"/>
      <c r="AC8" s="51"/>
      <c r="AD8" s="51"/>
      <c r="AE8" s="51"/>
    </row>
    <row r="9" spans="1:32" s="182" customFormat="1" ht="39.950000000000003" customHeight="1" x14ac:dyDescent="0.2">
      <c r="A9" s="2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4"/>
      <c r="C9" s="194"/>
      <c r="D9" s="296"/>
      <c r="E9" s="196"/>
      <c r="F9" s="2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4"/>
      <c r="H9" s="195" t="str">
        <f>IF(AND($A$9="Тип доверенности/получателя при получении в адресе перегруза:",$D$9="Разовая доверенность"),"Введите ФИО","")</f>
        <v/>
      </c>
      <c r="I9" s="196"/>
      <c r="J9" s="1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6"/>
      <c r="L9" s="196"/>
      <c r="M9" s="196"/>
      <c r="N9" s="180"/>
      <c r="P9" s="26" t="s">
        <v>20</v>
      </c>
      <c r="Q9" s="204"/>
      <c r="R9" s="205"/>
      <c r="T9" s="194"/>
      <c r="U9" s="305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4"/>
      <c r="C10" s="194"/>
      <c r="D10" s="296"/>
      <c r="E10" s="196"/>
      <c r="F10" s="2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4"/>
      <c r="H10" s="287" t="str">
        <f>IFERROR(VLOOKUP($D$10,Proxy,2,FALSE),"")</f>
        <v/>
      </c>
      <c r="I10" s="194"/>
      <c r="J10" s="194"/>
      <c r="K10" s="194"/>
      <c r="L10" s="194"/>
      <c r="M10" s="194"/>
      <c r="N10" s="181"/>
      <c r="P10" s="26" t="s">
        <v>21</v>
      </c>
      <c r="Q10" s="317"/>
      <c r="R10" s="318"/>
      <c r="U10" s="24" t="s">
        <v>22</v>
      </c>
      <c r="V10" s="227" t="s">
        <v>23</v>
      </c>
      <c r="W10" s="228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06"/>
      <c r="R11" s="207"/>
      <c r="U11" s="24" t="s">
        <v>26</v>
      </c>
      <c r="V11" s="360" t="s">
        <v>27</v>
      </c>
      <c r="W11" s="205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00" t="s">
        <v>28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8"/>
      <c r="N12" s="65"/>
      <c r="P12" s="24" t="s">
        <v>29</v>
      </c>
      <c r="Q12" s="282"/>
      <c r="R12" s="283"/>
      <c r="S12" s="23"/>
      <c r="U12" s="24"/>
      <c r="V12" s="215"/>
      <c r="W12" s="194"/>
      <c r="AB12" s="51"/>
      <c r="AC12" s="51"/>
      <c r="AD12" s="51"/>
      <c r="AE12" s="51"/>
    </row>
    <row r="13" spans="1:32" s="182" customFormat="1" ht="23.25" customHeight="1" x14ac:dyDescent="0.2">
      <c r="A13" s="300" t="s">
        <v>30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8"/>
      <c r="N13" s="65"/>
      <c r="O13" s="26"/>
      <c r="P13" s="26" t="s">
        <v>31</v>
      </c>
      <c r="Q13" s="360"/>
      <c r="R13" s="2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00" t="s">
        <v>32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09" t="s">
        <v>33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8"/>
      <c r="N15" s="66"/>
      <c r="P15" s="298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9"/>
      <c r="Q16" s="299"/>
      <c r="R16" s="299"/>
      <c r="S16" s="299"/>
      <c r="T16" s="2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1" t="s">
        <v>35</v>
      </c>
      <c r="B17" s="221" t="s">
        <v>36</v>
      </c>
      <c r="C17" s="295" t="s">
        <v>37</v>
      </c>
      <c r="D17" s="221" t="s">
        <v>38</v>
      </c>
      <c r="E17" s="266"/>
      <c r="F17" s="221" t="s">
        <v>39</v>
      </c>
      <c r="G17" s="221" t="s">
        <v>40</v>
      </c>
      <c r="H17" s="221" t="s">
        <v>41</v>
      </c>
      <c r="I17" s="221" t="s">
        <v>42</v>
      </c>
      <c r="J17" s="221" t="s">
        <v>43</v>
      </c>
      <c r="K17" s="221" t="s">
        <v>44</v>
      </c>
      <c r="L17" s="221" t="s">
        <v>45</v>
      </c>
      <c r="M17" s="221" t="s">
        <v>46</v>
      </c>
      <c r="N17" s="221" t="s">
        <v>47</v>
      </c>
      <c r="O17" s="221" t="s">
        <v>48</v>
      </c>
      <c r="P17" s="221" t="s">
        <v>49</v>
      </c>
      <c r="Q17" s="265"/>
      <c r="R17" s="265"/>
      <c r="S17" s="265"/>
      <c r="T17" s="266"/>
      <c r="U17" s="390" t="s">
        <v>50</v>
      </c>
      <c r="V17" s="238"/>
      <c r="W17" s="221" t="s">
        <v>51</v>
      </c>
      <c r="X17" s="221" t="s">
        <v>52</v>
      </c>
      <c r="Y17" s="391" t="s">
        <v>53</v>
      </c>
      <c r="Z17" s="221" t="s">
        <v>54</v>
      </c>
      <c r="AA17" s="329" t="s">
        <v>55</v>
      </c>
      <c r="AB17" s="329" t="s">
        <v>56</v>
      </c>
      <c r="AC17" s="329" t="s">
        <v>57</v>
      </c>
      <c r="AD17" s="329" t="s">
        <v>58</v>
      </c>
      <c r="AE17" s="371"/>
      <c r="AF17" s="372"/>
      <c r="AG17" s="273"/>
      <c r="BD17" s="324" t="s">
        <v>59</v>
      </c>
    </row>
    <row r="18" spans="1:68" ht="14.25" customHeight="1" x14ac:dyDescent="0.2">
      <c r="A18" s="222"/>
      <c r="B18" s="222"/>
      <c r="C18" s="222"/>
      <c r="D18" s="267"/>
      <c r="E18" s="269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67"/>
      <c r="Q18" s="268"/>
      <c r="R18" s="268"/>
      <c r="S18" s="268"/>
      <c r="T18" s="269"/>
      <c r="U18" s="183" t="s">
        <v>60</v>
      </c>
      <c r="V18" s="183" t="s">
        <v>61</v>
      </c>
      <c r="W18" s="222"/>
      <c r="X18" s="222"/>
      <c r="Y18" s="392"/>
      <c r="Z18" s="222"/>
      <c r="AA18" s="330"/>
      <c r="AB18" s="330"/>
      <c r="AC18" s="330"/>
      <c r="AD18" s="373"/>
      <c r="AE18" s="374"/>
      <c r="AF18" s="375"/>
      <c r="AG18" s="274"/>
      <c r="BD18" s="194"/>
    </row>
    <row r="19" spans="1:68" ht="27.75" hidden="1" customHeight="1" x14ac:dyDescent="0.2">
      <c r="A19" s="279" t="s">
        <v>62</v>
      </c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48"/>
      <c r="AB19" s="48"/>
      <c r="AC19" s="48"/>
    </row>
    <row r="20" spans="1:68" ht="16.5" hidden="1" customHeight="1" x14ac:dyDescent="0.25">
      <c r="A20" s="193" t="s">
        <v>62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84"/>
      <c r="AB20" s="184"/>
      <c r="AC20" s="184"/>
    </row>
    <row r="21" spans="1:68" ht="14.25" hidden="1" customHeight="1" x14ac:dyDescent="0.25">
      <c r="A21" s="210" t="s">
        <v>63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85"/>
      <c r="AB21" s="185"/>
      <c r="AC21" s="185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7">
        <v>4607111035752</v>
      </c>
      <c r="E22" s="198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68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2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203"/>
      <c r="P23" s="199" t="s">
        <v>69</v>
      </c>
      <c r="Q23" s="200"/>
      <c r="R23" s="200"/>
      <c r="S23" s="200"/>
      <c r="T23" s="200"/>
      <c r="U23" s="200"/>
      <c r="V23" s="201"/>
      <c r="W23" s="37" t="s">
        <v>68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203"/>
      <c r="P24" s="199" t="s">
        <v>69</v>
      </c>
      <c r="Q24" s="200"/>
      <c r="R24" s="200"/>
      <c r="S24" s="200"/>
      <c r="T24" s="200"/>
      <c r="U24" s="200"/>
      <c r="V24" s="201"/>
      <c r="W24" s="37" t="s">
        <v>70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79" t="s">
        <v>71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48"/>
      <c r="AB25" s="48"/>
      <c r="AC25" s="48"/>
    </row>
    <row r="26" spans="1:68" ht="16.5" hidden="1" customHeight="1" x14ac:dyDescent="0.25">
      <c r="A26" s="193" t="s">
        <v>72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84"/>
      <c r="AB26" s="184"/>
      <c r="AC26" s="184"/>
    </row>
    <row r="27" spans="1:68" ht="14.25" hidden="1" customHeight="1" x14ac:dyDescent="0.25">
      <c r="A27" s="210" t="s">
        <v>73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85"/>
      <c r="AB27" s="185"/>
      <c r="AC27" s="185"/>
    </row>
    <row r="28" spans="1:68" ht="27" customHeight="1" x14ac:dyDescent="0.25">
      <c r="A28" s="54" t="s">
        <v>74</v>
      </c>
      <c r="B28" s="54" t="s">
        <v>75</v>
      </c>
      <c r="C28" s="31">
        <v>4301132095</v>
      </c>
      <c r="D28" s="197">
        <v>4607111036605</v>
      </c>
      <c r="E28" s="198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68</v>
      </c>
      <c r="X28" s="189">
        <v>14</v>
      </c>
      <c r="Y28" s="190">
        <f>IFERROR(IF(X28="","",X28),"")</f>
        <v>14</v>
      </c>
      <c r="Z28" s="36">
        <f>IFERROR(IF(X28="","",X28*0.00936),"")</f>
        <v>0.13103999999999999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0.1111111111111111</v>
      </c>
      <c r="BP28" s="67">
        <f>IFERROR(Y28/J28,"0")</f>
        <v>0.1111111111111111</v>
      </c>
    </row>
    <row r="29" spans="1:68" ht="27" customHeight="1" x14ac:dyDescent="0.25">
      <c r="A29" s="54" t="s">
        <v>78</v>
      </c>
      <c r="B29" s="54" t="s">
        <v>79</v>
      </c>
      <c r="C29" s="31">
        <v>4301132093</v>
      </c>
      <c r="D29" s="197">
        <v>4607111036520</v>
      </c>
      <c r="E29" s="198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24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68</v>
      </c>
      <c r="X29" s="189">
        <v>84</v>
      </c>
      <c r="Y29" s="190">
        <f>IFERROR(IF(X29="","",X29),"")</f>
        <v>84</v>
      </c>
      <c r="Z29" s="36">
        <f>IFERROR(IF(X29="","",X29*0.00936),"")</f>
        <v>0.78624000000000005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0.66666666666666663</v>
      </c>
      <c r="BP29" s="67">
        <f>IFERROR(Y29/J29,"0")</f>
        <v>0.66666666666666663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7">
        <v>4607111036537</v>
      </c>
      <c r="E30" s="198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2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68</v>
      </c>
      <c r="X30" s="189">
        <v>14</v>
      </c>
      <c r="Y30" s="190">
        <f>IFERROR(IF(X30="","",X30),"")</f>
        <v>14</v>
      </c>
      <c r="Z30" s="36">
        <f>IFERROR(IF(X30="","",X30*0.00936),"")</f>
        <v>0.13103999999999999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0.1111111111111111</v>
      </c>
      <c r="BP30" s="67">
        <f>IFERROR(Y30/J30,"0")</f>
        <v>0.1111111111111111</v>
      </c>
    </row>
    <row r="31" spans="1:68" ht="27" customHeight="1" x14ac:dyDescent="0.25">
      <c r="A31" s="54" t="s">
        <v>82</v>
      </c>
      <c r="B31" s="54" t="s">
        <v>83</v>
      </c>
      <c r="C31" s="31">
        <v>4301132065</v>
      </c>
      <c r="D31" s="197">
        <v>4607111036599</v>
      </c>
      <c r="E31" s="198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25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68</v>
      </c>
      <c r="X31" s="189">
        <v>28</v>
      </c>
      <c r="Y31" s="190">
        <f>IFERROR(IF(X31="","",X31),"")</f>
        <v>28</v>
      </c>
      <c r="Z31" s="36">
        <f>IFERROR(IF(X31="","",X31*0.00936),"")</f>
        <v>0.26207999999999998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0.22222222222222221</v>
      </c>
      <c r="BP31" s="67">
        <f>IFERROR(Y31/J31,"0")</f>
        <v>0.22222222222222221</v>
      </c>
    </row>
    <row r="32" spans="1:68" x14ac:dyDescent="0.2">
      <c r="A32" s="202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203"/>
      <c r="P32" s="199" t="s">
        <v>69</v>
      </c>
      <c r="Q32" s="200"/>
      <c r="R32" s="200"/>
      <c r="S32" s="200"/>
      <c r="T32" s="200"/>
      <c r="U32" s="200"/>
      <c r="V32" s="201"/>
      <c r="W32" s="37" t="s">
        <v>68</v>
      </c>
      <c r="X32" s="191">
        <f>IFERROR(SUM(X28:X31),"0")</f>
        <v>140</v>
      </c>
      <c r="Y32" s="191">
        <f>IFERROR(SUM(Y28:Y31),"0")</f>
        <v>140</v>
      </c>
      <c r="Z32" s="191">
        <f>IFERROR(IF(Z28="",0,Z28),"0")+IFERROR(IF(Z29="",0,Z29),"0")+IFERROR(IF(Z30="",0,Z30),"0")+IFERROR(IF(Z31="",0,Z31),"0")</f>
        <v>1.3104</v>
      </c>
      <c r="AA32" s="192"/>
      <c r="AB32" s="192"/>
      <c r="AC32" s="192"/>
    </row>
    <row r="33" spans="1:68" x14ac:dyDescent="0.2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203"/>
      <c r="P33" s="199" t="s">
        <v>69</v>
      </c>
      <c r="Q33" s="200"/>
      <c r="R33" s="200"/>
      <c r="S33" s="200"/>
      <c r="T33" s="200"/>
      <c r="U33" s="200"/>
      <c r="V33" s="201"/>
      <c r="W33" s="37" t="s">
        <v>70</v>
      </c>
      <c r="X33" s="191">
        <f>IFERROR(SUMPRODUCT(X28:X31*H28:H31),"0")</f>
        <v>210</v>
      </c>
      <c r="Y33" s="191">
        <f>IFERROR(SUMPRODUCT(Y28:Y31*H28:H31),"0")</f>
        <v>210</v>
      </c>
      <c r="Z33" s="37"/>
      <c r="AA33" s="192"/>
      <c r="AB33" s="192"/>
      <c r="AC33" s="192"/>
    </row>
    <row r="34" spans="1:68" ht="16.5" hidden="1" customHeight="1" x14ac:dyDescent="0.25">
      <c r="A34" s="193" t="s">
        <v>84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84"/>
      <c r="AB34" s="184"/>
      <c r="AC34" s="184"/>
    </row>
    <row r="35" spans="1:68" ht="14.25" hidden="1" customHeight="1" x14ac:dyDescent="0.25">
      <c r="A35" s="210" t="s">
        <v>63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85"/>
      <c r="AB35" s="185"/>
      <c r="AC35" s="185"/>
    </row>
    <row r="36" spans="1:68" ht="27" hidden="1" customHeight="1" x14ac:dyDescent="0.25">
      <c r="A36" s="54" t="s">
        <v>85</v>
      </c>
      <c r="B36" s="54" t="s">
        <v>86</v>
      </c>
      <c r="C36" s="31">
        <v>4301070865</v>
      </c>
      <c r="D36" s="197">
        <v>4607111036285</v>
      </c>
      <c r="E36" s="198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68</v>
      </c>
      <c r="X36" s="189">
        <v>0</v>
      </c>
      <c r="Y36" s="190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87</v>
      </c>
      <c r="B37" s="54" t="s">
        <v>88</v>
      </c>
      <c r="C37" s="31">
        <v>4301070861</v>
      </c>
      <c r="D37" s="197">
        <v>4607111036308</v>
      </c>
      <c r="E37" s="198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286" t="s">
        <v>89</v>
      </c>
      <c r="Q37" s="212"/>
      <c r="R37" s="212"/>
      <c r="S37" s="212"/>
      <c r="T37" s="213"/>
      <c r="U37" s="34"/>
      <c r="V37" s="34"/>
      <c r="W37" s="35" t="s">
        <v>68</v>
      </c>
      <c r="X37" s="189">
        <v>0</v>
      </c>
      <c r="Y37" s="190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90</v>
      </c>
      <c r="B38" s="54" t="s">
        <v>91</v>
      </c>
      <c r="C38" s="31">
        <v>4301070864</v>
      </c>
      <c r="D38" s="197">
        <v>4607111036292</v>
      </c>
      <c r="E38" s="198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68</v>
      </c>
      <c r="X38" s="189">
        <v>0</v>
      </c>
      <c r="Y38" s="190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02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203"/>
      <c r="P39" s="199" t="s">
        <v>69</v>
      </c>
      <c r="Q39" s="200"/>
      <c r="R39" s="200"/>
      <c r="S39" s="200"/>
      <c r="T39" s="200"/>
      <c r="U39" s="200"/>
      <c r="V39" s="201"/>
      <c r="W39" s="37" t="s">
        <v>68</v>
      </c>
      <c r="X39" s="191">
        <f>IFERROR(SUM(X36:X38),"0")</f>
        <v>0</v>
      </c>
      <c r="Y39" s="191">
        <f>IFERROR(SUM(Y36:Y38),"0")</f>
        <v>0</v>
      </c>
      <c r="Z39" s="191">
        <f>IFERROR(IF(Z36="",0,Z36),"0")+IFERROR(IF(Z37="",0,Z37),"0")+IFERROR(IF(Z38="",0,Z38),"0")</f>
        <v>0</v>
      </c>
      <c r="AA39" s="192"/>
      <c r="AB39" s="192"/>
      <c r="AC39" s="192"/>
    </row>
    <row r="40" spans="1:68" hidden="1" x14ac:dyDescent="0.2">
      <c r="A40" s="194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203"/>
      <c r="P40" s="199" t="s">
        <v>69</v>
      </c>
      <c r="Q40" s="200"/>
      <c r="R40" s="200"/>
      <c r="S40" s="200"/>
      <c r="T40" s="200"/>
      <c r="U40" s="200"/>
      <c r="V40" s="201"/>
      <c r="W40" s="37" t="s">
        <v>70</v>
      </c>
      <c r="X40" s="191">
        <f>IFERROR(SUMPRODUCT(X36:X38*H36:H38),"0")</f>
        <v>0</v>
      </c>
      <c r="Y40" s="191">
        <f>IFERROR(SUMPRODUCT(Y36:Y38*H36:H38),"0")</f>
        <v>0</v>
      </c>
      <c r="Z40" s="37"/>
      <c r="AA40" s="192"/>
      <c r="AB40" s="192"/>
      <c r="AC40" s="192"/>
    </row>
    <row r="41" spans="1:68" ht="16.5" hidden="1" customHeight="1" x14ac:dyDescent="0.25">
      <c r="A41" s="193" t="s">
        <v>92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84"/>
      <c r="AB41" s="184"/>
      <c r="AC41" s="184"/>
    </row>
    <row r="42" spans="1:68" ht="14.25" hidden="1" customHeight="1" x14ac:dyDescent="0.25">
      <c r="A42" s="210" t="s">
        <v>93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85"/>
      <c r="AB42" s="185"/>
      <c r="AC42" s="185"/>
    </row>
    <row r="43" spans="1:68" ht="16.5" hidden="1" customHeight="1" x14ac:dyDescent="0.25">
      <c r="A43" s="54" t="s">
        <v>94</v>
      </c>
      <c r="B43" s="54" t="s">
        <v>95</v>
      </c>
      <c r="C43" s="31">
        <v>4301190046</v>
      </c>
      <c r="D43" s="197">
        <v>4607111038951</v>
      </c>
      <c r="E43" s="198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30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68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97</v>
      </c>
      <c r="B44" s="54" t="s">
        <v>98</v>
      </c>
      <c r="C44" s="31">
        <v>4301190010</v>
      </c>
      <c r="D44" s="197">
        <v>4607111037596</v>
      </c>
      <c r="E44" s="198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25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68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99</v>
      </c>
      <c r="B45" s="54" t="s">
        <v>100</v>
      </c>
      <c r="C45" s="31">
        <v>4301190022</v>
      </c>
      <c r="D45" s="197">
        <v>4607111037053</v>
      </c>
      <c r="E45" s="198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68</v>
      </c>
      <c r="X45" s="189">
        <v>0</v>
      </c>
      <c r="Y45" s="190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101</v>
      </c>
      <c r="B46" s="54" t="s">
        <v>102</v>
      </c>
      <c r="C46" s="31">
        <v>4301190023</v>
      </c>
      <c r="D46" s="197">
        <v>4607111037060</v>
      </c>
      <c r="E46" s="198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5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68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103</v>
      </c>
      <c r="B47" s="54" t="s">
        <v>104</v>
      </c>
      <c r="C47" s="31">
        <v>4301190049</v>
      </c>
      <c r="D47" s="197">
        <v>4607111038968</v>
      </c>
      <c r="E47" s="198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6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2"/>
      <c r="R47" s="212"/>
      <c r="S47" s="212"/>
      <c r="T47" s="213"/>
      <c r="U47" s="34"/>
      <c r="V47" s="34"/>
      <c r="W47" s="35" t="s">
        <v>68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hidden="1" x14ac:dyDescent="0.2">
      <c r="A48" s="202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203"/>
      <c r="P48" s="199" t="s">
        <v>69</v>
      </c>
      <c r="Q48" s="200"/>
      <c r="R48" s="200"/>
      <c r="S48" s="200"/>
      <c r="T48" s="200"/>
      <c r="U48" s="200"/>
      <c r="V48" s="201"/>
      <c r="W48" s="37" t="s">
        <v>68</v>
      </c>
      <c r="X48" s="191">
        <f>IFERROR(SUM(X43:X47),"0")</f>
        <v>0</v>
      </c>
      <c r="Y48" s="191">
        <f>IFERROR(SUM(Y43:Y47),"0")</f>
        <v>0</v>
      </c>
      <c r="Z48" s="191">
        <f>IFERROR(IF(Z43="",0,Z43),"0")+IFERROR(IF(Z44="",0,Z44),"0")+IFERROR(IF(Z45="",0,Z45),"0")+IFERROR(IF(Z46="",0,Z46),"0")+IFERROR(IF(Z47="",0,Z47),"0")</f>
        <v>0</v>
      </c>
      <c r="AA48" s="192"/>
      <c r="AB48" s="192"/>
      <c r="AC48" s="192"/>
    </row>
    <row r="49" spans="1:68" hidden="1" x14ac:dyDescent="0.2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203"/>
      <c r="P49" s="199" t="s">
        <v>69</v>
      </c>
      <c r="Q49" s="200"/>
      <c r="R49" s="200"/>
      <c r="S49" s="200"/>
      <c r="T49" s="200"/>
      <c r="U49" s="200"/>
      <c r="V49" s="201"/>
      <c r="W49" s="37" t="s">
        <v>70</v>
      </c>
      <c r="X49" s="191">
        <f>IFERROR(SUMPRODUCT(X43:X47*H43:H47),"0")</f>
        <v>0</v>
      </c>
      <c r="Y49" s="191">
        <f>IFERROR(SUMPRODUCT(Y43:Y47*H43:H47),"0")</f>
        <v>0</v>
      </c>
      <c r="Z49" s="37"/>
      <c r="AA49" s="192"/>
      <c r="AB49" s="192"/>
      <c r="AC49" s="192"/>
    </row>
    <row r="50" spans="1:68" ht="16.5" hidden="1" customHeight="1" x14ac:dyDescent="0.25">
      <c r="A50" s="193" t="s">
        <v>105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84"/>
      <c r="AB50" s="184"/>
      <c r="AC50" s="184"/>
    </row>
    <row r="51" spans="1:68" ht="14.25" hidden="1" customHeight="1" x14ac:dyDescent="0.25">
      <c r="A51" s="210" t="s">
        <v>63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85"/>
      <c r="AB51" s="185"/>
      <c r="AC51" s="185"/>
    </row>
    <row r="52" spans="1:68" ht="27" hidden="1" customHeight="1" x14ac:dyDescent="0.25">
      <c r="A52" s="54" t="s">
        <v>106</v>
      </c>
      <c r="B52" s="54" t="s">
        <v>107</v>
      </c>
      <c r="C52" s="31">
        <v>4301070989</v>
      </c>
      <c r="D52" s="197">
        <v>4607111037190</v>
      </c>
      <c r="E52" s="198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2"/>
      <c r="R52" s="212"/>
      <c r="S52" s="212"/>
      <c r="T52" s="213"/>
      <c r="U52" s="34"/>
      <c r="V52" s="34"/>
      <c r="W52" s="35" t="s">
        <v>68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108</v>
      </c>
      <c r="B53" s="54" t="s">
        <v>109</v>
      </c>
      <c r="C53" s="31">
        <v>4301070972</v>
      </c>
      <c r="D53" s="197">
        <v>4607111037183</v>
      </c>
      <c r="E53" s="198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2"/>
      <c r="R53" s="212"/>
      <c r="S53" s="212"/>
      <c r="T53" s="213"/>
      <c r="U53" s="34"/>
      <c r="V53" s="34"/>
      <c r="W53" s="35" t="s">
        <v>68</v>
      </c>
      <c r="X53" s="189">
        <v>0</v>
      </c>
      <c r="Y53" s="190">
        <f t="shared" si="0"/>
        <v>0</v>
      </c>
      <c r="Z53" s="36">
        <f t="shared" si="1"/>
        <v>0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110</v>
      </c>
      <c r="B54" s="54" t="s">
        <v>111</v>
      </c>
      <c r="C54" s="31">
        <v>4301070970</v>
      </c>
      <c r="D54" s="197">
        <v>4607111037091</v>
      </c>
      <c r="E54" s="198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12"/>
      <c r="R54" s="212"/>
      <c r="S54" s="212"/>
      <c r="T54" s="213"/>
      <c r="U54" s="34"/>
      <c r="V54" s="34"/>
      <c r="W54" s="35" t="s">
        <v>68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112</v>
      </c>
      <c r="B55" s="54" t="s">
        <v>113</v>
      </c>
      <c r="C55" s="31">
        <v>4301070971</v>
      </c>
      <c r="D55" s="197">
        <v>4607111036902</v>
      </c>
      <c r="E55" s="198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8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12"/>
      <c r="R55" s="212"/>
      <c r="S55" s="212"/>
      <c r="T55" s="213"/>
      <c r="U55" s="34"/>
      <c r="V55" s="34"/>
      <c r="W55" s="35" t="s">
        <v>68</v>
      </c>
      <c r="X55" s="189">
        <v>0</v>
      </c>
      <c r="Y55" s="190">
        <f t="shared" si="0"/>
        <v>0</v>
      </c>
      <c r="Z55" s="36">
        <f t="shared" si="1"/>
        <v>0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114</v>
      </c>
      <c r="B56" s="54" t="s">
        <v>115</v>
      </c>
      <c r="C56" s="31">
        <v>4301071015</v>
      </c>
      <c r="D56" s="197">
        <v>4607111036858</v>
      </c>
      <c r="E56" s="198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12"/>
      <c r="R56" s="212"/>
      <c r="S56" s="212"/>
      <c r="T56" s="213"/>
      <c r="U56" s="34"/>
      <c r="V56" s="34"/>
      <c r="W56" s="35" t="s">
        <v>68</v>
      </c>
      <c r="X56" s="189">
        <v>0</v>
      </c>
      <c r="Y56" s="190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117</v>
      </c>
      <c r="C57" s="31">
        <v>4301070947</v>
      </c>
      <c r="D57" s="197">
        <v>4607111037510</v>
      </c>
      <c r="E57" s="198"/>
      <c r="F57" s="188">
        <v>0.8</v>
      </c>
      <c r="G57" s="32">
        <v>8</v>
      </c>
      <c r="H57" s="188">
        <v>6.4</v>
      </c>
      <c r="I57" s="188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12"/>
      <c r="R57" s="212"/>
      <c r="S57" s="212"/>
      <c r="T57" s="213"/>
      <c r="U57" s="34"/>
      <c r="V57" s="34"/>
      <c r="W57" s="35" t="s">
        <v>68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118</v>
      </c>
      <c r="B58" s="54" t="s">
        <v>119</v>
      </c>
      <c r="C58" s="31">
        <v>4301070968</v>
      </c>
      <c r="D58" s="197">
        <v>4607111036889</v>
      </c>
      <c r="E58" s="198"/>
      <c r="F58" s="188">
        <v>0.9</v>
      </c>
      <c r="G58" s="32">
        <v>8</v>
      </c>
      <c r="H58" s="188">
        <v>7.2</v>
      </c>
      <c r="I58" s="188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12"/>
      <c r="R58" s="212"/>
      <c r="S58" s="212"/>
      <c r="T58" s="213"/>
      <c r="U58" s="34"/>
      <c r="V58" s="34"/>
      <c r="W58" s="35" t="s">
        <v>68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118</v>
      </c>
      <c r="B59" s="54" t="s">
        <v>120</v>
      </c>
      <c r="C59" s="31">
        <v>4301071025</v>
      </c>
      <c r="D59" s="197">
        <v>4607111036889</v>
      </c>
      <c r="E59" s="198"/>
      <c r="F59" s="188">
        <v>0.9</v>
      </c>
      <c r="G59" s="32">
        <v>8</v>
      </c>
      <c r="H59" s="188">
        <v>7.2</v>
      </c>
      <c r="I59" s="188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57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212"/>
      <c r="R59" s="212"/>
      <c r="S59" s="212"/>
      <c r="T59" s="213"/>
      <c r="U59" s="34"/>
      <c r="V59" s="34"/>
      <c r="W59" s="35" t="s">
        <v>68</v>
      </c>
      <c r="X59" s="189">
        <v>12</v>
      </c>
      <c r="Y59" s="190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89.831999999999994</v>
      </c>
      <c r="BN59" s="67">
        <f t="shared" si="3"/>
        <v>89.831999999999994</v>
      </c>
      <c r="BO59" s="67">
        <f t="shared" si="4"/>
        <v>0.14285714285714285</v>
      </c>
      <c r="BP59" s="67">
        <f t="shared" si="5"/>
        <v>0.14285714285714285</v>
      </c>
    </row>
    <row r="60" spans="1:68" x14ac:dyDescent="0.2">
      <c r="A60" s="202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203"/>
      <c r="P60" s="199" t="s">
        <v>69</v>
      </c>
      <c r="Q60" s="200"/>
      <c r="R60" s="200"/>
      <c r="S60" s="200"/>
      <c r="T60" s="200"/>
      <c r="U60" s="200"/>
      <c r="V60" s="201"/>
      <c r="W60" s="37" t="s">
        <v>68</v>
      </c>
      <c r="X60" s="191">
        <f>IFERROR(SUM(X52:X59),"0")</f>
        <v>12</v>
      </c>
      <c r="Y60" s="191">
        <f>IFERROR(SUM(Y52:Y59),"0")</f>
        <v>12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0.186</v>
      </c>
      <c r="AA60" s="192"/>
      <c r="AB60" s="192"/>
      <c r="AC60" s="192"/>
    </row>
    <row r="61" spans="1:68" x14ac:dyDescent="0.2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203"/>
      <c r="P61" s="199" t="s">
        <v>69</v>
      </c>
      <c r="Q61" s="200"/>
      <c r="R61" s="200"/>
      <c r="S61" s="200"/>
      <c r="T61" s="200"/>
      <c r="U61" s="200"/>
      <c r="V61" s="201"/>
      <c r="W61" s="37" t="s">
        <v>70</v>
      </c>
      <c r="X61" s="191">
        <f>IFERROR(SUMPRODUCT(X52:X59*H52:H59),"0")</f>
        <v>86.4</v>
      </c>
      <c r="Y61" s="191">
        <f>IFERROR(SUMPRODUCT(Y52:Y59*H52:H59),"0")</f>
        <v>86.4</v>
      </c>
      <c r="Z61" s="37"/>
      <c r="AA61" s="192"/>
      <c r="AB61" s="192"/>
      <c r="AC61" s="192"/>
    </row>
    <row r="62" spans="1:68" ht="16.5" hidden="1" customHeight="1" x14ac:dyDescent="0.25">
      <c r="A62" s="193" t="s">
        <v>121</v>
      </c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84"/>
      <c r="AB62" s="184"/>
      <c r="AC62" s="184"/>
    </row>
    <row r="63" spans="1:68" ht="14.25" hidden="1" customHeight="1" x14ac:dyDescent="0.25">
      <c r="A63" s="210" t="s">
        <v>63</v>
      </c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85"/>
      <c r="AB63" s="185"/>
      <c r="AC63" s="185"/>
    </row>
    <row r="64" spans="1:68" ht="27" hidden="1" customHeight="1" x14ac:dyDescent="0.25">
      <c r="A64" s="54" t="s">
        <v>122</v>
      </c>
      <c r="B64" s="54" t="s">
        <v>123</v>
      </c>
      <c r="C64" s="31">
        <v>4301070977</v>
      </c>
      <c r="D64" s="197">
        <v>4607111037411</v>
      </c>
      <c r="E64" s="198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12"/>
      <c r="R64" s="212"/>
      <c r="S64" s="212"/>
      <c r="T64" s="213"/>
      <c r="U64" s="34"/>
      <c r="V64" s="34"/>
      <c r="W64" s="35" t="s">
        <v>68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7">
        <v>4607111036728</v>
      </c>
      <c r="E65" s="198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12"/>
      <c r="R65" s="212"/>
      <c r="S65" s="212"/>
      <c r="T65" s="213"/>
      <c r="U65" s="34"/>
      <c r="V65" s="34"/>
      <c r="W65" s="35" t="s">
        <v>68</v>
      </c>
      <c r="X65" s="189">
        <v>156</v>
      </c>
      <c r="Y65" s="190">
        <f>IFERROR(IF(X65="","",X65),"")</f>
        <v>156</v>
      </c>
      <c r="Z65" s="36">
        <f>IFERROR(IF(X65="","",X65*0.00866),"")</f>
        <v>1.3509599999999999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813.25919999999996</v>
      </c>
      <c r="BN65" s="67">
        <f>IFERROR(Y65*I65,"0")</f>
        <v>813.25919999999996</v>
      </c>
      <c r="BO65" s="67">
        <f>IFERROR(X65/J65,"0")</f>
        <v>1.0833333333333333</v>
      </c>
      <c r="BP65" s="67">
        <f>IFERROR(Y65/J65,"0")</f>
        <v>1.0833333333333333</v>
      </c>
    </row>
    <row r="66" spans="1:68" x14ac:dyDescent="0.2">
      <c r="A66" s="202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203"/>
      <c r="P66" s="199" t="s">
        <v>69</v>
      </c>
      <c r="Q66" s="200"/>
      <c r="R66" s="200"/>
      <c r="S66" s="200"/>
      <c r="T66" s="200"/>
      <c r="U66" s="200"/>
      <c r="V66" s="201"/>
      <c r="W66" s="37" t="s">
        <v>68</v>
      </c>
      <c r="X66" s="191">
        <f>IFERROR(SUM(X64:X65),"0")</f>
        <v>156</v>
      </c>
      <c r="Y66" s="191">
        <f>IFERROR(SUM(Y64:Y65),"0")</f>
        <v>156</v>
      </c>
      <c r="Z66" s="191">
        <f>IFERROR(IF(Z64="",0,Z64),"0")+IFERROR(IF(Z65="",0,Z65),"0")</f>
        <v>1.3509599999999999</v>
      </c>
      <c r="AA66" s="192"/>
      <c r="AB66" s="192"/>
      <c r="AC66" s="192"/>
    </row>
    <row r="67" spans="1:68" x14ac:dyDescent="0.2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203"/>
      <c r="P67" s="199" t="s">
        <v>69</v>
      </c>
      <c r="Q67" s="200"/>
      <c r="R67" s="200"/>
      <c r="S67" s="200"/>
      <c r="T67" s="200"/>
      <c r="U67" s="200"/>
      <c r="V67" s="201"/>
      <c r="W67" s="37" t="s">
        <v>70</v>
      </c>
      <c r="X67" s="191">
        <f>IFERROR(SUMPRODUCT(X64:X65*H64:H65),"0")</f>
        <v>780</v>
      </c>
      <c r="Y67" s="191">
        <f>IFERROR(SUMPRODUCT(Y64:Y65*H64:H65),"0")</f>
        <v>780</v>
      </c>
      <c r="Z67" s="37"/>
      <c r="AA67" s="192"/>
      <c r="AB67" s="192"/>
      <c r="AC67" s="192"/>
    </row>
    <row r="68" spans="1:68" ht="16.5" hidden="1" customHeight="1" x14ac:dyDescent="0.25">
      <c r="A68" s="193" t="s">
        <v>127</v>
      </c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84"/>
      <c r="AB68" s="184"/>
      <c r="AC68" s="184"/>
    </row>
    <row r="69" spans="1:68" ht="14.25" hidden="1" customHeight="1" x14ac:dyDescent="0.25">
      <c r="A69" s="210" t="s">
        <v>128</v>
      </c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85"/>
      <c r="AB69" s="185"/>
      <c r="AC69" s="185"/>
    </row>
    <row r="70" spans="1:68" ht="27" customHeight="1" x14ac:dyDescent="0.25">
      <c r="A70" s="54" t="s">
        <v>129</v>
      </c>
      <c r="B70" s="54" t="s">
        <v>130</v>
      </c>
      <c r="C70" s="31">
        <v>4301135271</v>
      </c>
      <c r="D70" s="197">
        <v>4607111033659</v>
      </c>
      <c r="E70" s="198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12"/>
      <c r="R70" s="212"/>
      <c r="S70" s="212"/>
      <c r="T70" s="213"/>
      <c r="U70" s="34"/>
      <c r="V70" s="34"/>
      <c r="W70" s="35" t="s">
        <v>68</v>
      </c>
      <c r="X70" s="189">
        <v>14</v>
      </c>
      <c r="Y70" s="190">
        <f>IFERROR(IF(X70="","",X70),"")</f>
        <v>14</v>
      </c>
      <c r="Z70" s="36">
        <f>IFERROR(IF(X70="","",X70*0.01788),"")</f>
        <v>0.25031999999999999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60.250400000000006</v>
      </c>
      <c r="BN70" s="67">
        <f>IFERROR(Y70*I70,"0")</f>
        <v>60.250400000000006</v>
      </c>
      <c r="BO70" s="67">
        <f>IFERROR(X70/J70,"0")</f>
        <v>0.2</v>
      </c>
      <c r="BP70" s="67">
        <f>IFERROR(Y70/J70,"0")</f>
        <v>0.2</v>
      </c>
    </row>
    <row r="71" spans="1:68" x14ac:dyDescent="0.2">
      <c r="A71" s="202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203"/>
      <c r="P71" s="199" t="s">
        <v>69</v>
      </c>
      <c r="Q71" s="200"/>
      <c r="R71" s="200"/>
      <c r="S71" s="200"/>
      <c r="T71" s="200"/>
      <c r="U71" s="200"/>
      <c r="V71" s="201"/>
      <c r="W71" s="37" t="s">
        <v>68</v>
      </c>
      <c r="X71" s="191">
        <f>IFERROR(SUM(X70:X70),"0")</f>
        <v>14</v>
      </c>
      <c r="Y71" s="191">
        <f>IFERROR(SUM(Y70:Y70),"0")</f>
        <v>14</v>
      </c>
      <c r="Z71" s="191">
        <f>IFERROR(IF(Z70="",0,Z70),"0")</f>
        <v>0.25031999999999999</v>
      </c>
      <c r="AA71" s="192"/>
      <c r="AB71" s="192"/>
      <c r="AC71" s="192"/>
    </row>
    <row r="72" spans="1:68" x14ac:dyDescent="0.2">
      <c r="A72" s="194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203"/>
      <c r="P72" s="199" t="s">
        <v>69</v>
      </c>
      <c r="Q72" s="200"/>
      <c r="R72" s="200"/>
      <c r="S72" s="200"/>
      <c r="T72" s="200"/>
      <c r="U72" s="200"/>
      <c r="V72" s="201"/>
      <c r="W72" s="37" t="s">
        <v>70</v>
      </c>
      <c r="X72" s="191">
        <f>IFERROR(SUMPRODUCT(X70:X70*H70:H70),"0")</f>
        <v>50.4</v>
      </c>
      <c r="Y72" s="191">
        <f>IFERROR(SUMPRODUCT(Y70:Y70*H70:H70),"0")</f>
        <v>50.4</v>
      </c>
      <c r="Z72" s="37"/>
      <c r="AA72" s="192"/>
      <c r="AB72" s="192"/>
      <c r="AC72" s="192"/>
    </row>
    <row r="73" spans="1:68" ht="16.5" hidden="1" customHeight="1" x14ac:dyDescent="0.25">
      <c r="A73" s="193" t="s">
        <v>131</v>
      </c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84"/>
      <c r="AB73" s="184"/>
      <c r="AC73" s="184"/>
    </row>
    <row r="74" spans="1:68" ht="14.25" hidden="1" customHeight="1" x14ac:dyDescent="0.25">
      <c r="A74" s="210" t="s">
        <v>132</v>
      </c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85"/>
      <c r="AB74" s="185"/>
      <c r="AC74" s="185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7">
        <v>4607111034137</v>
      </c>
      <c r="E75" s="198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12"/>
      <c r="R75" s="212"/>
      <c r="S75" s="212"/>
      <c r="T75" s="213"/>
      <c r="U75" s="34"/>
      <c r="V75" s="34"/>
      <c r="W75" s="35" t="s">
        <v>68</v>
      </c>
      <c r="X75" s="189">
        <v>42</v>
      </c>
      <c r="Y75" s="190">
        <f>IFERROR(IF(X75="","",X75),"")</f>
        <v>42</v>
      </c>
      <c r="Z75" s="36">
        <f>IFERROR(IF(X75="","",X75*0.01788),"")</f>
        <v>0.75095999999999996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ht="27" customHeight="1" x14ac:dyDescent="0.25">
      <c r="A76" s="54" t="s">
        <v>135</v>
      </c>
      <c r="B76" s="54" t="s">
        <v>136</v>
      </c>
      <c r="C76" s="31">
        <v>4301131022</v>
      </c>
      <c r="D76" s="197">
        <v>4607111034120</v>
      </c>
      <c r="E76" s="198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12"/>
      <c r="R76" s="212"/>
      <c r="S76" s="212"/>
      <c r="T76" s="213"/>
      <c r="U76" s="34"/>
      <c r="V76" s="34"/>
      <c r="W76" s="35" t="s">
        <v>68</v>
      </c>
      <c r="X76" s="189">
        <v>28</v>
      </c>
      <c r="Y76" s="190">
        <f>IFERROR(IF(X76="","",X76),"")</f>
        <v>28</v>
      </c>
      <c r="Z76" s="36">
        <f>IFERROR(IF(X76="","",X76*0.01788),"")</f>
        <v>0.50063999999999997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02"/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203"/>
      <c r="P77" s="199" t="s">
        <v>69</v>
      </c>
      <c r="Q77" s="200"/>
      <c r="R77" s="200"/>
      <c r="S77" s="200"/>
      <c r="T77" s="200"/>
      <c r="U77" s="200"/>
      <c r="V77" s="201"/>
      <c r="W77" s="37" t="s">
        <v>68</v>
      </c>
      <c r="X77" s="191">
        <f>IFERROR(SUM(X75:X76),"0")</f>
        <v>70</v>
      </c>
      <c r="Y77" s="191">
        <f>IFERROR(SUM(Y75:Y76),"0")</f>
        <v>70</v>
      </c>
      <c r="Z77" s="191">
        <f>IFERROR(IF(Z75="",0,Z75),"0")+IFERROR(IF(Z76="",0,Z76),"0")</f>
        <v>1.2515999999999998</v>
      </c>
      <c r="AA77" s="192"/>
      <c r="AB77" s="192"/>
      <c r="AC77" s="192"/>
    </row>
    <row r="78" spans="1:68" x14ac:dyDescent="0.2">
      <c r="A78" s="194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203"/>
      <c r="P78" s="199" t="s">
        <v>69</v>
      </c>
      <c r="Q78" s="200"/>
      <c r="R78" s="200"/>
      <c r="S78" s="200"/>
      <c r="T78" s="200"/>
      <c r="U78" s="200"/>
      <c r="V78" s="201"/>
      <c r="W78" s="37" t="s">
        <v>70</v>
      </c>
      <c r="X78" s="191">
        <f>IFERROR(SUMPRODUCT(X75:X76*H75:H76),"0")</f>
        <v>252</v>
      </c>
      <c r="Y78" s="191">
        <f>IFERROR(SUMPRODUCT(Y75:Y76*H75:H76),"0")</f>
        <v>252</v>
      </c>
      <c r="Z78" s="37"/>
      <c r="AA78" s="192"/>
      <c r="AB78" s="192"/>
      <c r="AC78" s="192"/>
    </row>
    <row r="79" spans="1:68" ht="16.5" hidden="1" customHeight="1" x14ac:dyDescent="0.25">
      <c r="A79" s="193" t="s">
        <v>137</v>
      </c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84"/>
      <c r="AB79" s="184"/>
      <c r="AC79" s="184"/>
    </row>
    <row r="80" spans="1:68" ht="14.25" hidden="1" customHeight="1" x14ac:dyDescent="0.25">
      <c r="A80" s="210" t="s">
        <v>128</v>
      </c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85"/>
      <c r="AB80" s="185"/>
      <c r="AC80" s="185"/>
    </row>
    <row r="81" spans="1:68" ht="27" customHeight="1" x14ac:dyDescent="0.25">
      <c r="A81" s="54" t="s">
        <v>138</v>
      </c>
      <c r="B81" s="54" t="s">
        <v>139</v>
      </c>
      <c r="C81" s="31">
        <v>4301135285</v>
      </c>
      <c r="D81" s="197">
        <v>4607111036407</v>
      </c>
      <c r="E81" s="198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12"/>
      <c r="R81" s="212"/>
      <c r="S81" s="212"/>
      <c r="T81" s="213"/>
      <c r="U81" s="34"/>
      <c r="V81" s="34"/>
      <c r="W81" s="35" t="s">
        <v>68</v>
      </c>
      <c r="X81" s="189">
        <v>14</v>
      </c>
      <c r="Y81" s="190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7">
        <v>4607111033628</v>
      </c>
      <c r="E82" s="198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12"/>
      <c r="R82" s="212"/>
      <c r="S82" s="212"/>
      <c r="T82" s="213"/>
      <c r="U82" s="34"/>
      <c r="V82" s="34"/>
      <c r="W82" s="35" t="s">
        <v>68</v>
      </c>
      <c r="X82" s="189">
        <v>56</v>
      </c>
      <c r="Y82" s="190">
        <f t="shared" si="6"/>
        <v>56</v>
      </c>
      <c r="Z82" s="36">
        <f t="shared" si="7"/>
        <v>1.0012799999999999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7">
        <v>4607111033451</v>
      </c>
      <c r="E83" s="198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12"/>
      <c r="R83" s="212"/>
      <c r="S83" s="212"/>
      <c r="T83" s="213"/>
      <c r="U83" s="34"/>
      <c r="V83" s="34"/>
      <c r="W83" s="35" t="s">
        <v>68</v>
      </c>
      <c r="X83" s="189">
        <v>14</v>
      </c>
      <c r="Y83" s="190">
        <f t="shared" si="6"/>
        <v>14</v>
      </c>
      <c r="Z83" s="36">
        <f t="shared" si="7"/>
        <v>0.25031999999999999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60.250400000000006</v>
      </c>
      <c r="BN83" s="67">
        <f t="shared" si="9"/>
        <v>60.250400000000006</v>
      </c>
      <c r="BO83" s="67">
        <f t="shared" si="10"/>
        <v>0.2</v>
      </c>
      <c r="BP83" s="67">
        <f t="shared" si="11"/>
        <v>0.2</v>
      </c>
    </row>
    <row r="84" spans="1:68" ht="27" customHeight="1" x14ac:dyDescent="0.25">
      <c r="A84" s="54" t="s">
        <v>144</v>
      </c>
      <c r="B84" s="54" t="s">
        <v>145</v>
      </c>
      <c r="C84" s="31">
        <v>4301135295</v>
      </c>
      <c r="D84" s="197">
        <v>4607111035141</v>
      </c>
      <c r="E84" s="198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4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12"/>
      <c r="R84" s="212"/>
      <c r="S84" s="212"/>
      <c r="T84" s="213"/>
      <c r="U84" s="34"/>
      <c r="V84" s="34"/>
      <c r="W84" s="35" t="s">
        <v>68</v>
      </c>
      <c r="X84" s="189">
        <v>28</v>
      </c>
      <c r="Y84" s="190">
        <f t="shared" si="6"/>
        <v>28</v>
      </c>
      <c r="Z84" s="36">
        <f t="shared" si="7"/>
        <v>0.50063999999999997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120.50080000000001</v>
      </c>
      <c r="BN84" s="67">
        <f t="shared" si="9"/>
        <v>120.50080000000001</v>
      </c>
      <c r="BO84" s="67">
        <f t="shared" si="10"/>
        <v>0.4</v>
      </c>
      <c r="BP84" s="67">
        <f t="shared" si="11"/>
        <v>0.4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7">
        <v>4607111033444</v>
      </c>
      <c r="E85" s="198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12"/>
      <c r="R85" s="212"/>
      <c r="S85" s="212"/>
      <c r="T85" s="213"/>
      <c r="U85" s="34"/>
      <c r="V85" s="34"/>
      <c r="W85" s="35" t="s">
        <v>68</v>
      </c>
      <c r="X85" s="189">
        <v>84</v>
      </c>
      <c r="Y85" s="190">
        <f t="shared" si="6"/>
        <v>84</v>
      </c>
      <c r="Z85" s="36">
        <f t="shared" si="7"/>
        <v>1.5019199999999999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361.50240000000002</v>
      </c>
      <c r="BN85" s="67">
        <f t="shared" si="9"/>
        <v>361.50240000000002</v>
      </c>
      <c r="BO85" s="67">
        <f t="shared" si="10"/>
        <v>1.2</v>
      </c>
      <c r="BP85" s="67">
        <f t="shared" si="11"/>
        <v>1.2</v>
      </c>
    </row>
    <row r="86" spans="1:68" ht="27" customHeight="1" x14ac:dyDescent="0.25">
      <c r="A86" s="54" t="s">
        <v>148</v>
      </c>
      <c r="B86" s="54" t="s">
        <v>149</v>
      </c>
      <c r="C86" s="31">
        <v>4301135290</v>
      </c>
      <c r="D86" s="197">
        <v>4607111035028</v>
      </c>
      <c r="E86" s="198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5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12"/>
      <c r="R86" s="212"/>
      <c r="S86" s="212"/>
      <c r="T86" s="213"/>
      <c r="U86" s="34"/>
      <c r="V86" s="34"/>
      <c r="W86" s="35" t="s">
        <v>68</v>
      </c>
      <c r="X86" s="189">
        <v>42</v>
      </c>
      <c r="Y86" s="190">
        <f t="shared" si="6"/>
        <v>42</v>
      </c>
      <c r="Z86" s="36">
        <f t="shared" si="7"/>
        <v>0.75095999999999996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186.84960000000001</v>
      </c>
      <c r="BN86" s="67">
        <f t="shared" si="9"/>
        <v>186.84960000000001</v>
      </c>
      <c r="BO86" s="67">
        <f t="shared" si="10"/>
        <v>0.6</v>
      </c>
      <c r="BP86" s="67">
        <f t="shared" si="11"/>
        <v>0.6</v>
      </c>
    </row>
    <row r="87" spans="1:68" x14ac:dyDescent="0.2">
      <c r="A87" s="202"/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203"/>
      <c r="P87" s="199" t="s">
        <v>69</v>
      </c>
      <c r="Q87" s="200"/>
      <c r="R87" s="200"/>
      <c r="S87" s="200"/>
      <c r="T87" s="200"/>
      <c r="U87" s="200"/>
      <c r="V87" s="201"/>
      <c r="W87" s="37" t="s">
        <v>68</v>
      </c>
      <c r="X87" s="191">
        <f>IFERROR(SUM(X81:X86),"0")</f>
        <v>238</v>
      </c>
      <c r="Y87" s="191">
        <f>IFERROR(SUM(Y81:Y86),"0")</f>
        <v>238</v>
      </c>
      <c r="Z87" s="191">
        <f>IFERROR(IF(Z81="",0,Z81),"0")+IFERROR(IF(Z82="",0,Z82),"0")+IFERROR(IF(Z83="",0,Z83),"0")+IFERROR(IF(Z84="",0,Z84),"0")+IFERROR(IF(Z85="",0,Z85),"0")+IFERROR(IF(Z86="",0,Z86),"0")</f>
        <v>4.2554400000000001</v>
      </c>
      <c r="AA87" s="192"/>
      <c r="AB87" s="192"/>
      <c r="AC87" s="192"/>
    </row>
    <row r="88" spans="1:68" x14ac:dyDescent="0.2">
      <c r="A88" s="194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203"/>
      <c r="P88" s="199" t="s">
        <v>69</v>
      </c>
      <c r="Q88" s="200"/>
      <c r="R88" s="200"/>
      <c r="S88" s="200"/>
      <c r="T88" s="200"/>
      <c r="U88" s="200"/>
      <c r="V88" s="201"/>
      <c r="W88" s="37" t="s">
        <v>70</v>
      </c>
      <c r="X88" s="191">
        <f>IFERROR(SUMPRODUCT(X81:X86*H81:H86),"0")</f>
        <v>875.28</v>
      </c>
      <c r="Y88" s="191">
        <f>IFERROR(SUMPRODUCT(Y81:Y86*H81:H86),"0")</f>
        <v>875.28</v>
      </c>
      <c r="Z88" s="37"/>
      <c r="AA88" s="192"/>
      <c r="AB88" s="192"/>
      <c r="AC88" s="192"/>
    </row>
    <row r="89" spans="1:68" ht="16.5" hidden="1" customHeight="1" x14ac:dyDescent="0.25">
      <c r="A89" s="193" t="s">
        <v>150</v>
      </c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84"/>
      <c r="AB89" s="184"/>
      <c r="AC89" s="184"/>
    </row>
    <row r="90" spans="1:68" ht="14.25" hidden="1" customHeight="1" x14ac:dyDescent="0.25">
      <c r="A90" s="210" t="s">
        <v>151</v>
      </c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85"/>
      <c r="AB90" s="185"/>
      <c r="AC90" s="185"/>
    </row>
    <row r="91" spans="1:68" ht="27" hidden="1" customHeight="1" x14ac:dyDescent="0.25">
      <c r="A91" s="54" t="s">
        <v>152</v>
      </c>
      <c r="B91" s="54" t="s">
        <v>153</v>
      </c>
      <c r="C91" s="31">
        <v>4301136042</v>
      </c>
      <c r="D91" s="197">
        <v>4607025784012</v>
      </c>
      <c r="E91" s="198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2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12"/>
      <c r="R91" s="212"/>
      <c r="S91" s="212"/>
      <c r="T91" s="213"/>
      <c r="U91" s="34"/>
      <c r="V91" s="34"/>
      <c r="W91" s="35" t="s">
        <v>68</v>
      </c>
      <c r="X91" s="189">
        <v>0</v>
      </c>
      <c r="Y91" s="190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4301136040</v>
      </c>
      <c r="D92" s="197">
        <v>4607025784319</v>
      </c>
      <c r="E92" s="198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9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12"/>
      <c r="R92" s="212"/>
      <c r="S92" s="212"/>
      <c r="T92" s="213"/>
      <c r="U92" s="34"/>
      <c r="V92" s="34"/>
      <c r="W92" s="35" t="s">
        <v>68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hidden="1" customHeight="1" x14ac:dyDescent="0.25">
      <c r="A93" s="54" t="s">
        <v>156</v>
      </c>
      <c r="B93" s="54" t="s">
        <v>157</v>
      </c>
      <c r="C93" s="31">
        <v>4301136039</v>
      </c>
      <c r="D93" s="197">
        <v>4607111035370</v>
      </c>
      <c r="E93" s="198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5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12"/>
      <c r="R93" s="212"/>
      <c r="S93" s="212"/>
      <c r="T93" s="213"/>
      <c r="U93" s="34"/>
      <c r="V93" s="34"/>
      <c r="W93" s="35" t="s">
        <v>68</v>
      </c>
      <c r="X93" s="189">
        <v>0</v>
      </c>
      <c r="Y93" s="190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idden="1" x14ac:dyDescent="0.2">
      <c r="A94" s="202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203"/>
      <c r="P94" s="199" t="s">
        <v>69</v>
      </c>
      <c r="Q94" s="200"/>
      <c r="R94" s="200"/>
      <c r="S94" s="200"/>
      <c r="T94" s="200"/>
      <c r="U94" s="200"/>
      <c r="V94" s="201"/>
      <c r="W94" s="37" t="s">
        <v>68</v>
      </c>
      <c r="X94" s="191">
        <f>IFERROR(SUM(X91:X93),"0")</f>
        <v>0</v>
      </c>
      <c r="Y94" s="191">
        <f>IFERROR(SUM(Y91:Y93),"0")</f>
        <v>0</v>
      </c>
      <c r="Z94" s="191">
        <f>IFERROR(IF(Z91="",0,Z91),"0")+IFERROR(IF(Z92="",0,Z92),"0")+IFERROR(IF(Z93="",0,Z93),"0")</f>
        <v>0</v>
      </c>
      <c r="AA94" s="192"/>
      <c r="AB94" s="192"/>
      <c r="AC94" s="192"/>
    </row>
    <row r="95" spans="1:68" hidden="1" x14ac:dyDescent="0.2">
      <c r="A95" s="194"/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203"/>
      <c r="P95" s="199" t="s">
        <v>69</v>
      </c>
      <c r="Q95" s="200"/>
      <c r="R95" s="200"/>
      <c r="S95" s="200"/>
      <c r="T95" s="200"/>
      <c r="U95" s="200"/>
      <c r="V95" s="201"/>
      <c r="W95" s="37" t="s">
        <v>70</v>
      </c>
      <c r="X95" s="191">
        <f>IFERROR(SUMPRODUCT(X91:X93*H91:H93),"0")</f>
        <v>0</v>
      </c>
      <c r="Y95" s="191">
        <f>IFERROR(SUMPRODUCT(Y91:Y93*H91:H93),"0")</f>
        <v>0</v>
      </c>
      <c r="Z95" s="37"/>
      <c r="AA95" s="192"/>
      <c r="AB95" s="192"/>
      <c r="AC95" s="192"/>
    </row>
    <row r="96" spans="1:68" ht="16.5" hidden="1" customHeight="1" x14ac:dyDescent="0.25">
      <c r="A96" s="193" t="s">
        <v>158</v>
      </c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84"/>
      <c r="AB96" s="184"/>
      <c r="AC96" s="184"/>
    </row>
    <row r="97" spans="1:68" ht="14.25" hidden="1" customHeight="1" x14ac:dyDescent="0.25">
      <c r="A97" s="210" t="s">
        <v>63</v>
      </c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85"/>
      <c r="AB97" s="185"/>
      <c r="AC97" s="185"/>
    </row>
    <row r="98" spans="1:68" ht="27" hidden="1" customHeight="1" x14ac:dyDescent="0.25">
      <c r="A98" s="54" t="s">
        <v>159</v>
      </c>
      <c r="B98" s="54" t="s">
        <v>160</v>
      </c>
      <c r="C98" s="31">
        <v>4301070975</v>
      </c>
      <c r="D98" s="197">
        <v>4607111033970</v>
      </c>
      <c r="E98" s="198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12"/>
      <c r="R98" s="212"/>
      <c r="S98" s="212"/>
      <c r="T98" s="213"/>
      <c r="U98" s="34"/>
      <c r="V98" s="34"/>
      <c r="W98" s="35" t="s">
        <v>68</v>
      </c>
      <c r="X98" s="189">
        <v>0</v>
      </c>
      <c r="Y98" s="190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161</v>
      </c>
      <c r="B99" s="54" t="s">
        <v>162</v>
      </c>
      <c r="C99" s="31">
        <v>4301070976</v>
      </c>
      <c r="D99" s="197">
        <v>4607111034144</v>
      </c>
      <c r="E99" s="198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2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12"/>
      <c r="R99" s="212"/>
      <c r="S99" s="212"/>
      <c r="T99" s="213"/>
      <c r="U99" s="34"/>
      <c r="V99" s="34"/>
      <c r="W99" s="35" t="s">
        <v>68</v>
      </c>
      <c r="X99" s="189">
        <v>0</v>
      </c>
      <c r="Y99" s="190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163</v>
      </c>
      <c r="B100" s="54" t="s">
        <v>164</v>
      </c>
      <c r="C100" s="31">
        <v>4301070973</v>
      </c>
      <c r="D100" s="197">
        <v>4607111033987</v>
      </c>
      <c r="E100" s="198"/>
      <c r="F100" s="188">
        <v>0.43</v>
      </c>
      <c r="G100" s="32">
        <v>16</v>
      </c>
      <c r="H100" s="188">
        <v>6.88</v>
      </c>
      <c r="I100" s="188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4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12"/>
      <c r="R100" s="212"/>
      <c r="S100" s="212"/>
      <c r="T100" s="213"/>
      <c r="U100" s="34"/>
      <c r="V100" s="34"/>
      <c r="W100" s="35" t="s">
        <v>68</v>
      </c>
      <c r="X100" s="189">
        <v>12</v>
      </c>
      <c r="Y100" s="190">
        <f>IFERROR(IF(X100="","",X100),"")</f>
        <v>12</v>
      </c>
      <c r="Z100" s="36">
        <f>IFERROR(IF(X100="","",X100*0.0155),"")</f>
        <v>0.186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86.395200000000003</v>
      </c>
      <c r="BN100" s="67">
        <f>IFERROR(Y100*I100,"0")</f>
        <v>86.395200000000003</v>
      </c>
      <c r="BO100" s="67">
        <f>IFERROR(X100/J100,"0")</f>
        <v>0.14285714285714285</v>
      </c>
      <c r="BP100" s="67">
        <f>IFERROR(Y100/J100,"0")</f>
        <v>0.14285714285714285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7">
        <v>4607111034151</v>
      </c>
      <c r="E101" s="198"/>
      <c r="F101" s="188">
        <v>0.9</v>
      </c>
      <c r="G101" s="32">
        <v>8</v>
      </c>
      <c r="H101" s="188">
        <v>7.2</v>
      </c>
      <c r="I101" s="188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12"/>
      <c r="R101" s="212"/>
      <c r="S101" s="212"/>
      <c r="T101" s="213"/>
      <c r="U101" s="34"/>
      <c r="V101" s="34"/>
      <c r="W101" s="35" t="s">
        <v>68</v>
      </c>
      <c r="X101" s="189">
        <v>72</v>
      </c>
      <c r="Y101" s="190">
        <f>IFERROR(IF(X101="","",X101),"")</f>
        <v>72</v>
      </c>
      <c r="Z101" s="36">
        <f>IFERROR(IF(X101="","",X101*0.0155),"")</f>
        <v>1.1160000000000001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538.99199999999996</v>
      </c>
      <c r="BN101" s="67">
        <f>IFERROR(Y101*I101,"0")</f>
        <v>538.99199999999996</v>
      </c>
      <c r="BO101" s="67">
        <f>IFERROR(X101/J101,"0")</f>
        <v>0.8571428571428571</v>
      </c>
      <c r="BP101" s="67">
        <f>IFERROR(Y101/J101,"0")</f>
        <v>0.8571428571428571</v>
      </c>
    </row>
    <row r="102" spans="1:68" x14ac:dyDescent="0.2">
      <c r="A102" s="202"/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203"/>
      <c r="P102" s="199" t="s">
        <v>69</v>
      </c>
      <c r="Q102" s="200"/>
      <c r="R102" s="200"/>
      <c r="S102" s="200"/>
      <c r="T102" s="200"/>
      <c r="U102" s="200"/>
      <c r="V102" s="201"/>
      <c r="W102" s="37" t="s">
        <v>68</v>
      </c>
      <c r="X102" s="191">
        <f>IFERROR(SUM(X98:X101),"0")</f>
        <v>84</v>
      </c>
      <c r="Y102" s="191">
        <f>IFERROR(SUM(Y98:Y101),"0")</f>
        <v>84</v>
      </c>
      <c r="Z102" s="191">
        <f>IFERROR(IF(Z98="",0,Z98),"0")+IFERROR(IF(Z99="",0,Z99),"0")+IFERROR(IF(Z100="",0,Z100),"0")+IFERROR(IF(Z101="",0,Z101),"0")</f>
        <v>1.302</v>
      </c>
      <c r="AA102" s="192"/>
      <c r="AB102" s="192"/>
      <c r="AC102" s="192"/>
    </row>
    <row r="103" spans="1:68" x14ac:dyDescent="0.2">
      <c r="A103" s="194"/>
      <c r="B103" s="194"/>
      <c r="C103" s="194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203"/>
      <c r="P103" s="199" t="s">
        <v>69</v>
      </c>
      <c r="Q103" s="200"/>
      <c r="R103" s="200"/>
      <c r="S103" s="200"/>
      <c r="T103" s="200"/>
      <c r="U103" s="200"/>
      <c r="V103" s="201"/>
      <c r="W103" s="37" t="s">
        <v>70</v>
      </c>
      <c r="X103" s="191">
        <f>IFERROR(SUMPRODUCT(X98:X101*H98:H101),"0")</f>
        <v>600.96</v>
      </c>
      <c r="Y103" s="191">
        <f>IFERROR(SUMPRODUCT(Y98:Y101*H98:H101),"0")</f>
        <v>600.96</v>
      </c>
      <c r="Z103" s="37"/>
      <c r="AA103" s="192"/>
      <c r="AB103" s="192"/>
      <c r="AC103" s="192"/>
    </row>
    <row r="104" spans="1:68" ht="16.5" hidden="1" customHeight="1" x14ac:dyDescent="0.25">
      <c r="A104" s="193" t="s">
        <v>167</v>
      </c>
      <c r="B104" s="194"/>
      <c r="C104" s="194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84"/>
      <c r="AB104" s="184"/>
      <c r="AC104" s="184"/>
    </row>
    <row r="105" spans="1:68" ht="14.25" hidden="1" customHeight="1" x14ac:dyDescent="0.25">
      <c r="A105" s="210" t="s">
        <v>128</v>
      </c>
      <c r="B105" s="194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85"/>
      <c r="AB105" s="185"/>
      <c r="AC105" s="185"/>
    </row>
    <row r="106" spans="1:68" ht="27" customHeight="1" x14ac:dyDescent="0.25">
      <c r="A106" s="54" t="s">
        <v>168</v>
      </c>
      <c r="B106" s="54" t="s">
        <v>169</v>
      </c>
      <c r="C106" s="31">
        <v>4301135289</v>
      </c>
      <c r="D106" s="197">
        <v>4607111034014</v>
      </c>
      <c r="E106" s="198"/>
      <c r="F106" s="188">
        <v>0.25</v>
      </c>
      <c r="G106" s="32">
        <v>12</v>
      </c>
      <c r="H106" s="188">
        <v>3</v>
      </c>
      <c r="I106" s="188">
        <v>3.7035999999999998</v>
      </c>
      <c r="J106" s="32">
        <v>70</v>
      </c>
      <c r="K106" s="32" t="s">
        <v>76</v>
      </c>
      <c r="L106" s="32"/>
      <c r="M106" s="33" t="s">
        <v>67</v>
      </c>
      <c r="N106" s="33"/>
      <c r="O106" s="32">
        <v>180</v>
      </c>
      <c r="P106" s="35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6" s="212"/>
      <c r="R106" s="212"/>
      <c r="S106" s="212"/>
      <c r="T106" s="213"/>
      <c r="U106" s="34"/>
      <c r="V106" s="34"/>
      <c r="W106" s="35" t="s">
        <v>68</v>
      </c>
      <c r="X106" s="189">
        <v>84</v>
      </c>
      <c r="Y106" s="190">
        <f>IFERROR(IF(X106="","",X106),"")</f>
        <v>84</v>
      </c>
      <c r="Z106" s="36">
        <f>IFERROR(IF(X106="","",X106*0.01788),"")</f>
        <v>1.5019199999999999</v>
      </c>
      <c r="AA106" s="56"/>
      <c r="AB106" s="57"/>
      <c r="AC106" s="68"/>
      <c r="AG106" s="67"/>
      <c r="AJ106" s="69"/>
      <c r="AK106" s="69"/>
      <c r="BB106" s="109" t="s">
        <v>77</v>
      </c>
      <c r="BM106" s="67">
        <f>IFERROR(X106*I106,"0")</f>
        <v>311.10239999999999</v>
      </c>
      <c r="BN106" s="67">
        <f>IFERROR(Y106*I106,"0")</f>
        <v>311.10239999999999</v>
      </c>
      <c r="BO106" s="67">
        <f>IFERROR(X106/J106,"0")</f>
        <v>1.2</v>
      </c>
      <c r="BP106" s="67">
        <f>IFERROR(Y106/J106,"0")</f>
        <v>1.2</v>
      </c>
    </row>
    <row r="107" spans="1:68" ht="27" customHeight="1" x14ac:dyDescent="0.25">
      <c r="A107" s="54" t="s">
        <v>170</v>
      </c>
      <c r="B107" s="54" t="s">
        <v>171</v>
      </c>
      <c r="C107" s="31">
        <v>4301135299</v>
      </c>
      <c r="D107" s="197">
        <v>4607111033994</v>
      </c>
      <c r="E107" s="198"/>
      <c r="F107" s="188">
        <v>0.25</v>
      </c>
      <c r="G107" s="32">
        <v>12</v>
      </c>
      <c r="H107" s="188">
        <v>3</v>
      </c>
      <c r="I107" s="188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7" s="212"/>
      <c r="R107" s="212"/>
      <c r="S107" s="212"/>
      <c r="T107" s="213"/>
      <c r="U107" s="34"/>
      <c r="V107" s="34"/>
      <c r="W107" s="35" t="s">
        <v>68</v>
      </c>
      <c r="X107" s="189">
        <v>56</v>
      </c>
      <c r="Y107" s="190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x14ac:dyDescent="0.2">
      <c r="A108" s="202"/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203"/>
      <c r="P108" s="199" t="s">
        <v>69</v>
      </c>
      <c r="Q108" s="200"/>
      <c r="R108" s="200"/>
      <c r="S108" s="200"/>
      <c r="T108" s="200"/>
      <c r="U108" s="200"/>
      <c r="V108" s="201"/>
      <c r="W108" s="37" t="s">
        <v>68</v>
      </c>
      <c r="X108" s="191">
        <f>IFERROR(SUM(X106:X107),"0")</f>
        <v>140</v>
      </c>
      <c r="Y108" s="191">
        <f>IFERROR(SUM(Y106:Y107),"0")</f>
        <v>140</v>
      </c>
      <c r="Z108" s="191">
        <f>IFERROR(IF(Z106="",0,Z106),"0")+IFERROR(IF(Z107="",0,Z107),"0")</f>
        <v>2.5031999999999996</v>
      </c>
      <c r="AA108" s="192"/>
      <c r="AB108" s="192"/>
      <c r="AC108" s="192"/>
    </row>
    <row r="109" spans="1:68" x14ac:dyDescent="0.2">
      <c r="A109" s="194"/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203"/>
      <c r="P109" s="199" t="s">
        <v>69</v>
      </c>
      <c r="Q109" s="200"/>
      <c r="R109" s="200"/>
      <c r="S109" s="200"/>
      <c r="T109" s="200"/>
      <c r="U109" s="200"/>
      <c r="V109" s="201"/>
      <c r="W109" s="37" t="s">
        <v>70</v>
      </c>
      <c r="X109" s="191">
        <f>IFERROR(SUMPRODUCT(X106:X107*H106:H107),"0")</f>
        <v>420</v>
      </c>
      <c r="Y109" s="191">
        <f>IFERROR(SUMPRODUCT(Y106:Y107*H106:H107),"0")</f>
        <v>420</v>
      </c>
      <c r="Z109" s="37"/>
      <c r="AA109" s="192"/>
      <c r="AB109" s="192"/>
      <c r="AC109" s="192"/>
    </row>
    <row r="110" spans="1:68" ht="16.5" hidden="1" customHeight="1" x14ac:dyDescent="0.25">
      <c r="A110" s="193" t="s">
        <v>172</v>
      </c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84"/>
      <c r="AB110" s="184"/>
      <c r="AC110" s="184"/>
    </row>
    <row r="111" spans="1:68" ht="14.25" hidden="1" customHeight="1" x14ac:dyDescent="0.25">
      <c r="A111" s="210" t="s">
        <v>128</v>
      </c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85"/>
      <c r="AB111" s="185"/>
      <c r="AC111" s="185"/>
    </row>
    <row r="112" spans="1:68" ht="27" hidden="1" customHeight="1" x14ac:dyDescent="0.25">
      <c r="A112" s="54" t="s">
        <v>173</v>
      </c>
      <c r="B112" s="54" t="s">
        <v>174</v>
      </c>
      <c r="C112" s="31">
        <v>4301135311</v>
      </c>
      <c r="D112" s="197">
        <v>4607111039095</v>
      </c>
      <c r="E112" s="198"/>
      <c r="F112" s="188">
        <v>0.25</v>
      </c>
      <c r="G112" s="32">
        <v>12</v>
      </c>
      <c r="H112" s="188">
        <v>3</v>
      </c>
      <c r="I112" s="188">
        <v>3.7480000000000002</v>
      </c>
      <c r="J112" s="32">
        <v>70</v>
      </c>
      <c r="K112" s="32" t="s">
        <v>76</v>
      </c>
      <c r="L112" s="32"/>
      <c r="M112" s="33" t="s">
        <v>67</v>
      </c>
      <c r="N112" s="33"/>
      <c r="O112" s="32">
        <v>180</v>
      </c>
      <c r="P112" s="340" t="s">
        <v>175</v>
      </c>
      <c r="Q112" s="212"/>
      <c r="R112" s="212"/>
      <c r="S112" s="212"/>
      <c r="T112" s="213"/>
      <c r="U112" s="34"/>
      <c r="V112" s="34"/>
      <c r="W112" s="35" t="s">
        <v>68</v>
      </c>
      <c r="X112" s="189">
        <v>0</v>
      </c>
      <c r="Y112" s="190">
        <f>IFERROR(IF(X112="","",X112),"")</f>
        <v>0</v>
      </c>
      <c r="Z112" s="36">
        <f>IFERROR(IF(X112="","",X112*0.01788),"")</f>
        <v>0</v>
      </c>
      <c r="AA112" s="56"/>
      <c r="AB112" s="57"/>
      <c r="AC112" s="68"/>
      <c r="AG112" s="67"/>
      <c r="AJ112" s="69"/>
      <c r="AK112" s="69"/>
      <c r="BB112" s="111" t="s">
        <v>77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customHeight="1" x14ac:dyDescent="0.25">
      <c r="A113" s="54" t="s">
        <v>176</v>
      </c>
      <c r="B113" s="54" t="s">
        <v>177</v>
      </c>
      <c r="C113" s="31">
        <v>4301135282</v>
      </c>
      <c r="D113" s="197">
        <v>4607111034199</v>
      </c>
      <c r="E113" s="198"/>
      <c r="F113" s="188">
        <v>0.25</v>
      </c>
      <c r="G113" s="32">
        <v>12</v>
      </c>
      <c r="H113" s="188">
        <v>3</v>
      </c>
      <c r="I113" s="188">
        <v>3.7035999999999998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6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3" s="212"/>
      <c r="R113" s="212"/>
      <c r="S113" s="212"/>
      <c r="T113" s="213"/>
      <c r="U113" s="34"/>
      <c r="V113" s="34"/>
      <c r="W113" s="35" t="s">
        <v>68</v>
      </c>
      <c r="X113" s="189">
        <v>56</v>
      </c>
      <c r="Y113" s="190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x14ac:dyDescent="0.2">
      <c r="A114" s="202"/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203"/>
      <c r="P114" s="199" t="s">
        <v>69</v>
      </c>
      <c r="Q114" s="200"/>
      <c r="R114" s="200"/>
      <c r="S114" s="200"/>
      <c r="T114" s="200"/>
      <c r="U114" s="200"/>
      <c r="V114" s="201"/>
      <c r="W114" s="37" t="s">
        <v>68</v>
      </c>
      <c r="X114" s="191">
        <f>IFERROR(SUM(X112:X113),"0")</f>
        <v>56</v>
      </c>
      <c r="Y114" s="191">
        <f>IFERROR(SUM(Y112:Y113),"0")</f>
        <v>56</v>
      </c>
      <c r="Z114" s="191">
        <f>IFERROR(IF(Z112="",0,Z112),"0")+IFERROR(IF(Z113="",0,Z113),"0")</f>
        <v>1.0012799999999999</v>
      </c>
      <c r="AA114" s="192"/>
      <c r="AB114" s="192"/>
      <c r="AC114" s="192"/>
    </row>
    <row r="115" spans="1:68" x14ac:dyDescent="0.2">
      <c r="A115" s="194"/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203"/>
      <c r="P115" s="199" t="s">
        <v>69</v>
      </c>
      <c r="Q115" s="200"/>
      <c r="R115" s="200"/>
      <c r="S115" s="200"/>
      <c r="T115" s="200"/>
      <c r="U115" s="200"/>
      <c r="V115" s="201"/>
      <c r="W115" s="37" t="s">
        <v>70</v>
      </c>
      <c r="X115" s="191">
        <f>IFERROR(SUMPRODUCT(X112:X113*H112:H113),"0")</f>
        <v>168</v>
      </c>
      <c r="Y115" s="191">
        <f>IFERROR(SUMPRODUCT(Y112:Y113*H112:H113),"0")</f>
        <v>168</v>
      </c>
      <c r="Z115" s="37"/>
      <c r="AA115" s="192"/>
      <c r="AB115" s="192"/>
      <c r="AC115" s="192"/>
    </row>
    <row r="116" spans="1:68" ht="16.5" hidden="1" customHeight="1" x14ac:dyDescent="0.25">
      <c r="A116" s="193" t="s">
        <v>178</v>
      </c>
      <c r="B116" s="194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84"/>
      <c r="AB116" s="184"/>
      <c r="AC116" s="184"/>
    </row>
    <row r="117" spans="1:68" ht="14.25" hidden="1" customHeight="1" x14ac:dyDescent="0.25">
      <c r="A117" s="210" t="s">
        <v>128</v>
      </c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85"/>
      <c r="AB117" s="185"/>
      <c r="AC117" s="185"/>
    </row>
    <row r="118" spans="1:68" ht="27" customHeight="1" x14ac:dyDescent="0.25">
      <c r="A118" s="54" t="s">
        <v>179</v>
      </c>
      <c r="B118" s="54" t="s">
        <v>180</v>
      </c>
      <c r="C118" s="31">
        <v>4301135275</v>
      </c>
      <c r="D118" s="197">
        <v>4607111034380</v>
      </c>
      <c r="E118" s="198"/>
      <c r="F118" s="188">
        <v>0.25</v>
      </c>
      <c r="G118" s="32">
        <v>12</v>
      </c>
      <c r="H118" s="188">
        <v>3</v>
      </c>
      <c r="I118" s="188">
        <v>3.28</v>
      </c>
      <c r="J118" s="32">
        <v>70</v>
      </c>
      <c r="K118" s="32" t="s">
        <v>76</v>
      </c>
      <c r="L118" s="32"/>
      <c r="M118" s="33" t="s">
        <v>67</v>
      </c>
      <c r="N118" s="33"/>
      <c r="O118" s="32">
        <v>180</v>
      </c>
      <c r="P118" s="2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212"/>
      <c r="R118" s="212"/>
      <c r="S118" s="212"/>
      <c r="T118" s="213"/>
      <c r="U118" s="34"/>
      <c r="V118" s="34"/>
      <c r="W118" s="35" t="s">
        <v>68</v>
      </c>
      <c r="X118" s="189">
        <v>14</v>
      </c>
      <c r="Y118" s="190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68"/>
      <c r="AG118" s="67"/>
      <c r="AJ118" s="69"/>
      <c r="AK118" s="69"/>
      <c r="BB118" s="113" t="s">
        <v>77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customHeight="1" x14ac:dyDescent="0.25">
      <c r="A119" s="54" t="s">
        <v>181</v>
      </c>
      <c r="B119" s="54" t="s">
        <v>182</v>
      </c>
      <c r="C119" s="31">
        <v>4301135277</v>
      </c>
      <c r="D119" s="197">
        <v>4607111034397</v>
      </c>
      <c r="E119" s="198"/>
      <c r="F119" s="188">
        <v>0.25</v>
      </c>
      <c r="G119" s="32">
        <v>12</v>
      </c>
      <c r="H119" s="188">
        <v>3</v>
      </c>
      <c r="I119" s="188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212"/>
      <c r="R119" s="212"/>
      <c r="S119" s="212"/>
      <c r="T119" s="213"/>
      <c r="U119" s="34"/>
      <c r="V119" s="34"/>
      <c r="W119" s="35" t="s">
        <v>68</v>
      </c>
      <c r="X119" s="189">
        <v>28</v>
      </c>
      <c r="Y119" s="190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x14ac:dyDescent="0.2">
      <c r="A120" s="202"/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203"/>
      <c r="P120" s="199" t="s">
        <v>69</v>
      </c>
      <c r="Q120" s="200"/>
      <c r="R120" s="200"/>
      <c r="S120" s="200"/>
      <c r="T120" s="200"/>
      <c r="U120" s="200"/>
      <c r="V120" s="201"/>
      <c r="W120" s="37" t="s">
        <v>68</v>
      </c>
      <c r="X120" s="191">
        <f>IFERROR(SUM(X118:X119),"0")</f>
        <v>42</v>
      </c>
      <c r="Y120" s="191">
        <f>IFERROR(SUM(Y118:Y119),"0")</f>
        <v>42</v>
      </c>
      <c r="Z120" s="191">
        <f>IFERROR(IF(Z118="",0,Z118),"0")+IFERROR(IF(Z119="",0,Z119),"0")</f>
        <v>0.75095999999999996</v>
      </c>
      <c r="AA120" s="192"/>
      <c r="AB120" s="192"/>
      <c r="AC120" s="192"/>
    </row>
    <row r="121" spans="1:68" x14ac:dyDescent="0.2">
      <c r="A121" s="194"/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203"/>
      <c r="P121" s="199" t="s">
        <v>69</v>
      </c>
      <c r="Q121" s="200"/>
      <c r="R121" s="200"/>
      <c r="S121" s="200"/>
      <c r="T121" s="200"/>
      <c r="U121" s="200"/>
      <c r="V121" s="201"/>
      <c r="W121" s="37" t="s">
        <v>70</v>
      </c>
      <c r="X121" s="191">
        <f>IFERROR(SUMPRODUCT(X118:X119*H118:H119),"0")</f>
        <v>126</v>
      </c>
      <c r="Y121" s="191">
        <f>IFERROR(SUMPRODUCT(Y118:Y119*H118:H119),"0")</f>
        <v>126</v>
      </c>
      <c r="Z121" s="37"/>
      <c r="AA121" s="192"/>
      <c r="AB121" s="192"/>
      <c r="AC121" s="192"/>
    </row>
    <row r="122" spans="1:68" ht="16.5" hidden="1" customHeight="1" x14ac:dyDescent="0.25">
      <c r="A122" s="193" t="s">
        <v>183</v>
      </c>
      <c r="B122" s="194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84"/>
      <c r="AB122" s="184"/>
      <c r="AC122" s="184"/>
    </row>
    <row r="123" spans="1:68" ht="14.25" hidden="1" customHeight="1" x14ac:dyDescent="0.25">
      <c r="A123" s="210" t="s">
        <v>128</v>
      </c>
      <c r="B123" s="194"/>
      <c r="C123" s="194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85"/>
      <c r="AB123" s="185"/>
      <c r="AC123" s="185"/>
    </row>
    <row r="124" spans="1:68" ht="27" hidden="1" customHeight="1" x14ac:dyDescent="0.25">
      <c r="A124" s="54" t="s">
        <v>184</v>
      </c>
      <c r="B124" s="54" t="s">
        <v>185</v>
      </c>
      <c r="C124" s="31">
        <v>4301135279</v>
      </c>
      <c r="D124" s="197">
        <v>4607111035806</v>
      </c>
      <c r="E124" s="198"/>
      <c r="F124" s="188">
        <v>0.25</v>
      </c>
      <c r="G124" s="32">
        <v>12</v>
      </c>
      <c r="H124" s="188">
        <v>3</v>
      </c>
      <c r="I124" s="188">
        <v>3.7035999999999998</v>
      </c>
      <c r="J124" s="32">
        <v>70</v>
      </c>
      <c r="K124" s="32" t="s">
        <v>76</v>
      </c>
      <c r="L124" s="32"/>
      <c r="M124" s="33" t="s">
        <v>67</v>
      </c>
      <c r="N124" s="33"/>
      <c r="O124" s="32">
        <v>180</v>
      </c>
      <c r="P124" s="3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4" s="212"/>
      <c r="R124" s="212"/>
      <c r="S124" s="212"/>
      <c r="T124" s="213"/>
      <c r="U124" s="34"/>
      <c r="V124" s="34"/>
      <c r="W124" s="35" t="s">
        <v>68</v>
      </c>
      <c r="X124" s="189">
        <v>0</v>
      </c>
      <c r="Y124" s="190">
        <f>IFERROR(IF(X124="","",X124),"")</f>
        <v>0</v>
      </c>
      <c r="Z124" s="36">
        <f>IFERROR(IF(X124="","",X124*0.01788),"")</f>
        <v>0</v>
      </c>
      <c r="AA124" s="56"/>
      <c r="AB124" s="57"/>
      <c r="AC124" s="68"/>
      <c r="AG124" s="67"/>
      <c r="AJ124" s="69"/>
      <c r="AK124" s="69"/>
      <c r="BB124" s="115" t="s">
        <v>77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02"/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203"/>
      <c r="P125" s="199" t="s">
        <v>69</v>
      </c>
      <c r="Q125" s="200"/>
      <c r="R125" s="200"/>
      <c r="S125" s="200"/>
      <c r="T125" s="200"/>
      <c r="U125" s="200"/>
      <c r="V125" s="201"/>
      <c r="W125" s="37" t="s">
        <v>68</v>
      </c>
      <c r="X125" s="191">
        <f>IFERROR(SUM(X124:X124),"0")</f>
        <v>0</v>
      </c>
      <c r="Y125" s="191">
        <f>IFERROR(SUM(Y124:Y124),"0")</f>
        <v>0</v>
      </c>
      <c r="Z125" s="191">
        <f>IFERROR(IF(Z124="",0,Z124),"0")</f>
        <v>0</v>
      </c>
      <c r="AA125" s="192"/>
      <c r="AB125" s="192"/>
      <c r="AC125" s="192"/>
    </row>
    <row r="126" spans="1:68" hidden="1" x14ac:dyDescent="0.2">
      <c r="A126" s="194"/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203"/>
      <c r="P126" s="199" t="s">
        <v>69</v>
      </c>
      <c r="Q126" s="200"/>
      <c r="R126" s="200"/>
      <c r="S126" s="200"/>
      <c r="T126" s="200"/>
      <c r="U126" s="200"/>
      <c r="V126" s="201"/>
      <c r="W126" s="37" t="s">
        <v>70</v>
      </c>
      <c r="X126" s="191">
        <f>IFERROR(SUMPRODUCT(X124:X124*H124:H124),"0")</f>
        <v>0</v>
      </c>
      <c r="Y126" s="191">
        <f>IFERROR(SUMPRODUCT(Y124:Y124*H124:H124),"0")</f>
        <v>0</v>
      </c>
      <c r="Z126" s="37"/>
      <c r="AA126" s="192"/>
      <c r="AB126" s="192"/>
      <c r="AC126" s="192"/>
    </row>
    <row r="127" spans="1:68" ht="16.5" hidden="1" customHeight="1" x14ac:dyDescent="0.25">
      <c r="A127" s="193" t="s">
        <v>186</v>
      </c>
      <c r="B127" s="194"/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84"/>
      <c r="AB127" s="184"/>
      <c r="AC127" s="184"/>
    </row>
    <row r="128" spans="1:68" ht="14.25" hidden="1" customHeight="1" x14ac:dyDescent="0.25">
      <c r="A128" s="210" t="s">
        <v>187</v>
      </c>
      <c r="B128" s="194"/>
      <c r="C128" s="194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  <c r="AA128" s="185"/>
      <c r="AB128" s="185"/>
      <c r="AC128" s="185"/>
    </row>
    <row r="129" spans="1:68" ht="27" hidden="1" customHeight="1" x14ac:dyDescent="0.25">
      <c r="A129" s="54" t="s">
        <v>188</v>
      </c>
      <c r="B129" s="54" t="s">
        <v>189</v>
      </c>
      <c r="C129" s="31">
        <v>4301070768</v>
      </c>
      <c r="D129" s="197">
        <v>4607111035639</v>
      </c>
      <c r="E129" s="198"/>
      <c r="F129" s="188">
        <v>0.2</v>
      </c>
      <c r="G129" s="32">
        <v>12</v>
      </c>
      <c r="H129" s="188">
        <v>2.4</v>
      </c>
      <c r="I129" s="188">
        <v>3.13</v>
      </c>
      <c r="J129" s="32">
        <v>48</v>
      </c>
      <c r="K129" s="32" t="s">
        <v>190</v>
      </c>
      <c r="L129" s="32"/>
      <c r="M129" s="33" t="s">
        <v>67</v>
      </c>
      <c r="N129" s="33"/>
      <c r="O129" s="32">
        <v>180</v>
      </c>
      <c r="P129" s="2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9" s="212"/>
      <c r="R129" s="212"/>
      <c r="S129" s="212"/>
      <c r="T129" s="213"/>
      <c r="U129" s="34"/>
      <c r="V129" s="34"/>
      <c r="W129" s="35" t="s">
        <v>68</v>
      </c>
      <c r="X129" s="189">
        <v>0</v>
      </c>
      <c r="Y129" s="190">
        <f>IFERROR(IF(X129="","",X129),"")</f>
        <v>0</v>
      </c>
      <c r="Z129" s="36">
        <f>IFERROR(IF(X129="","",X129*0.01786),"")</f>
        <v>0</v>
      </c>
      <c r="AA129" s="56"/>
      <c r="AB129" s="57"/>
      <c r="AC129" s="68"/>
      <c r="AG129" s="67"/>
      <c r="AJ129" s="69"/>
      <c r="AK129" s="69"/>
      <c r="BB129" s="116" t="s">
        <v>77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hidden="1" customHeight="1" x14ac:dyDescent="0.25">
      <c r="A130" s="54" t="s">
        <v>191</v>
      </c>
      <c r="B130" s="54" t="s">
        <v>192</v>
      </c>
      <c r="C130" s="31">
        <v>4301135540</v>
      </c>
      <c r="D130" s="197">
        <v>4607111035646</v>
      </c>
      <c r="E130" s="198"/>
      <c r="F130" s="188">
        <v>0.2</v>
      </c>
      <c r="G130" s="32">
        <v>8</v>
      </c>
      <c r="H130" s="188">
        <v>1.6</v>
      </c>
      <c r="I130" s="188">
        <v>2.12</v>
      </c>
      <c r="J130" s="32">
        <v>72</v>
      </c>
      <c r="K130" s="32" t="s">
        <v>193</v>
      </c>
      <c r="L130" s="32"/>
      <c r="M130" s="33" t="s">
        <v>67</v>
      </c>
      <c r="N130" s="33"/>
      <c r="O130" s="32">
        <v>180</v>
      </c>
      <c r="P130" s="358" t="s">
        <v>194</v>
      </c>
      <c r="Q130" s="212"/>
      <c r="R130" s="212"/>
      <c r="S130" s="212"/>
      <c r="T130" s="213"/>
      <c r="U130" s="34"/>
      <c r="V130" s="34"/>
      <c r="W130" s="35" t="s">
        <v>68</v>
      </c>
      <c r="X130" s="189">
        <v>0</v>
      </c>
      <c r="Y130" s="190">
        <f>IFERROR(IF(X130="","",X130),"")</f>
        <v>0</v>
      </c>
      <c r="Z130" s="36">
        <f>IFERROR(IF(X130="","",X130*0.01157),"")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02"/>
      <c r="B131" s="194"/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203"/>
      <c r="P131" s="199" t="s">
        <v>69</v>
      </c>
      <c r="Q131" s="200"/>
      <c r="R131" s="200"/>
      <c r="S131" s="200"/>
      <c r="T131" s="200"/>
      <c r="U131" s="200"/>
      <c r="V131" s="201"/>
      <c r="W131" s="37" t="s">
        <v>68</v>
      </c>
      <c r="X131" s="191">
        <f>IFERROR(SUM(X129:X130),"0")</f>
        <v>0</v>
      </c>
      <c r="Y131" s="191">
        <f>IFERROR(SUM(Y129:Y130),"0")</f>
        <v>0</v>
      </c>
      <c r="Z131" s="191">
        <f>IFERROR(IF(Z129="",0,Z129),"0")+IFERROR(IF(Z130="",0,Z130),"0")</f>
        <v>0</v>
      </c>
      <c r="AA131" s="192"/>
      <c r="AB131" s="192"/>
      <c r="AC131" s="192"/>
    </row>
    <row r="132" spans="1:68" hidden="1" x14ac:dyDescent="0.2">
      <c r="A132" s="194"/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203"/>
      <c r="P132" s="199" t="s">
        <v>69</v>
      </c>
      <c r="Q132" s="200"/>
      <c r="R132" s="200"/>
      <c r="S132" s="200"/>
      <c r="T132" s="200"/>
      <c r="U132" s="200"/>
      <c r="V132" s="201"/>
      <c r="W132" s="37" t="s">
        <v>70</v>
      </c>
      <c r="X132" s="191">
        <f>IFERROR(SUMPRODUCT(X129:X130*H129:H130),"0")</f>
        <v>0</v>
      </c>
      <c r="Y132" s="191">
        <f>IFERROR(SUMPRODUCT(Y129:Y130*H129:H130),"0")</f>
        <v>0</v>
      </c>
      <c r="Z132" s="37"/>
      <c r="AA132" s="192"/>
      <c r="AB132" s="192"/>
      <c r="AC132" s="192"/>
    </row>
    <row r="133" spans="1:68" ht="16.5" hidden="1" customHeight="1" x14ac:dyDescent="0.25">
      <c r="A133" s="193" t="s">
        <v>195</v>
      </c>
      <c r="B133" s="19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84"/>
      <c r="AB133" s="184"/>
      <c r="AC133" s="184"/>
    </row>
    <row r="134" spans="1:68" ht="14.25" hidden="1" customHeight="1" x14ac:dyDescent="0.25">
      <c r="A134" s="210" t="s">
        <v>128</v>
      </c>
      <c r="B134" s="194"/>
      <c r="C134" s="194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85"/>
      <c r="AB134" s="185"/>
      <c r="AC134" s="185"/>
    </row>
    <row r="135" spans="1:68" ht="27" hidden="1" customHeight="1" x14ac:dyDescent="0.25">
      <c r="A135" s="54" t="s">
        <v>196</v>
      </c>
      <c r="B135" s="54" t="s">
        <v>197</v>
      </c>
      <c r="C135" s="31">
        <v>4301135281</v>
      </c>
      <c r="D135" s="197">
        <v>4607111036568</v>
      </c>
      <c r="E135" s="198"/>
      <c r="F135" s="188">
        <v>0.28000000000000003</v>
      </c>
      <c r="G135" s="32">
        <v>6</v>
      </c>
      <c r="H135" s="188">
        <v>1.68</v>
      </c>
      <c r="I135" s="188">
        <v>2.1017999999999999</v>
      </c>
      <c r="J135" s="32">
        <v>126</v>
      </c>
      <c r="K135" s="32" t="s">
        <v>76</v>
      </c>
      <c r="L135" s="32"/>
      <c r="M135" s="33" t="s">
        <v>67</v>
      </c>
      <c r="N135" s="33"/>
      <c r="O135" s="32">
        <v>180</v>
      </c>
      <c r="P135" s="36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212"/>
      <c r="R135" s="212"/>
      <c r="S135" s="212"/>
      <c r="T135" s="213"/>
      <c r="U135" s="34"/>
      <c r="V135" s="34"/>
      <c r="W135" s="35" t="s">
        <v>68</v>
      </c>
      <c r="X135" s="189">
        <v>0</v>
      </c>
      <c r="Y135" s="190">
        <f>IFERROR(IF(X135="","",X135),"")</f>
        <v>0</v>
      </c>
      <c r="Z135" s="36">
        <f>IFERROR(IF(X135="","",X135*0.00936),"")</f>
        <v>0</v>
      </c>
      <c r="AA135" s="56"/>
      <c r="AB135" s="57"/>
      <c r="AC135" s="68"/>
      <c r="AG135" s="67"/>
      <c r="AJ135" s="69"/>
      <c r="AK135" s="69"/>
      <c r="BB135" s="118" t="s">
        <v>77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02"/>
      <c r="B136" s="194"/>
      <c r="C136" s="194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203"/>
      <c r="P136" s="199" t="s">
        <v>69</v>
      </c>
      <c r="Q136" s="200"/>
      <c r="R136" s="200"/>
      <c r="S136" s="200"/>
      <c r="T136" s="200"/>
      <c r="U136" s="200"/>
      <c r="V136" s="201"/>
      <c r="W136" s="37" t="s">
        <v>68</v>
      </c>
      <c r="X136" s="191">
        <f>IFERROR(SUM(X135:X135),"0")</f>
        <v>0</v>
      </c>
      <c r="Y136" s="191">
        <f>IFERROR(SUM(Y135:Y135),"0")</f>
        <v>0</v>
      </c>
      <c r="Z136" s="191">
        <f>IFERROR(IF(Z135="",0,Z135),"0")</f>
        <v>0</v>
      </c>
      <c r="AA136" s="192"/>
      <c r="AB136" s="192"/>
      <c r="AC136" s="192"/>
    </row>
    <row r="137" spans="1:68" hidden="1" x14ac:dyDescent="0.2">
      <c r="A137" s="194"/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203"/>
      <c r="P137" s="199" t="s">
        <v>69</v>
      </c>
      <c r="Q137" s="200"/>
      <c r="R137" s="200"/>
      <c r="S137" s="200"/>
      <c r="T137" s="200"/>
      <c r="U137" s="200"/>
      <c r="V137" s="201"/>
      <c r="W137" s="37" t="s">
        <v>70</v>
      </c>
      <c r="X137" s="191">
        <f>IFERROR(SUMPRODUCT(X135:X135*H135:H135),"0")</f>
        <v>0</v>
      </c>
      <c r="Y137" s="191">
        <f>IFERROR(SUMPRODUCT(Y135:Y135*H135:H135),"0")</f>
        <v>0</v>
      </c>
      <c r="Z137" s="37"/>
      <c r="AA137" s="192"/>
      <c r="AB137" s="192"/>
      <c r="AC137" s="192"/>
    </row>
    <row r="138" spans="1:68" ht="27.75" hidden="1" customHeight="1" x14ac:dyDescent="0.2">
      <c r="A138" s="279" t="s">
        <v>198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48"/>
      <c r="AB138" s="48"/>
      <c r="AC138" s="48"/>
    </row>
    <row r="139" spans="1:68" ht="16.5" hidden="1" customHeight="1" x14ac:dyDescent="0.25">
      <c r="A139" s="193" t="s">
        <v>199</v>
      </c>
      <c r="B139" s="194"/>
      <c r="C139" s="194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  <c r="AA139" s="184"/>
      <c r="AB139" s="184"/>
      <c r="AC139" s="184"/>
    </row>
    <row r="140" spans="1:68" ht="14.25" hidden="1" customHeight="1" x14ac:dyDescent="0.25">
      <c r="A140" s="210" t="s">
        <v>128</v>
      </c>
      <c r="B140" s="194"/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85"/>
      <c r="AB140" s="185"/>
      <c r="AC140" s="185"/>
    </row>
    <row r="141" spans="1:68" ht="16.5" hidden="1" customHeight="1" x14ac:dyDescent="0.25">
      <c r="A141" s="54" t="s">
        <v>200</v>
      </c>
      <c r="B141" s="54" t="s">
        <v>201</v>
      </c>
      <c r="C141" s="31">
        <v>4301135317</v>
      </c>
      <c r="D141" s="197">
        <v>4607111039057</v>
      </c>
      <c r="E141" s="198"/>
      <c r="F141" s="188">
        <v>1.8</v>
      </c>
      <c r="G141" s="32">
        <v>1</v>
      </c>
      <c r="H141" s="188">
        <v>1.8</v>
      </c>
      <c r="I141" s="188">
        <v>1.9</v>
      </c>
      <c r="J141" s="32">
        <v>234</v>
      </c>
      <c r="K141" s="32" t="s">
        <v>124</v>
      </c>
      <c r="L141" s="32"/>
      <c r="M141" s="33" t="s">
        <v>67</v>
      </c>
      <c r="N141" s="33"/>
      <c r="O141" s="32">
        <v>180</v>
      </c>
      <c r="P141" s="313" t="s">
        <v>202</v>
      </c>
      <c r="Q141" s="212"/>
      <c r="R141" s="212"/>
      <c r="S141" s="212"/>
      <c r="T141" s="213"/>
      <c r="U141" s="34"/>
      <c r="V141" s="34"/>
      <c r="W141" s="35" t="s">
        <v>68</v>
      </c>
      <c r="X141" s="189">
        <v>0</v>
      </c>
      <c r="Y141" s="190">
        <f>IFERROR(IF(X141="","",X141),"")</f>
        <v>0</v>
      </c>
      <c r="Z141" s="36">
        <f>IFERROR(IF(X141="","",X141*0.00502),"")</f>
        <v>0</v>
      </c>
      <c r="AA141" s="56"/>
      <c r="AB141" s="57"/>
      <c r="AC141" s="68"/>
      <c r="AG141" s="67"/>
      <c r="AJ141" s="69"/>
      <c r="AK141" s="69"/>
      <c r="BB141" s="119" t="s">
        <v>77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02"/>
      <c r="B142" s="194"/>
      <c r="C142" s="194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203"/>
      <c r="P142" s="199" t="s">
        <v>69</v>
      </c>
      <c r="Q142" s="200"/>
      <c r="R142" s="200"/>
      <c r="S142" s="200"/>
      <c r="T142" s="200"/>
      <c r="U142" s="200"/>
      <c r="V142" s="201"/>
      <c r="W142" s="37" t="s">
        <v>68</v>
      </c>
      <c r="X142" s="191">
        <f>IFERROR(SUM(X141:X141),"0")</f>
        <v>0</v>
      </c>
      <c r="Y142" s="191">
        <f>IFERROR(SUM(Y141:Y141),"0")</f>
        <v>0</v>
      </c>
      <c r="Z142" s="191">
        <f>IFERROR(IF(Z141="",0,Z141),"0")</f>
        <v>0</v>
      </c>
      <c r="AA142" s="192"/>
      <c r="AB142" s="192"/>
      <c r="AC142" s="192"/>
    </row>
    <row r="143" spans="1:68" hidden="1" x14ac:dyDescent="0.2">
      <c r="A143" s="194"/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203"/>
      <c r="P143" s="199" t="s">
        <v>69</v>
      </c>
      <c r="Q143" s="200"/>
      <c r="R143" s="200"/>
      <c r="S143" s="200"/>
      <c r="T143" s="200"/>
      <c r="U143" s="200"/>
      <c r="V143" s="201"/>
      <c r="W143" s="37" t="s">
        <v>70</v>
      </c>
      <c r="X143" s="191">
        <f>IFERROR(SUMPRODUCT(X141:X141*H141:H141),"0")</f>
        <v>0</v>
      </c>
      <c r="Y143" s="191">
        <f>IFERROR(SUMPRODUCT(Y141:Y141*H141:H141),"0")</f>
        <v>0</v>
      </c>
      <c r="Z143" s="37"/>
      <c r="AA143" s="192"/>
      <c r="AB143" s="192"/>
      <c r="AC143" s="192"/>
    </row>
    <row r="144" spans="1:68" ht="14.25" hidden="1" customHeight="1" x14ac:dyDescent="0.25">
      <c r="A144" s="210" t="s">
        <v>187</v>
      </c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85"/>
      <c r="AB144" s="185"/>
      <c r="AC144" s="185"/>
    </row>
    <row r="145" spans="1:68" ht="16.5" hidden="1" customHeight="1" x14ac:dyDescent="0.25">
      <c r="A145" s="54" t="s">
        <v>203</v>
      </c>
      <c r="B145" s="54" t="s">
        <v>204</v>
      </c>
      <c r="C145" s="31">
        <v>4301071010</v>
      </c>
      <c r="D145" s="197">
        <v>4607111037701</v>
      </c>
      <c r="E145" s="198"/>
      <c r="F145" s="188">
        <v>5</v>
      </c>
      <c r="G145" s="32">
        <v>1</v>
      </c>
      <c r="H145" s="188">
        <v>5</v>
      </c>
      <c r="I145" s="188">
        <v>5.2</v>
      </c>
      <c r="J145" s="32">
        <v>144</v>
      </c>
      <c r="K145" s="32" t="s">
        <v>66</v>
      </c>
      <c r="L145" s="32"/>
      <c r="M145" s="33" t="s">
        <v>67</v>
      </c>
      <c r="N145" s="33"/>
      <c r="O145" s="32">
        <v>180</v>
      </c>
      <c r="P145" s="23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5" s="212"/>
      <c r="R145" s="212"/>
      <c r="S145" s="212"/>
      <c r="T145" s="213"/>
      <c r="U145" s="34"/>
      <c r="V145" s="34"/>
      <c r="W145" s="35" t="s">
        <v>68</v>
      </c>
      <c r="X145" s="189">
        <v>0</v>
      </c>
      <c r="Y145" s="190">
        <f>IFERROR(IF(X145="","",X145),"")</f>
        <v>0</v>
      </c>
      <c r="Z145" s="36">
        <f>IFERROR(IF(X145="","",X145*0.00866),"")</f>
        <v>0</v>
      </c>
      <c r="AA145" s="56"/>
      <c r="AB145" s="57"/>
      <c r="AC145" s="68"/>
      <c r="AG145" s="67"/>
      <c r="AJ145" s="69"/>
      <c r="AK145" s="69"/>
      <c r="BB145" s="120" t="s">
        <v>77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02"/>
      <c r="B146" s="194"/>
      <c r="C146" s="194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203"/>
      <c r="P146" s="199" t="s">
        <v>69</v>
      </c>
      <c r="Q146" s="200"/>
      <c r="R146" s="200"/>
      <c r="S146" s="200"/>
      <c r="T146" s="200"/>
      <c r="U146" s="200"/>
      <c r="V146" s="201"/>
      <c r="W146" s="37" t="s">
        <v>68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194"/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203"/>
      <c r="P147" s="199" t="s">
        <v>69</v>
      </c>
      <c r="Q147" s="200"/>
      <c r="R147" s="200"/>
      <c r="S147" s="200"/>
      <c r="T147" s="200"/>
      <c r="U147" s="200"/>
      <c r="V147" s="201"/>
      <c r="W147" s="37" t="s">
        <v>70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193" t="s">
        <v>205</v>
      </c>
      <c r="B148" s="194"/>
      <c r="C148" s="194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84"/>
      <c r="AB148" s="184"/>
      <c r="AC148" s="184"/>
    </row>
    <row r="149" spans="1:68" ht="14.25" hidden="1" customHeight="1" x14ac:dyDescent="0.25">
      <c r="A149" s="210" t="s">
        <v>63</v>
      </c>
      <c r="B149" s="194"/>
      <c r="C149" s="194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85"/>
      <c r="AB149" s="185"/>
      <c r="AC149" s="185"/>
    </row>
    <row r="150" spans="1:68" ht="16.5" hidden="1" customHeight="1" x14ac:dyDescent="0.25">
      <c r="A150" s="54" t="s">
        <v>206</v>
      </c>
      <c r="B150" s="54" t="s">
        <v>207</v>
      </c>
      <c r="C150" s="31">
        <v>4301071062</v>
      </c>
      <c r="D150" s="197">
        <v>4607111036384</v>
      </c>
      <c r="E150" s="198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66</v>
      </c>
      <c r="L150" s="32"/>
      <c r="M150" s="33" t="s">
        <v>67</v>
      </c>
      <c r="N150" s="33"/>
      <c r="O150" s="32">
        <v>180</v>
      </c>
      <c r="P150" s="216" t="s">
        <v>208</v>
      </c>
      <c r="Q150" s="212"/>
      <c r="R150" s="212"/>
      <c r="S150" s="212"/>
      <c r="T150" s="213"/>
      <c r="U150" s="34"/>
      <c r="V150" s="34"/>
      <c r="W150" s="35" t="s">
        <v>68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/>
      <c r="AK150" s="69"/>
      <c r="BB150" s="12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209</v>
      </c>
      <c r="B151" s="54" t="s">
        <v>210</v>
      </c>
      <c r="C151" s="31">
        <v>4301070956</v>
      </c>
      <c r="D151" s="197">
        <v>4640242180250</v>
      </c>
      <c r="E151" s="198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4" t="s">
        <v>211</v>
      </c>
      <c r="Q151" s="212"/>
      <c r="R151" s="212"/>
      <c r="S151" s="212"/>
      <c r="T151" s="213"/>
      <c r="U151" s="34"/>
      <c r="V151" s="34"/>
      <c r="W151" s="35" t="s">
        <v>68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212</v>
      </c>
      <c r="B152" s="54" t="s">
        <v>213</v>
      </c>
      <c r="C152" s="31">
        <v>4301071028</v>
      </c>
      <c r="D152" s="197">
        <v>4607111036216</v>
      </c>
      <c r="E152" s="198"/>
      <c r="F152" s="188">
        <v>1</v>
      </c>
      <c r="G152" s="32">
        <v>5</v>
      </c>
      <c r="H152" s="188">
        <v>5</v>
      </c>
      <c r="I152" s="188">
        <v>5.266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2" s="212"/>
      <c r="R152" s="212"/>
      <c r="S152" s="212"/>
      <c r="T152" s="213"/>
      <c r="U152" s="34"/>
      <c r="V152" s="34"/>
      <c r="W152" s="35" t="s">
        <v>68</v>
      </c>
      <c r="X152" s="189">
        <v>84</v>
      </c>
      <c r="Y152" s="190">
        <f>IFERROR(IF(X152="","",X152),"")</f>
        <v>84</v>
      </c>
      <c r="Z152" s="36">
        <f>IFERROR(IF(X152="","",X152*0.00866),"")</f>
        <v>0.72743999999999998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442.34399999999999</v>
      </c>
      <c r="BN152" s="67">
        <f>IFERROR(Y152*I152,"0")</f>
        <v>442.34399999999999</v>
      </c>
      <c r="BO152" s="67">
        <f>IFERROR(X152/J152,"0")</f>
        <v>0.58333333333333337</v>
      </c>
      <c r="BP152" s="67">
        <f>IFERROR(Y152/J152,"0")</f>
        <v>0.58333333333333337</v>
      </c>
    </row>
    <row r="153" spans="1:68" ht="27" hidden="1" customHeight="1" x14ac:dyDescent="0.25">
      <c r="A153" s="54" t="s">
        <v>214</v>
      </c>
      <c r="B153" s="54" t="s">
        <v>215</v>
      </c>
      <c r="C153" s="31">
        <v>4301071027</v>
      </c>
      <c r="D153" s="197">
        <v>4607111036278</v>
      </c>
      <c r="E153" s="198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66</v>
      </c>
      <c r="L153" s="32"/>
      <c r="M153" s="33" t="s">
        <v>67</v>
      </c>
      <c r="N153" s="33"/>
      <c r="O153" s="32">
        <v>180</v>
      </c>
      <c r="P153" s="323" t="s">
        <v>216</v>
      </c>
      <c r="Q153" s="212"/>
      <c r="R153" s="212"/>
      <c r="S153" s="212"/>
      <c r="T153" s="213"/>
      <c r="U153" s="34"/>
      <c r="V153" s="34"/>
      <c r="W153" s="35" t="s">
        <v>68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02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203"/>
      <c r="P154" s="199" t="s">
        <v>69</v>
      </c>
      <c r="Q154" s="200"/>
      <c r="R154" s="200"/>
      <c r="S154" s="200"/>
      <c r="T154" s="200"/>
      <c r="U154" s="200"/>
      <c r="V154" s="201"/>
      <c r="W154" s="37" t="s">
        <v>68</v>
      </c>
      <c r="X154" s="191">
        <f>IFERROR(SUM(X150:X153),"0")</f>
        <v>84</v>
      </c>
      <c r="Y154" s="191">
        <f>IFERROR(SUM(Y150:Y153),"0")</f>
        <v>84</v>
      </c>
      <c r="Z154" s="191">
        <f>IFERROR(IF(Z150="",0,Z150),"0")+IFERROR(IF(Z151="",0,Z151),"0")+IFERROR(IF(Z152="",0,Z152),"0")+IFERROR(IF(Z153="",0,Z153),"0")</f>
        <v>0.72743999999999998</v>
      </c>
      <c r="AA154" s="192"/>
      <c r="AB154" s="192"/>
      <c r="AC154" s="192"/>
    </row>
    <row r="155" spans="1:68" x14ac:dyDescent="0.2">
      <c r="A155" s="194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203"/>
      <c r="P155" s="199" t="s">
        <v>69</v>
      </c>
      <c r="Q155" s="200"/>
      <c r="R155" s="200"/>
      <c r="S155" s="200"/>
      <c r="T155" s="200"/>
      <c r="U155" s="200"/>
      <c r="V155" s="201"/>
      <c r="W155" s="37" t="s">
        <v>70</v>
      </c>
      <c r="X155" s="191">
        <f>IFERROR(SUMPRODUCT(X150:X153*H150:H153),"0")</f>
        <v>420</v>
      </c>
      <c r="Y155" s="191">
        <f>IFERROR(SUMPRODUCT(Y150:Y153*H150:H153),"0")</f>
        <v>420</v>
      </c>
      <c r="Z155" s="37"/>
      <c r="AA155" s="192"/>
      <c r="AB155" s="192"/>
      <c r="AC155" s="192"/>
    </row>
    <row r="156" spans="1:68" ht="14.25" hidden="1" customHeight="1" x14ac:dyDescent="0.25">
      <c r="A156" s="210" t="s">
        <v>217</v>
      </c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85"/>
      <c r="AB156" s="185"/>
      <c r="AC156" s="185"/>
    </row>
    <row r="157" spans="1:68" ht="27" hidden="1" customHeight="1" x14ac:dyDescent="0.25">
      <c r="A157" s="54" t="s">
        <v>218</v>
      </c>
      <c r="B157" s="54" t="s">
        <v>219</v>
      </c>
      <c r="C157" s="31">
        <v>4301080153</v>
      </c>
      <c r="D157" s="197">
        <v>4607111036827</v>
      </c>
      <c r="E157" s="198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66</v>
      </c>
      <c r="L157" s="32"/>
      <c r="M157" s="33" t="s">
        <v>67</v>
      </c>
      <c r="N157" s="33"/>
      <c r="O157" s="32">
        <v>90</v>
      </c>
      <c r="P157" s="2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12"/>
      <c r="R157" s="212"/>
      <c r="S157" s="212"/>
      <c r="T157" s="213"/>
      <c r="U157" s="34"/>
      <c r="V157" s="34"/>
      <c r="W157" s="35" t="s">
        <v>68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/>
      <c r="AK157" s="69"/>
      <c r="BB157" s="12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220</v>
      </c>
      <c r="B158" s="54" t="s">
        <v>221</v>
      </c>
      <c r="C158" s="31">
        <v>4301080154</v>
      </c>
      <c r="D158" s="197">
        <v>4607111036834</v>
      </c>
      <c r="E158" s="198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12"/>
      <c r="R158" s="212"/>
      <c r="S158" s="212"/>
      <c r="T158" s="213"/>
      <c r="U158" s="34"/>
      <c r="V158" s="34"/>
      <c r="W158" s="35" t="s">
        <v>68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02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203"/>
      <c r="P159" s="199" t="s">
        <v>69</v>
      </c>
      <c r="Q159" s="200"/>
      <c r="R159" s="200"/>
      <c r="S159" s="200"/>
      <c r="T159" s="200"/>
      <c r="U159" s="200"/>
      <c r="V159" s="201"/>
      <c r="W159" s="37" t="s">
        <v>68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194"/>
      <c r="B160" s="194"/>
      <c r="C160" s="194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203"/>
      <c r="P160" s="199" t="s">
        <v>69</v>
      </c>
      <c r="Q160" s="200"/>
      <c r="R160" s="200"/>
      <c r="S160" s="200"/>
      <c r="T160" s="200"/>
      <c r="U160" s="200"/>
      <c r="V160" s="201"/>
      <c r="W160" s="37" t="s">
        <v>70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79" t="s">
        <v>222</v>
      </c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48"/>
      <c r="AB161" s="48"/>
      <c r="AC161" s="48"/>
    </row>
    <row r="162" spans="1:68" ht="16.5" hidden="1" customHeight="1" x14ac:dyDescent="0.25">
      <c r="A162" s="193" t="s">
        <v>223</v>
      </c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84"/>
      <c r="AB162" s="184"/>
      <c r="AC162" s="184"/>
    </row>
    <row r="163" spans="1:68" ht="14.25" hidden="1" customHeight="1" x14ac:dyDescent="0.25">
      <c r="A163" s="210" t="s">
        <v>73</v>
      </c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85"/>
      <c r="AB163" s="185"/>
      <c r="AC163" s="185"/>
    </row>
    <row r="164" spans="1:68" ht="16.5" customHeight="1" x14ac:dyDescent="0.25">
      <c r="A164" s="54" t="s">
        <v>224</v>
      </c>
      <c r="B164" s="54" t="s">
        <v>225</v>
      </c>
      <c r="C164" s="31">
        <v>4301132097</v>
      </c>
      <c r="D164" s="197">
        <v>4607111035721</v>
      </c>
      <c r="E164" s="198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76</v>
      </c>
      <c r="L164" s="32"/>
      <c r="M164" s="33" t="s">
        <v>67</v>
      </c>
      <c r="N164" s="33"/>
      <c r="O164" s="32">
        <v>365</v>
      </c>
      <c r="P164" s="35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12"/>
      <c r="R164" s="212"/>
      <c r="S164" s="212"/>
      <c r="T164" s="213"/>
      <c r="U164" s="34"/>
      <c r="V164" s="34"/>
      <c r="W164" s="35" t="s">
        <v>68</v>
      </c>
      <c r="X164" s="189">
        <v>28</v>
      </c>
      <c r="Y164" s="190">
        <f>IFERROR(IF(X164="","",X164),"")</f>
        <v>28</v>
      </c>
      <c r="Z164" s="36">
        <f>IFERROR(IF(X164="","",X164*0.01788),"")</f>
        <v>0.50063999999999997</v>
      </c>
      <c r="AA164" s="56"/>
      <c r="AB164" s="57"/>
      <c r="AC164" s="68"/>
      <c r="AG164" s="67"/>
      <c r="AJ164" s="69"/>
      <c r="AK164" s="69"/>
      <c r="BB164" s="127" t="s">
        <v>77</v>
      </c>
      <c r="BM164" s="67">
        <f>IFERROR(X164*I164,"0")</f>
        <v>94.864000000000004</v>
      </c>
      <c r="BN164" s="67">
        <f>IFERROR(Y164*I164,"0")</f>
        <v>94.864000000000004</v>
      </c>
      <c r="BO164" s="67">
        <f>IFERROR(X164/J164,"0")</f>
        <v>0.4</v>
      </c>
      <c r="BP164" s="67">
        <f>IFERROR(Y164/J164,"0")</f>
        <v>0.4</v>
      </c>
    </row>
    <row r="165" spans="1:68" ht="27" customHeight="1" x14ac:dyDescent="0.25">
      <c r="A165" s="54" t="s">
        <v>226</v>
      </c>
      <c r="B165" s="54" t="s">
        <v>227</v>
      </c>
      <c r="C165" s="31">
        <v>4301132100</v>
      </c>
      <c r="D165" s="197">
        <v>4607111035691</v>
      </c>
      <c r="E165" s="198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12"/>
      <c r="R165" s="212"/>
      <c r="S165" s="212"/>
      <c r="T165" s="213"/>
      <c r="U165" s="34"/>
      <c r="V165" s="34"/>
      <c r="W165" s="35" t="s">
        <v>68</v>
      </c>
      <c r="X165" s="189">
        <v>28</v>
      </c>
      <c r="Y165" s="190">
        <f>IFERROR(IF(X165="","",X165),"")</f>
        <v>28</v>
      </c>
      <c r="Z165" s="36">
        <f>IFERROR(IF(X165="","",X165*0.01788),"")</f>
        <v>0.50063999999999997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94.864000000000004</v>
      </c>
      <c r="BN165" s="67">
        <f>IFERROR(Y165*I165,"0")</f>
        <v>94.864000000000004</v>
      </c>
      <c r="BO165" s="67">
        <f>IFERROR(X165/J165,"0")</f>
        <v>0.4</v>
      </c>
      <c r="BP165" s="67">
        <f>IFERROR(Y165/J165,"0")</f>
        <v>0.4</v>
      </c>
    </row>
    <row r="166" spans="1:68" ht="27" hidden="1" customHeight="1" x14ac:dyDescent="0.25">
      <c r="A166" s="54" t="s">
        <v>228</v>
      </c>
      <c r="B166" s="54" t="s">
        <v>229</v>
      </c>
      <c r="C166" s="31">
        <v>4301132079</v>
      </c>
      <c r="D166" s="197">
        <v>4607111038487</v>
      </c>
      <c r="E166" s="198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180</v>
      </c>
      <c r="P166" s="25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12"/>
      <c r="R166" s="212"/>
      <c r="S166" s="212"/>
      <c r="T166" s="213"/>
      <c r="U166" s="34"/>
      <c r="V166" s="34"/>
      <c r="W166" s="35" t="s">
        <v>68</v>
      </c>
      <c r="X166" s="189">
        <v>0</v>
      </c>
      <c r="Y166" s="190">
        <f>IFERROR(IF(X166="","",X166),"")</f>
        <v>0</v>
      </c>
      <c r="Z166" s="36">
        <f>IFERROR(IF(X166="","",X166*0.01788),"")</f>
        <v>0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02"/>
      <c r="B167" s="194"/>
      <c r="C167" s="194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203"/>
      <c r="P167" s="199" t="s">
        <v>69</v>
      </c>
      <c r="Q167" s="200"/>
      <c r="R167" s="200"/>
      <c r="S167" s="200"/>
      <c r="T167" s="200"/>
      <c r="U167" s="200"/>
      <c r="V167" s="201"/>
      <c r="W167" s="37" t="s">
        <v>68</v>
      </c>
      <c r="X167" s="191">
        <f>IFERROR(SUM(X164:X166),"0")</f>
        <v>56</v>
      </c>
      <c r="Y167" s="191">
        <f>IFERROR(SUM(Y164:Y166),"0")</f>
        <v>56</v>
      </c>
      <c r="Z167" s="191">
        <f>IFERROR(IF(Z164="",0,Z164),"0")+IFERROR(IF(Z165="",0,Z165),"0")+IFERROR(IF(Z166="",0,Z166),"0")</f>
        <v>1.0012799999999999</v>
      </c>
      <c r="AA167" s="192"/>
      <c r="AB167" s="192"/>
      <c r="AC167" s="192"/>
    </row>
    <row r="168" spans="1:68" x14ac:dyDescent="0.2">
      <c r="A168" s="194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203"/>
      <c r="P168" s="199" t="s">
        <v>69</v>
      </c>
      <c r="Q168" s="200"/>
      <c r="R168" s="200"/>
      <c r="S168" s="200"/>
      <c r="T168" s="200"/>
      <c r="U168" s="200"/>
      <c r="V168" s="201"/>
      <c r="W168" s="37" t="s">
        <v>70</v>
      </c>
      <c r="X168" s="191">
        <f>IFERROR(SUMPRODUCT(X164:X166*H164:H166),"0")</f>
        <v>168</v>
      </c>
      <c r="Y168" s="191">
        <f>IFERROR(SUMPRODUCT(Y164:Y166*H164:H166),"0")</f>
        <v>168</v>
      </c>
      <c r="Z168" s="37"/>
      <c r="AA168" s="192"/>
      <c r="AB168" s="192"/>
      <c r="AC168" s="192"/>
    </row>
    <row r="169" spans="1:68" ht="14.25" hidden="1" customHeight="1" x14ac:dyDescent="0.25">
      <c r="A169" s="210" t="s">
        <v>230</v>
      </c>
      <c r="B169" s="194"/>
      <c r="C169" s="194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85"/>
      <c r="AB169" s="185"/>
      <c r="AC169" s="185"/>
    </row>
    <row r="170" spans="1:68" ht="27" hidden="1" customHeight="1" x14ac:dyDescent="0.25">
      <c r="A170" s="54" t="s">
        <v>231</v>
      </c>
      <c r="B170" s="54" t="s">
        <v>232</v>
      </c>
      <c r="C170" s="31">
        <v>4301051319</v>
      </c>
      <c r="D170" s="197">
        <v>4680115881204</v>
      </c>
      <c r="E170" s="198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66</v>
      </c>
      <c r="L170" s="32"/>
      <c r="M170" s="33" t="s">
        <v>233</v>
      </c>
      <c r="N170" s="33"/>
      <c r="O170" s="32">
        <v>365</v>
      </c>
      <c r="P170" s="23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12"/>
      <c r="R170" s="212"/>
      <c r="S170" s="212"/>
      <c r="T170" s="213"/>
      <c r="U170" s="34"/>
      <c r="V170" s="34"/>
      <c r="W170" s="35" t="s">
        <v>68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/>
      <c r="AK170" s="69"/>
      <c r="BB170" s="130" t="s">
        <v>234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02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203"/>
      <c r="P171" s="199" t="s">
        <v>69</v>
      </c>
      <c r="Q171" s="200"/>
      <c r="R171" s="200"/>
      <c r="S171" s="200"/>
      <c r="T171" s="200"/>
      <c r="U171" s="200"/>
      <c r="V171" s="201"/>
      <c r="W171" s="37" t="s">
        <v>68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194"/>
      <c r="B172" s="194"/>
      <c r="C172" s="194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203"/>
      <c r="P172" s="199" t="s">
        <v>69</v>
      </c>
      <c r="Q172" s="200"/>
      <c r="R172" s="200"/>
      <c r="S172" s="200"/>
      <c r="T172" s="200"/>
      <c r="U172" s="200"/>
      <c r="V172" s="201"/>
      <c r="W172" s="37" t="s">
        <v>70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16.5" hidden="1" customHeight="1" x14ac:dyDescent="0.25">
      <c r="A173" s="193" t="s">
        <v>235</v>
      </c>
      <c r="B173" s="194"/>
      <c r="C173" s="194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84"/>
      <c r="AB173" s="184"/>
      <c r="AC173" s="184"/>
    </row>
    <row r="174" spans="1:68" ht="14.25" hidden="1" customHeight="1" x14ac:dyDescent="0.25">
      <c r="A174" s="210" t="s">
        <v>235</v>
      </c>
      <c r="B174" s="194"/>
      <c r="C174" s="194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85"/>
      <c r="AB174" s="185"/>
      <c r="AC174" s="185"/>
    </row>
    <row r="175" spans="1:68" ht="27" hidden="1" customHeight="1" x14ac:dyDescent="0.25">
      <c r="A175" s="54" t="s">
        <v>236</v>
      </c>
      <c r="B175" s="54" t="s">
        <v>237</v>
      </c>
      <c r="C175" s="31">
        <v>4301133002</v>
      </c>
      <c r="D175" s="197">
        <v>4607111035783</v>
      </c>
      <c r="E175" s="198"/>
      <c r="F175" s="188">
        <v>0.2</v>
      </c>
      <c r="G175" s="32">
        <v>8</v>
      </c>
      <c r="H175" s="188">
        <v>1.6</v>
      </c>
      <c r="I175" s="188">
        <v>2.12</v>
      </c>
      <c r="J175" s="32">
        <v>72</v>
      </c>
      <c r="K175" s="32" t="s">
        <v>193</v>
      </c>
      <c r="L175" s="32"/>
      <c r="M175" s="33" t="s">
        <v>67</v>
      </c>
      <c r="N175" s="33"/>
      <c r="O175" s="32">
        <v>180</v>
      </c>
      <c r="P175" s="3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212"/>
      <c r="R175" s="212"/>
      <c r="S175" s="212"/>
      <c r="T175" s="213"/>
      <c r="U175" s="34"/>
      <c r="V175" s="34"/>
      <c r="W175" s="35" t="s">
        <v>68</v>
      </c>
      <c r="X175" s="189">
        <v>0</v>
      </c>
      <c r="Y175" s="190">
        <f>IFERROR(IF(X175="","",X175),"")</f>
        <v>0</v>
      </c>
      <c r="Z175" s="36">
        <f>IFERROR(IF(X175="","",X175*0.01157),"")</f>
        <v>0</v>
      </c>
      <c r="AA175" s="56"/>
      <c r="AB175" s="57"/>
      <c r="AC175" s="68"/>
      <c r="AG175" s="67"/>
      <c r="AJ175" s="69"/>
      <c r="AK175" s="69"/>
      <c r="BB175" s="131" t="s">
        <v>77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02"/>
      <c r="B176" s="194"/>
      <c r="C176" s="194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203"/>
      <c r="P176" s="199" t="s">
        <v>69</v>
      </c>
      <c r="Q176" s="200"/>
      <c r="R176" s="200"/>
      <c r="S176" s="200"/>
      <c r="T176" s="200"/>
      <c r="U176" s="200"/>
      <c r="V176" s="201"/>
      <c r="W176" s="37" t="s">
        <v>68</v>
      </c>
      <c r="X176" s="191">
        <f>IFERROR(SUM(X175:X175),"0")</f>
        <v>0</v>
      </c>
      <c r="Y176" s="191">
        <f>IFERROR(SUM(Y175:Y175),"0")</f>
        <v>0</v>
      </c>
      <c r="Z176" s="191">
        <f>IFERROR(IF(Z175="",0,Z175),"0")</f>
        <v>0</v>
      </c>
      <c r="AA176" s="192"/>
      <c r="AB176" s="192"/>
      <c r="AC176" s="192"/>
    </row>
    <row r="177" spans="1:68" hidden="1" x14ac:dyDescent="0.2">
      <c r="A177" s="194"/>
      <c r="B177" s="194"/>
      <c r="C177" s="194"/>
      <c r="D177" s="194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203"/>
      <c r="P177" s="199" t="s">
        <v>69</v>
      </c>
      <c r="Q177" s="200"/>
      <c r="R177" s="200"/>
      <c r="S177" s="200"/>
      <c r="T177" s="200"/>
      <c r="U177" s="200"/>
      <c r="V177" s="201"/>
      <c r="W177" s="37" t="s">
        <v>70</v>
      </c>
      <c r="X177" s="191">
        <f>IFERROR(SUMPRODUCT(X175:X175*H175:H175),"0")</f>
        <v>0</v>
      </c>
      <c r="Y177" s="191">
        <f>IFERROR(SUMPRODUCT(Y175:Y175*H175:H175),"0")</f>
        <v>0</v>
      </c>
      <c r="Z177" s="37"/>
      <c r="AA177" s="192"/>
      <c r="AB177" s="192"/>
      <c r="AC177" s="192"/>
    </row>
    <row r="178" spans="1:68" ht="27.75" hidden="1" customHeight="1" x14ac:dyDescent="0.2">
      <c r="A178" s="279" t="s">
        <v>238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48"/>
      <c r="AB178" s="48"/>
      <c r="AC178" s="48"/>
    </row>
    <row r="179" spans="1:68" ht="16.5" hidden="1" customHeight="1" x14ac:dyDescent="0.25">
      <c r="A179" s="193" t="s">
        <v>239</v>
      </c>
      <c r="B179" s="194"/>
      <c r="C179" s="194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4"/>
      <c r="AA179" s="184"/>
      <c r="AB179" s="184"/>
      <c r="AC179" s="184"/>
    </row>
    <row r="180" spans="1:68" ht="14.25" hidden="1" customHeight="1" x14ac:dyDescent="0.25">
      <c r="A180" s="210" t="s">
        <v>63</v>
      </c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  <c r="AA180" s="185"/>
      <c r="AB180" s="185"/>
      <c r="AC180" s="185"/>
    </row>
    <row r="181" spans="1:68" ht="16.5" hidden="1" customHeight="1" x14ac:dyDescent="0.25">
      <c r="A181" s="54" t="s">
        <v>240</v>
      </c>
      <c r="B181" s="54" t="s">
        <v>241</v>
      </c>
      <c r="C181" s="31">
        <v>4301070913</v>
      </c>
      <c r="D181" s="197">
        <v>4607111036957</v>
      </c>
      <c r="E181" s="198"/>
      <c r="F181" s="188">
        <v>0.4</v>
      </c>
      <c r="G181" s="32">
        <v>8</v>
      </c>
      <c r="H181" s="188">
        <v>3.2</v>
      </c>
      <c r="I181" s="188">
        <v>3.44</v>
      </c>
      <c r="J181" s="32">
        <v>144</v>
      </c>
      <c r="K181" s="32" t="s">
        <v>66</v>
      </c>
      <c r="L181" s="32"/>
      <c r="M181" s="33" t="s">
        <v>67</v>
      </c>
      <c r="N181" s="33"/>
      <c r="O181" s="32">
        <v>180</v>
      </c>
      <c r="P181" s="38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1" s="212"/>
      <c r="R181" s="212"/>
      <c r="S181" s="212"/>
      <c r="T181" s="213"/>
      <c r="U181" s="34"/>
      <c r="V181" s="34"/>
      <c r="W181" s="35" t="s">
        <v>68</v>
      </c>
      <c r="X181" s="189">
        <v>0</v>
      </c>
      <c r="Y181" s="190">
        <f>IFERROR(IF(X181="","",X181),"")</f>
        <v>0</v>
      </c>
      <c r="Z181" s="36">
        <f>IFERROR(IF(X181="","",X181*0.00866),"")</f>
        <v>0</v>
      </c>
      <c r="AA181" s="56"/>
      <c r="AB181" s="57"/>
      <c r="AC181" s="68"/>
      <c r="AG181" s="67"/>
      <c r="AJ181" s="69"/>
      <c r="AK181" s="69"/>
      <c r="BB181" s="132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02"/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203"/>
      <c r="P182" s="199" t="s">
        <v>69</v>
      </c>
      <c r="Q182" s="200"/>
      <c r="R182" s="200"/>
      <c r="S182" s="200"/>
      <c r="T182" s="200"/>
      <c r="U182" s="200"/>
      <c r="V182" s="201"/>
      <c r="W182" s="37" t="s">
        <v>68</v>
      </c>
      <c r="X182" s="191">
        <f>IFERROR(SUM(X181:X181),"0")</f>
        <v>0</v>
      </c>
      <c r="Y182" s="191">
        <f>IFERROR(SUM(Y181:Y181),"0")</f>
        <v>0</v>
      </c>
      <c r="Z182" s="191">
        <f>IFERROR(IF(Z181="",0,Z181),"0")</f>
        <v>0</v>
      </c>
      <c r="AA182" s="192"/>
      <c r="AB182" s="192"/>
      <c r="AC182" s="192"/>
    </row>
    <row r="183" spans="1:68" hidden="1" x14ac:dyDescent="0.2">
      <c r="A183" s="194"/>
      <c r="B183" s="194"/>
      <c r="C183" s="194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203"/>
      <c r="P183" s="199" t="s">
        <v>69</v>
      </c>
      <c r="Q183" s="200"/>
      <c r="R183" s="200"/>
      <c r="S183" s="200"/>
      <c r="T183" s="200"/>
      <c r="U183" s="200"/>
      <c r="V183" s="201"/>
      <c r="W183" s="37" t="s">
        <v>70</v>
      </c>
      <c r="X183" s="191">
        <f>IFERROR(SUMPRODUCT(X181:X181*H181:H181),"0")</f>
        <v>0</v>
      </c>
      <c r="Y183" s="191">
        <f>IFERROR(SUMPRODUCT(Y181:Y181*H181:H181),"0")</f>
        <v>0</v>
      </c>
      <c r="Z183" s="37"/>
      <c r="AA183" s="192"/>
      <c r="AB183" s="192"/>
      <c r="AC183" s="192"/>
    </row>
    <row r="184" spans="1:68" ht="16.5" hidden="1" customHeight="1" x14ac:dyDescent="0.25">
      <c r="A184" s="193" t="s">
        <v>242</v>
      </c>
      <c r="B184" s="194"/>
      <c r="C184" s="194"/>
      <c r="D184" s="194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  <c r="AA184" s="184"/>
      <c r="AB184" s="184"/>
      <c r="AC184" s="184"/>
    </row>
    <row r="185" spans="1:68" ht="14.25" hidden="1" customHeight="1" x14ac:dyDescent="0.25">
      <c r="A185" s="210" t="s">
        <v>63</v>
      </c>
      <c r="B185" s="194"/>
      <c r="C185" s="194"/>
      <c r="D185" s="194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  <c r="AA185" s="185"/>
      <c r="AB185" s="185"/>
      <c r="AC185" s="185"/>
    </row>
    <row r="186" spans="1:68" ht="16.5" customHeight="1" x14ac:dyDescent="0.25">
      <c r="A186" s="54" t="s">
        <v>243</v>
      </c>
      <c r="B186" s="54" t="s">
        <v>244</v>
      </c>
      <c r="C186" s="31">
        <v>4301070948</v>
      </c>
      <c r="D186" s="197">
        <v>4607111037022</v>
      </c>
      <c r="E186" s="198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3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212"/>
      <c r="R186" s="212"/>
      <c r="S186" s="212"/>
      <c r="T186" s="213"/>
      <c r="U186" s="34"/>
      <c r="V186" s="34"/>
      <c r="W186" s="35" t="s">
        <v>68</v>
      </c>
      <c r="X186" s="189">
        <v>72</v>
      </c>
      <c r="Y186" s="190">
        <f>IFERROR(IF(X186="","",X186),"")</f>
        <v>72</v>
      </c>
      <c r="Z186" s="36">
        <f>IFERROR(IF(X186="","",X186*0.0155),"")</f>
        <v>1.1160000000000001</v>
      </c>
      <c r="AA186" s="56"/>
      <c r="AB186" s="57"/>
      <c r="AC186" s="68"/>
      <c r="AG186" s="67"/>
      <c r="AJ186" s="69"/>
      <c r="AK186" s="69"/>
      <c r="BB186" s="133" t="s">
        <v>1</v>
      </c>
      <c r="BM186" s="67">
        <f>IFERROR(X186*I186,"0")</f>
        <v>422.64</v>
      </c>
      <c r="BN186" s="67">
        <f>IFERROR(Y186*I186,"0")</f>
        <v>422.64</v>
      </c>
      <c r="BO186" s="67">
        <f>IFERROR(X186/J186,"0")</f>
        <v>0.8571428571428571</v>
      </c>
      <c r="BP186" s="67">
        <f>IFERROR(Y186/J186,"0")</f>
        <v>0.8571428571428571</v>
      </c>
    </row>
    <row r="187" spans="1:68" ht="27" hidden="1" customHeight="1" x14ac:dyDescent="0.25">
      <c r="A187" s="54" t="s">
        <v>245</v>
      </c>
      <c r="B187" s="54" t="s">
        <v>246</v>
      </c>
      <c r="C187" s="31">
        <v>4301070990</v>
      </c>
      <c r="D187" s="197">
        <v>4607111038494</v>
      </c>
      <c r="E187" s="198"/>
      <c r="F187" s="188">
        <v>0.7</v>
      </c>
      <c r="G187" s="32">
        <v>8</v>
      </c>
      <c r="H187" s="188">
        <v>5.6</v>
      </c>
      <c r="I187" s="188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4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212"/>
      <c r="R187" s="212"/>
      <c r="S187" s="212"/>
      <c r="T187" s="213"/>
      <c r="U187" s="34"/>
      <c r="V187" s="34"/>
      <c r="W187" s="35" t="s">
        <v>68</v>
      </c>
      <c r="X187" s="189">
        <v>0</v>
      </c>
      <c r="Y187" s="190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247</v>
      </c>
      <c r="B188" s="54" t="s">
        <v>248</v>
      </c>
      <c r="C188" s="31">
        <v>4301070966</v>
      </c>
      <c r="D188" s="197">
        <v>4607111038135</v>
      </c>
      <c r="E188" s="198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212"/>
      <c r="R188" s="212"/>
      <c r="S188" s="212"/>
      <c r="T188" s="213"/>
      <c r="U188" s="34"/>
      <c r="V188" s="34"/>
      <c r="W188" s="35" t="s">
        <v>68</v>
      </c>
      <c r="X188" s="189">
        <v>0</v>
      </c>
      <c r="Y188" s="190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02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203"/>
      <c r="P189" s="199" t="s">
        <v>69</v>
      </c>
      <c r="Q189" s="200"/>
      <c r="R189" s="200"/>
      <c r="S189" s="200"/>
      <c r="T189" s="200"/>
      <c r="U189" s="200"/>
      <c r="V189" s="201"/>
      <c r="W189" s="37" t="s">
        <v>68</v>
      </c>
      <c r="X189" s="191">
        <f>IFERROR(SUM(X186:X188),"0")</f>
        <v>72</v>
      </c>
      <c r="Y189" s="191">
        <f>IFERROR(SUM(Y186:Y188),"0")</f>
        <v>72</v>
      </c>
      <c r="Z189" s="191">
        <f>IFERROR(IF(Z186="",0,Z186),"0")+IFERROR(IF(Z187="",0,Z187),"0")+IFERROR(IF(Z188="",0,Z188),"0")</f>
        <v>1.1160000000000001</v>
      </c>
      <c r="AA189" s="192"/>
      <c r="AB189" s="192"/>
      <c r="AC189" s="192"/>
    </row>
    <row r="190" spans="1:68" x14ac:dyDescent="0.2">
      <c r="A190" s="194"/>
      <c r="B190" s="194"/>
      <c r="C190" s="194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203"/>
      <c r="P190" s="199" t="s">
        <v>69</v>
      </c>
      <c r="Q190" s="200"/>
      <c r="R190" s="200"/>
      <c r="S190" s="200"/>
      <c r="T190" s="200"/>
      <c r="U190" s="200"/>
      <c r="V190" s="201"/>
      <c r="W190" s="37" t="s">
        <v>70</v>
      </c>
      <c r="X190" s="191">
        <f>IFERROR(SUMPRODUCT(X186:X188*H186:H188),"0")</f>
        <v>403.2</v>
      </c>
      <c r="Y190" s="191">
        <f>IFERROR(SUMPRODUCT(Y186:Y188*H186:H188),"0")</f>
        <v>403.2</v>
      </c>
      <c r="Z190" s="37"/>
      <c r="AA190" s="192"/>
      <c r="AB190" s="192"/>
      <c r="AC190" s="192"/>
    </row>
    <row r="191" spans="1:68" ht="16.5" hidden="1" customHeight="1" x14ac:dyDescent="0.25">
      <c r="A191" s="193" t="s">
        <v>249</v>
      </c>
      <c r="B191" s="194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84"/>
      <c r="AB191" s="184"/>
      <c r="AC191" s="184"/>
    </row>
    <row r="192" spans="1:68" ht="14.25" hidden="1" customHeight="1" x14ac:dyDescent="0.25">
      <c r="A192" s="210" t="s">
        <v>63</v>
      </c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85"/>
      <c r="AB192" s="185"/>
      <c r="AC192" s="185"/>
    </row>
    <row r="193" spans="1:68" ht="27" hidden="1" customHeight="1" x14ac:dyDescent="0.25">
      <c r="A193" s="54" t="s">
        <v>250</v>
      </c>
      <c r="B193" s="54" t="s">
        <v>251</v>
      </c>
      <c r="C193" s="31">
        <v>4301070996</v>
      </c>
      <c r="D193" s="197">
        <v>4607111038654</v>
      </c>
      <c r="E193" s="198"/>
      <c r="F193" s="188">
        <v>0.4</v>
      </c>
      <c r="G193" s="32">
        <v>16</v>
      </c>
      <c r="H193" s="188">
        <v>6.4</v>
      </c>
      <c r="I193" s="188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34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12"/>
      <c r="R193" s="212"/>
      <c r="S193" s="212"/>
      <c r="T193" s="213"/>
      <c r="U193" s="34"/>
      <c r="V193" s="34"/>
      <c r="W193" s="35" t="s">
        <v>68</v>
      </c>
      <c r="X193" s="189">
        <v>0</v>
      </c>
      <c r="Y193" s="190">
        <f t="shared" ref="Y193:Y198" si="12">IFERROR(IF(X193="","",X193),"")</f>
        <v>0</v>
      </c>
      <c r="Z193" s="36">
        <f t="shared" ref="Z193:Z198" si="13">IFERROR(IF(X193="","",X193*0.0155),"")</f>
        <v>0</v>
      </c>
      <c r="AA193" s="56"/>
      <c r="AB193" s="57"/>
      <c r="AC193" s="68"/>
      <c r="AG193" s="67"/>
      <c r="AJ193" s="69"/>
      <c r="AK193" s="69"/>
      <c r="BB193" s="136" t="s">
        <v>1</v>
      </c>
      <c r="BM193" s="67">
        <f t="shared" ref="BM193:BM198" si="14">IFERROR(X193*I193,"0")</f>
        <v>0</v>
      </c>
      <c r="BN193" s="67">
        <f t="shared" ref="BN193:BN198" si="15">IFERROR(Y193*I193,"0")</f>
        <v>0</v>
      </c>
      <c r="BO193" s="67">
        <f t="shared" ref="BO193:BO198" si="16">IFERROR(X193/J193,"0")</f>
        <v>0</v>
      </c>
      <c r="BP193" s="67">
        <f t="shared" ref="BP193:BP198" si="17">IFERROR(Y193/J193,"0")</f>
        <v>0</v>
      </c>
    </row>
    <row r="194" spans="1:68" ht="27" customHeight="1" x14ac:dyDescent="0.25">
      <c r="A194" s="54" t="s">
        <v>252</v>
      </c>
      <c r="B194" s="54" t="s">
        <v>253</v>
      </c>
      <c r="C194" s="31">
        <v>4301070997</v>
      </c>
      <c r="D194" s="197">
        <v>4607111038586</v>
      </c>
      <c r="E194" s="198"/>
      <c r="F194" s="188">
        <v>0.7</v>
      </c>
      <c r="G194" s="32">
        <v>8</v>
      </c>
      <c r="H194" s="188">
        <v>5.6</v>
      </c>
      <c r="I194" s="188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12"/>
      <c r="R194" s="212"/>
      <c r="S194" s="212"/>
      <c r="T194" s="213"/>
      <c r="U194" s="34"/>
      <c r="V194" s="34"/>
      <c r="W194" s="35" t="s">
        <v>68</v>
      </c>
      <c r="X194" s="189">
        <v>24</v>
      </c>
      <c r="Y194" s="190">
        <f t="shared" si="12"/>
        <v>24</v>
      </c>
      <c r="Z194" s="36">
        <f t="shared" si="13"/>
        <v>0.372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si="14"/>
        <v>139.92000000000002</v>
      </c>
      <c r="BN194" s="67">
        <f t="shared" si="15"/>
        <v>139.92000000000002</v>
      </c>
      <c r="BO194" s="67">
        <f t="shared" si="16"/>
        <v>0.2857142857142857</v>
      </c>
      <c r="BP194" s="67">
        <f t="shared" si="17"/>
        <v>0.2857142857142857</v>
      </c>
    </row>
    <row r="195" spans="1:68" ht="27" hidden="1" customHeight="1" x14ac:dyDescent="0.25">
      <c r="A195" s="54" t="s">
        <v>254</v>
      </c>
      <c r="B195" s="54" t="s">
        <v>255</v>
      </c>
      <c r="C195" s="31">
        <v>4301070962</v>
      </c>
      <c r="D195" s="197">
        <v>4607111038609</v>
      </c>
      <c r="E195" s="198"/>
      <c r="F195" s="188">
        <v>0.4</v>
      </c>
      <c r="G195" s="32">
        <v>16</v>
      </c>
      <c r="H195" s="188">
        <v>6.4</v>
      </c>
      <c r="I195" s="188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2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12"/>
      <c r="R195" s="212"/>
      <c r="S195" s="212"/>
      <c r="T195" s="213"/>
      <c r="U195" s="34"/>
      <c r="V195" s="34"/>
      <c r="W195" s="35" t="s">
        <v>68</v>
      </c>
      <c r="X195" s="189">
        <v>0</v>
      </c>
      <c r="Y195" s="190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customHeight="1" x14ac:dyDescent="0.25">
      <c r="A196" s="54" t="s">
        <v>256</v>
      </c>
      <c r="B196" s="54" t="s">
        <v>257</v>
      </c>
      <c r="C196" s="31">
        <v>4301070963</v>
      </c>
      <c r="D196" s="197">
        <v>4607111038630</v>
      </c>
      <c r="E196" s="198"/>
      <c r="F196" s="188">
        <v>0.7</v>
      </c>
      <c r="G196" s="32">
        <v>8</v>
      </c>
      <c r="H196" s="188">
        <v>5.6</v>
      </c>
      <c r="I196" s="188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212"/>
      <c r="R196" s="212"/>
      <c r="S196" s="212"/>
      <c r="T196" s="213"/>
      <c r="U196" s="34"/>
      <c r="V196" s="34"/>
      <c r="W196" s="35" t="s">
        <v>68</v>
      </c>
      <c r="X196" s="189">
        <v>12</v>
      </c>
      <c r="Y196" s="190">
        <f t="shared" si="12"/>
        <v>12</v>
      </c>
      <c r="Z196" s="36">
        <f t="shared" si="13"/>
        <v>0.186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70.44</v>
      </c>
      <c r="BN196" s="67">
        <f t="shared" si="15"/>
        <v>70.44</v>
      </c>
      <c r="BO196" s="67">
        <f t="shared" si="16"/>
        <v>0.14285714285714285</v>
      </c>
      <c r="BP196" s="67">
        <f t="shared" si="17"/>
        <v>0.14285714285714285</v>
      </c>
    </row>
    <row r="197" spans="1:68" ht="27" hidden="1" customHeight="1" x14ac:dyDescent="0.25">
      <c r="A197" s="54" t="s">
        <v>258</v>
      </c>
      <c r="B197" s="54" t="s">
        <v>259</v>
      </c>
      <c r="C197" s="31">
        <v>4301070959</v>
      </c>
      <c r="D197" s="197">
        <v>4607111038616</v>
      </c>
      <c r="E197" s="198"/>
      <c r="F197" s="188">
        <v>0.4</v>
      </c>
      <c r="G197" s="32">
        <v>16</v>
      </c>
      <c r="H197" s="188">
        <v>6.4</v>
      </c>
      <c r="I197" s="188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12"/>
      <c r="R197" s="212"/>
      <c r="S197" s="212"/>
      <c r="T197" s="213"/>
      <c r="U197" s="34"/>
      <c r="V197" s="34"/>
      <c r="W197" s="35" t="s">
        <v>68</v>
      </c>
      <c r="X197" s="189">
        <v>0</v>
      </c>
      <c r="Y197" s="190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260</v>
      </c>
      <c r="B198" s="54" t="s">
        <v>261</v>
      </c>
      <c r="C198" s="31">
        <v>4301070960</v>
      </c>
      <c r="D198" s="197">
        <v>4607111038623</v>
      </c>
      <c r="E198" s="198"/>
      <c r="F198" s="188">
        <v>0.7</v>
      </c>
      <c r="G198" s="32">
        <v>8</v>
      </c>
      <c r="H198" s="188">
        <v>5.6</v>
      </c>
      <c r="I198" s="188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212"/>
      <c r="R198" s="212"/>
      <c r="S198" s="212"/>
      <c r="T198" s="213"/>
      <c r="U198" s="34"/>
      <c r="V198" s="34"/>
      <c r="W198" s="35" t="s">
        <v>68</v>
      </c>
      <c r="X198" s="189">
        <v>24</v>
      </c>
      <c r="Y198" s="190">
        <f t="shared" si="12"/>
        <v>24</v>
      </c>
      <c r="Z198" s="36">
        <f t="shared" si="13"/>
        <v>0.372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140.88</v>
      </c>
      <c r="BN198" s="67">
        <f t="shared" si="15"/>
        <v>140.88</v>
      </c>
      <c r="BO198" s="67">
        <f t="shared" si="16"/>
        <v>0.2857142857142857</v>
      </c>
      <c r="BP198" s="67">
        <f t="shared" si="17"/>
        <v>0.2857142857142857</v>
      </c>
    </row>
    <row r="199" spans="1:68" x14ac:dyDescent="0.2">
      <c r="A199" s="202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203"/>
      <c r="P199" s="199" t="s">
        <v>69</v>
      </c>
      <c r="Q199" s="200"/>
      <c r="R199" s="200"/>
      <c r="S199" s="200"/>
      <c r="T199" s="200"/>
      <c r="U199" s="200"/>
      <c r="V199" s="201"/>
      <c r="W199" s="37" t="s">
        <v>68</v>
      </c>
      <c r="X199" s="191">
        <f>IFERROR(SUM(X193:X198),"0")</f>
        <v>60</v>
      </c>
      <c r="Y199" s="191">
        <f>IFERROR(SUM(Y193:Y198),"0")</f>
        <v>60</v>
      </c>
      <c r="Z199" s="191">
        <f>IFERROR(IF(Z193="",0,Z193),"0")+IFERROR(IF(Z194="",0,Z194),"0")+IFERROR(IF(Z195="",0,Z195),"0")+IFERROR(IF(Z196="",0,Z196),"0")+IFERROR(IF(Z197="",0,Z197),"0")+IFERROR(IF(Z198="",0,Z198),"0")</f>
        <v>0.93</v>
      </c>
      <c r="AA199" s="192"/>
      <c r="AB199" s="192"/>
      <c r="AC199" s="192"/>
    </row>
    <row r="200" spans="1:68" x14ac:dyDescent="0.2">
      <c r="A200" s="194"/>
      <c r="B200" s="194"/>
      <c r="C200" s="194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203"/>
      <c r="P200" s="199" t="s">
        <v>69</v>
      </c>
      <c r="Q200" s="200"/>
      <c r="R200" s="200"/>
      <c r="S200" s="200"/>
      <c r="T200" s="200"/>
      <c r="U200" s="200"/>
      <c r="V200" s="201"/>
      <c r="W200" s="37" t="s">
        <v>70</v>
      </c>
      <c r="X200" s="191">
        <f>IFERROR(SUMPRODUCT(X193:X198*H193:H198),"0")</f>
        <v>335.99999999999994</v>
      </c>
      <c r="Y200" s="191">
        <f>IFERROR(SUMPRODUCT(Y193:Y198*H193:H198),"0")</f>
        <v>335.99999999999994</v>
      </c>
      <c r="Z200" s="37"/>
      <c r="AA200" s="192"/>
      <c r="AB200" s="192"/>
      <c r="AC200" s="192"/>
    </row>
    <row r="201" spans="1:68" ht="16.5" hidden="1" customHeight="1" x14ac:dyDescent="0.25">
      <c r="A201" s="193" t="s">
        <v>262</v>
      </c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  <c r="AA201" s="184"/>
      <c r="AB201" s="184"/>
      <c r="AC201" s="184"/>
    </row>
    <row r="202" spans="1:68" ht="14.25" hidden="1" customHeight="1" x14ac:dyDescent="0.25">
      <c r="A202" s="210" t="s">
        <v>63</v>
      </c>
      <c r="B202" s="194"/>
      <c r="C202" s="194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85"/>
      <c r="AB202" s="185"/>
      <c r="AC202" s="185"/>
    </row>
    <row r="203" spans="1:68" ht="27" hidden="1" customHeight="1" x14ac:dyDescent="0.25">
      <c r="A203" s="54" t="s">
        <v>263</v>
      </c>
      <c r="B203" s="54" t="s">
        <v>264</v>
      </c>
      <c r="C203" s="31">
        <v>4301070915</v>
      </c>
      <c r="D203" s="197">
        <v>4607111035882</v>
      </c>
      <c r="E203" s="198"/>
      <c r="F203" s="188">
        <v>0.43</v>
      </c>
      <c r="G203" s="32">
        <v>16</v>
      </c>
      <c r="H203" s="188">
        <v>6.88</v>
      </c>
      <c r="I203" s="188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30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12"/>
      <c r="R203" s="212"/>
      <c r="S203" s="212"/>
      <c r="T203" s="213"/>
      <c r="U203" s="34"/>
      <c r="V203" s="34"/>
      <c r="W203" s="35" t="s">
        <v>68</v>
      </c>
      <c r="X203" s="189">
        <v>0</v>
      </c>
      <c r="Y203" s="19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/>
      <c r="AK203" s="69"/>
      <c r="BB203" s="142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265</v>
      </c>
      <c r="B204" s="54" t="s">
        <v>266</v>
      </c>
      <c r="C204" s="31">
        <v>4301070921</v>
      </c>
      <c r="D204" s="197">
        <v>4607111035905</v>
      </c>
      <c r="E204" s="198"/>
      <c r="F204" s="188">
        <v>0.9</v>
      </c>
      <c r="G204" s="32">
        <v>8</v>
      </c>
      <c r="H204" s="188">
        <v>7.2</v>
      </c>
      <c r="I204" s="188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12"/>
      <c r="R204" s="212"/>
      <c r="S204" s="212"/>
      <c r="T204" s="213"/>
      <c r="U204" s="34"/>
      <c r="V204" s="34"/>
      <c r="W204" s="35" t="s">
        <v>68</v>
      </c>
      <c r="X204" s="189">
        <v>0</v>
      </c>
      <c r="Y204" s="190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267</v>
      </c>
      <c r="B205" s="54" t="s">
        <v>268</v>
      </c>
      <c r="C205" s="31">
        <v>4301070917</v>
      </c>
      <c r="D205" s="197">
        <v>4607111035912</v>
      </c>
      <c r="E205" s="198"/>
      <c r="F205" s="188">
        <v>0.43</v>
      </c>
      <c r="G205" s="32">
        <v>16</v>
      </c>
      <c r="H205" s="188">
        <v>6.88</v>
      </c>
      <c r="I205" s="188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12"/>
      <c r="R205" s="212"/>
      <c r="S205" s="212"/>
      <c r="T205" s="213"/>
      <c r="U205" s="34"/>
      <c r="V205" s="34"/>
      <c r="W205" s="35" t="s">
        <v>68</v>
      </c>
      <c r="X205" s="189">
        <v>0</v>
      </c>
      <c r="Y205" s="19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4301070920</v>
      </c>
      <c r="D206" s="197">
        <v>4607111035929</v>
      </c>
      <c r="E206" s="198"/>
      <c r="F206" s="188">
        <v>0.9</v>
      </c>
      <c r="G206" s="32">
        <v>8</v>
      </c>
      <c r="H206" s="188">
        <v>7.2</v>
      </c>
      <c r="I206" s="188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12"/>
      <c r="R206" s="212"/>
      <c r="S206" s="212"/>
      <c r="T206" s="213"/>
      <c r="U206" s="34"/>
      <c r="V206" s="34"/>
      <c r="W206" s="35" t="s">
        <v>68</v>
      </c>
      <c r="X206" s="189">
        <v>12</v>
      </c>
      <c r="Y206" s="190">
        <f>IFERROR(IF(X206="","",X206),"")</f>
        <v>12</v>
      </c>
      <c r="Z206" s="36">
        <f>IFERROR(IF(X206="","",X206*0.0155),"")</f>
        <v>0.186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89.64</v>
      </c>
      <c r="BN206" s="67">
        <f>IFERROR(Y206*I206,"0")</f>
        <v>89.64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202"/>
      <c r="B207" s="194"/>
      <c r="C207" s="194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203"/>
      <c r="P207" s="199" t="s">
        <v>69</v>
      </c>
      <c r="Q207" s="200"/>
      <c r="R207" s="200"/>
      <c r="S207" s="200"/>
      <c r="T207" s="200"/>
      <c r="U207" s="200"/>
      <c r="V207" s="201"/>
      <c r="W207" s="37" t="s">
        <v>68</v>
      </c>
      <c r="X207" s="191">
        <f>IFERROR(SUM(X203:X206),"0")</f>
        <v>12</v>
      </c>
      <c r="Y207" s="191">
        <f>IFERROR(SUM(Y203:Y206),"0")</f>
        <v>12</v>
      </c>
      <c r="Z207" s="191">
        <f>IFERROR(IF(Z203="",0,Z203),"0")+IFERROR(IF(Z204="",0,Z204),"0")+IFERROR(IF(Z205="",0,Z205),"0")+IFERROR(IF(Z206="",0,Z206),"0")</f>
        <v>0.186</v>
      </c>
      <c r="AA207" s="192"/>
      <c r="AB207" s="192"/>
      <c r="AC207" s="192"/>
    </row>
    <row r="208" spans="1:68" x14ac:dyDescent="0.2">
      <c r="A208" s="194"/>
      <c r="B208" s="194"/>
      <c r="C208" s="194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203"/>
      <c r="P208" s="199" t="s">
        <v>69</v>
      </c>
      <c r="Q208" s="200"/>
      <c r="R208" s="200"/>
      <c r="S208" s="200"/>
      <c r="T208" s="200"/>
      <c r="U208" s="200"/>
      <c r="V208" s="201"/>
      <c r="W208" s="37" t="s">
        <v>70</v>
      </c>
      <c r="X208" s="191">
        <f>IFERROR(SUMPRODUCT(X203:X206*H203:H206),"0")</f>
        <v>86.4</v>
      </c>
      <c r="Y208" s="191">
        <f>IFERROR(SUMPRODUCT(Y203:Y206*H203:H206),"0")</f>
        <v>86.4</v>
      </c>
      <c r="Z208" s="37"/>
      <c r="AA208" s="192"/>
      <c r="AB208" s="192"/>
      <c r="AC208" s="192"/>
    </row>
    <row r="209" spans="1:68" ht="16.5" hidden="1" customHeight="1" x14ac:dyDescent="0.25">
      <c r="A209" s="193" t="s">
        <v>271</v>
      </c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  <c r="AA209" s="184"/>
      <c r="AB209" s="184"/>
      <c r="AC209" s="184"/>
    </row>
    <row r="210" spans="1:68" ht="14.25" hidden="1" customHeight="1" x14ac:dyDescent="0.25">
      <c r="A210" s="210" t="s">
        <v>230</v>
      </c>
      <c r="B210" s="194"/>
      <c r="C210" s="194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85"/>
      <c r="AB210" s="185"/>
      <c r="AC210" s="185"/>
    </row>
    <row r="211" spans="1:68" ht="27" hidden="1" customHeight="1" x14ac:dyDescent="0.25">
      <c r="A211" s="54" t="s">
        <v>272</v>
      </c>
      <c r="B211" s="54" t="s">
        <v>273</v>
      </c>
      <c r="C211" s="31">
        <v>4301051320</v>
      </c>
      <c r="D211" s="197">
        <v>4680115881334</v>
      </c>
      <c r="E211" s="198"/>
      <c r="F211" s="188">
        <v>0.33</v>
      </c>
      <c r="G211" s="32">
        <v>6</v>
      </c>
      <c r="H211" s="188">
        <v>1.98</v>
      </c>
      <c r="I211" s="188">
        <v>2.27</v>
      </c>
      <c r="J211" s="32">
        <v>156</v>
      </c>
      <c r="K211" s="32" t="s">
        <v>66</v>
      </c>
      <c r="L211" s="32"/>
      <c r="M211" s="33" t="s">
        <v>233</v>
      </c>
      <c r="N211" s="33"/>
      <c r="O211" s="32">
        <v>365</v>
      </c>
      <c r="P211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212"/>
      <c r="R211" s="212"/>
      <c r="S211" s="212"/>
      <c r="T211" s="213"/>
      <c r="U211" s="34"/>
      <c r="V211" s="34"/>
      <c r="W211" s="35" t="s">
        <v>68</v>
      </c>
      <c r="X211" s="189">
        <v>0</v>
      </c>
      <c r="Y211" s="190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/>
      <c r="AK211" s="69"/>
      <c r="BB211" s="146" t="s">
        <v>234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202"/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203"/>
      <c r="P212" s="199" t="s">
        <v>69</v>
      </c>
      <c r="Q212" s="200"/>
      <c r="R212" s="200"/>
      <c r="S212" s="200"/>
      <c r="T212" s="200"/>
      <c r="U212" s="200"/>
      <c r="V212" s="201"/>
      <c r="W212" s="37" t="s">
        <v>68</v>
      </c>
      <c r="X212" s="191">
        <f>IFERROR(SUM(X211:X211),"0")</f>
        <v>0</v>
      </c>
      <c r="Y212" s="191">
        <f>IFERROR(SUM(Y211:Y211),"0")</f>
        <v>0</v>
      </c>
      <c r="Z212" s="191">
        <f>IFERROR(IF(Z211="",0,Z211),"0")</f>
        <v>0</v>
      </c>
      <c r="AA212" s="192"/>
      <c r="AB212" s="192"/>
      <c r="AC212" s="192"/>
    </row>
    <row r="213" spans="1:68" hidden="1" x14ac:dyDescent="0.2">
      <c r="A213" s="194"/>
      <c r="B213" s="194"/>
      <c r="C213" s="194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203"/>
      <c r="P213" s="199" t="s">
        <v>69</v>
      </c>
      <c r="Q213" s="200"/>
      <c r="R213" s="200"/>
      <c r="S213" s="200"/>
      <c r="T213" s="200"/>
      <c r="U213" s="200"/>
      <c r="V213" s="201"/>
      <c r="W213" s="37" t="s">
        <v>70</v>
      </c>
      <c r="X213" s="191">
        <f>IFERROR(SUMPRODUCT(X211:X211*H211:H211),"0")</f>
        <v>0</v>
      </c>
      <c r="Y213" s="191">
        <f>IFERROR(SUMPRODUCT(Y211:Y211*H211:H211),"0")</f>
        <v>0</v>
      </c>
      <c r="Z213" s="37"/>
      <c r="AA213" s="192"/>
      <c r="AB213" s="192"/>
      <c r="AC213" s="192"/>
    </row>
    <row r="214" spans="1:68" ht="16.5" hidden="1" customHeight="1" x14ac:dyDescent="0.25">
      <c r="A214" s="193" t="s">
        <v>274</v>
      </c>
      <c r="B214" s="194"/>
      <c r="C214" s="194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84"/>
      <c r="AB214" s="184"/>
      <c r="AC214" s="184"/>
    </row>
    <row r="215" spans="1:68" ht="14.25" hidden="1" customHeight="1" x14ac:dyDescent="0.25">
      <c r="A215" s="210" t="s">
        <v>63</v>
      </c>
      <c r="B215" s="194"/>
      <c r="C215" s="194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  <c r="AA215" s="185"/>
      <c r="AB215" s="185"/>
      <c r="AC215" s="185"/>
    </row>
    <row r="216" spans="1:68" ht="16.5" hidden="1" customHeight="1" x14ac:dyDescent="0.25">
      <c r="A216" s="54" t="s">
        <v>275</v>
      </c>
      <c r="B216" s="54" t="s">
        <v>276</v>
      </c>
      <c r="C216" s="31">
        <v>4301071033</v>
      </c>
      <c r="D216" s="197">
        <v>4607111035332</v>
      </c>
      <c r="E216" s="198"/>
      <c r="F216" s="188">
        <v>0.43</v>
      </c>
      <c r="G216" s="32">
        <v>16</v>
      </c>
      <c r="H216" s="188">
        <v>6.88</v>
      </c>
      <c r="I216" s="188">
        <v>7.2060000000000004</v>
      </c>
      <c r="J216" s="32">
        <v>84</v>
      </c>
      <c r="K216" s="32" t="s">
        <v>66</v>
      </c>
      <c r="L216" s="32"/>
      <c r="M216" s="33" t="s">
        <v>67</v>
      </c>
      <c r="N216" s="33"/>
      <c r="O216" s="32">
        <v>180</v>
      </c>
      <c r="P216" s="319" t="s">
        <v>277</v>
      </c>
      <c r="Q216" s="212"/>
      <c r="R216" s="212"/>
      <c r="S216" s="212"/>
      <c r="T216" s="213"/>
      <c r="U216" s="34"/>
      <c r="V216" s="34"/>
      <c r="W216" s="35" t="s">
        <v>68</v>
      </c>
      <c r="X216" s="189">
        <v>0</v>
      </c>
      <c r="Y216" s="190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/>
      <c r="AK216" s="69"/>
      <c r="BB216" s="14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278</v>
      </c>
      <c r="B217" s="54" t="s">
        <v>279</v>
      </c>
      <c r="C217" s="31">
        <v>4301071000</v>
      </c>
      <c r="D217" s="197">
        <v>4607111038708</v>
      </c>
      <c r="E217" s="198"/>
      <c r="F217" s="188">
        <v>0.8</v>
      </c>
      <c r="G217" s="32">
        <v>8</v>
      </c>
      <c r="H217" s="188">
        <v>6.4</v>
      </c>
      <c r="I217" s="188">
        <v>6.67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212"/>
      <c r="R217" s="212"/>
      <c r="S217" s="212"/>
      <c r="T217" s="213"/>
      <c r="U217" s="34"/>
      <c r="V217" s="34"/>
      <c r="W217" s="35" t="s">
        <v>68</v>
      </c>
      <c r="X217" s="189">
        <v>0</v>
      </c>
      <c r="Y217" s="190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02"/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203"/>
      <c r="P218" s="199" t="s">
        <v>69</v>
      </c>
      <c r="Q218" s="200"/>
      <c r="R218" s="200"/>
      <c r="S218" s="200"/>
      <c r="T218" s="200"/>
      <c r="U218" s="200"/>
      <c r="V218" s="201"/>
      <c r="W218" s="37" t="s">
        <v>68</v>
      </c>
      <c r="X218" s="191">
        <f>IFERROR(SUM(X216:X217),"0")</f>
        <v>0</v>
      </c>
      <c r="Y218" s="191">
        <f>IFERROR(SUM(Y216:Y217),"0")</f>
        <v>0</v>
      </c>
      <c r="Z218" s="191">
        <f>IFERROR(IF(Z216="",0,Z216),"0")+IFERROR(IF(Z217="",0,Z217),"0")</f>
        <v>0</v>
      </c>
      <c r="AA218" s="192"/>
      <c r="AB218" s="192"/>
      <c r="AC218" s="192"/>
    </row>
    <row r="219" spans="1:68" hidden="1" x14ac:dyDescent="0.2">
      <c r="A219" s="194"/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203"/>
      <c r="P219" s="199" t="s">
        <v>69</v>
      </c>
      <c r="Q219" s="200"/>
      <c r="R219" s="200"/>
      <c r="S219" s="200"/>
      <c r="T219" s="200"/>
      <c r="U219" s="200"/>
      <c r="V219" s="201"/>
      <c r="W219" s="37" t="s">
        <v>70</v>
      </c>
      <c r="X219" s="191">
        <f>IFERROR(SUMPRODUCT(X216:X217*H216:H217),"0")</f>
        <v>0</v>
      </c>
      <c r="Y219" s="191">
        <f>IFERROR(SUMPRODUCT(Y216:Y217*H216:H217),"0")</f>
        <v>0</v>
      </c>
      <c r="Z219" s="37"/>
      <c r="AA219" s="192"/>
      <c r="AB219" s="192"/>
      <c r="AC219" s="192"/>
    </row>
    <row r="220" spans="1:68" ht="27.75" hidden="1" customHeight="1" x14ac:dyDescent="0.2">
      <c r="A220" s="279" t="s">
        <v>280</v>
      </c>
      <c r="B220" s="280"/>
      <c r="C220" s="280"/>
      <c r="D220" s="280"/>
      <c r="E220" s="280"/>
      <c r="F220" s="280"/>
      <c r="G220" s="280"/>
      <c r="H220" s="280"/>
      <c r="I220" s="280"/>
      <c r="J220" s="280"/>
      <c r="K220" s="280"/>
      <c r="L220" s="280"/>
      <c r="M220" s="280"/>
      <c r="N220" s="280"/>
      <c r="O220" s="280"/>
      <c r="P220" s="280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48"/>
      <c r="AB220" s="48"/>
      <c r="AC220" s="48"/>
    </row>
    <row r="221" spans="1:68" ht="16.5" hidden="1" customHeight="1" x14ac:dyDescent="0.25">
      <c r="A221" s="193" t="s">
        <v>281</v>
      </c>
      <c r="B221" s="194"/>
      <c r="C221" s="194"/>
      <c r="D221" s="194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  <c r="AA221" s="184"/>
      <c r="AB221" s="184"/>
      <c r="AC221" s="184"/>
    </row>
    <row r="222" spans="1:68" ht="14.25" hidden="1" customHeight="1" x14ac:dyDescent="0.25">
      <c r="A222" s="210" t="s">
        <v>63</v>
      </c>
      <c r="B222" s="194"/>
      <c r="C222" s="194"/>
      <c r="D222" s="194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85"/>
      <c r="AB222" s="185"/>
      <c r="AC222" s="185"/>
    </row>
    <row r="223" spans="1:68" ht="27" customHeight="1" x14ac:dyDescent="0.25">
      <c r="A223" s="54" t="s">
        <v>282</v>
      </c>
      <c r="B223" s="54" t="s">
        <v>283</v>
      </c>
      <c r="C223" s="31">
        <v>4301071029</v>
      </c>
      <c r="D223" s="197">
        <v>4607111035899</v>
      </c>
      <c r="E223" s="198"/>
      <c r="F223" s="188">
        <v>1</v>
      </c>
      <c r="G223" s="32">
        <v>5</v>
      </c>
      <c r="H223" s="188">
        <v>5</v>
      </c>
      <c r="I223" s="188">
        <v>5.2619999999999996</v>
      </c>
      <c r="J223" s="32">
        <v>84</v>
      </c>
      <c r="K223" s="32" t="s">
        <v>66</v>
      </c>
      <c r="L223" s="32"/>
      <c r="M223" s="33" t="s">
        <v>67</v>
      </c>
      <c r="N223" s="33"/>
      <c r="O223" s="32">
        <v>180</v>
      </c>
      <c r="P223" s="232" t="s">
        <v>284</v>
      </c>
      <c r="Q223" s="212"/>
      <c r="R223" s="212"/>
      <c r="S223" s="212"/>
      <c r="T223" s="213"/>
      <c r="U223" s="34"/>
      <c r="V223" s="34"/>
      <c r="W223" s="35" t="s">
        <v>68</v>
      </c>
      <c r="X223" s="189">
        <v>60</v>
      </c>
      <c r="Y223" s="190">
        <f>IFERROR(IF(X223="","",X223),"")</f>
        <v>60</v>
      </c>
      <c r="Z223" s="36">
        <f>IFERROR(IF(X223="","",X223*0.0155),"")</f>
        <v>0.92999999999999994</v>
      </c>
      <c r="AA223" s="56"/>
      <c r="AB223" s="57"/>
      <c r="AC223" s="68"/>
      <c r="AG223" s="67"/>
      <c r="AJ223" s="69"/>
      <c r="AK223" s="69"/>
      <c r="BB223" s="149" t="s">
        <v>1</v>
      </c>
      <c r="BM223" s="67">
        <f>IFERROR(X223*I223,"0")</f>
        <v>315.71999999999997</v>
      </c>
      <c r="BN223" s="67">
        <f>IFERROR(Y223*I223,"0")</f>
        <v>315.71999999999997</v>
      </c>
      <c r="BO223" s="67">
        <f>IFERROR(X223/J223,"0")</f>
        <v>0.7142857142857143</v>
      </c>
      <c r="BP223" s="67">
        <f>IFERROR(Y223/J223,"0")</f>
        <v>0.7142857142857143</v>
      </c>
    </row>
    <row r="224" spans="1:68" x14ac:dyDescent="0.2">
      <c r="A224" s="202"/>
      <c r="B224" s="194"/>
      <c r="C224" s="194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203"/>
      <c r="P224" s="199" t="s">
        <v>69</v>
      </c>
      <c r="Q224" s="200"/>
      <c r="R224" s="200"/>
      <c r="S224" s="200"/>
      <c r="T224" s="200"/>
      <c r="U224" s="200"/>
      <c r="V224" s="201"/>
      <c r="W224" s="37" t="s">
        <v>68</v>
      </c>
      <c r="X224" s="191">
        <f>IFERROR(SUM(X223:X223),"0")</f>
        <v>60</v>
      </c>
      <c r="Y224" s="191">
        <f>IFERROR(SUM(Y223:Y223),"0")</f>
        <v>60</v>
      </c>
      <c r="Z224" s="191">
        <f>IFERROR(IF(Z223="",0,Z223),"0")</f>
        <v>0.92999999999999994</v>
      </c>
      <c r="AA224" s="192"/>
      <c r="AB224" s="192"/>
      <c r="AC224" s="192"/>
    </row>
    <row r="225" spans="1:68" x14ac:dyDescent="0.2">
      <c r="A225" s="194"/>
      <c r="B225" s="194"/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203"/>
      <c r="P225" s="199" t="s">
        <v>69</v>
      </c>
      <c r="Q225" s="200"/>
      <c r="R225" s="200"/>
      <c r="S225" s="200"/>
      <c r="T225" s="200"/>
      <c r="U225" s="200"/>
      <c r="V225" s="201"/>
      <c r="W225" s="37" t="s">
        <v>70</v>
      </c>
      <c r="X225" s="191">
        <f>IFERROR(SUMPRODUCT(X223:X223*H223:H223),"0")</f>
        <v>300</v>
      </c>
      <c r="Y225" s="191">
        <f>IFERROR(SUMPRODUCT(Y223:Y223*H223:H223),"0")</f>
        <v>300</v>
      </c>
      <c r="Z225" s="37"/>
      <c r="AA225" s="192"/>
      <c r="AB225" s="192"/>
      <c r="AC225" s="192"/>
    </row>
    <row r="226" spans="1:68" ht="16.5" hidden="1" customHeight="1" x14ac:dyDescent="0.25">
      <c r="A226" s="193" t="s">
        <v>285</v>
      </c>
      <c r="B226" s="194"/>
      <c r="C226" s="194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84"/>
      <c r="AB226" s="184"/>
      <c r="AC226" s="184"/>
    </row>
    <row r="227" spans="1:68" ht="14.25" hidden="1" customHeight="1" x14ac:dyDescent="0.25">
      <c r="A227" s="210" t="s">
        <v>63</v>
      </c>
      <c r="B227" s="194"/>
      <c r="C227" s="194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  <c r="AA227" s="185"/>
      <c r="AB227" s="185"/>
      <c r="AC227" s="185"/>
    </row>
    <row r="228" spans="1:68" ht="27" hidden="1" customHeight="1" x14ac:dyDescent="0.25">
      <c r="A228" s="54" t="s">
        <v>286</v>
      </c>
      <c r="B228" s="54" t="s">
        <v>287</v>
      </c>
      <c r="C228" s="31">
        <v>4301070991</v>
      </c>
      <c r="D228" s="197">
        <v>4607111038180</v>
      </c>
      <c r="E228" s="198"/>
      <c r="F228" s="188">
        <v>0.4</v>
      </c>
      <c r="G228" s="32">
        <v>16</v>
      </c>
      <c r="H228" s="188">
        <v>6.4</v>
      </c>
      <c r="I228" s="188">
        <v>6.71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180</v>
      </c>
      <c r="P228" s="386" t="s">
        <v>288</v>
      </c>
      <c r="Q228" s="212"/>
      <c r="R228" s="212"/>
      <c r="S228" s="212"/>
      <c r="T228" s="213"/>
      <c r="U228" s="34"/>
      <c r="V228" s="34"/>
      <c r="W228" s="35" t="s">
        <v>68</v>
      </c>
      <c r="X228" s="189">
        <v>0</v>
      </c>
      <c r="Y228" s="190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/>
      <c r="AK228" s="69"/>
      <c r="BB228" s="150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02"/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203"/>
      <c r="P229" s="199" t="s">
        <v>69</v>
      </c>
      <c r="Q229" s="200"/>
      <c r="R229" s="200"/>
      <c r="S229" s="200"/>
      <c r="T229" s="200"/>
      <c r="U229" s="200"/>
      <c r="V229" s="201"/>
      <c r="W229" s="37" t="s">
        <v>68</v>
      </c>
      <c r="X229" s="191">
        <f>IFERROR(SUM(X228:X228),"0")</f>
        <v>0</v>
      </c>
      <c r="Y229" s="191">
        <f>IFERROR(SUM(Y228:Y228),"0")</f>
        <v>0</v>
      </c>
      <c r="Z229" s="191">
        <f>IFERROR(IF(Z228="",0,Z228),"0")</f>
        <v>0</v>
      </c>
      <c r="AA229" s="192"/>
      <c r="AB229" s="192"/>
      <c r="AC229" s="192"/>
    </row>
    <row r="230" spans="1:68" hidden="1" x14ac:dyDescent="0.2">
      <c r="A230" s="194"/>
      <c r="B230" s="194"/>
      <c r="C230" s="194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203"/>
      <c r="P230" s="199" t="s">
        <v>69</v>
      </c>
      <c r="Q230" s="200"/>
      <c r="R230" s="200"/>
      <c r="S230" s="200"/>
      <c r="T230" s="200"/>
      <c r="U230" s="200"/>
      <c r="V230" s="201"/>
      <c r="W230" s="37" t="s">
        <v>70</v>
      </c>
      <c r="X230" s="191">
        <f>IFERROR(SUMPRODUCT(X228:X228*H228:H228),"0")</f>
        <v>0</v>
      </c>
      <c r="Y230" s="191">
        <f>IFERROR(SUMPRODUCT(Y228:Y228*H228:H228),"0")</f>
        <v>0</v>
      </c>
      <c r="Z230" s="37"/>
      <c r="AA230" s="192"/>
      <c r="AB230" s="192"/>
      <c r="AC230" s="192"/>
    </row>
    <row r="231" spans="1:68" ht="27.75" hidden="1" customHeight="1" x14ac:dyDescent="0.2">
      <c r="A231" s="279" t="s">
        <v>199</v>
      </c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48"/>
      <c r="AB231" s="48"/>
      <c r="AC231" s="48"/>
    </row>
    <row r="232" spans="1:68" ht="16.5" hidden="1" customHeight="1" x14ac:dyDescent="0.25">
      <c r="A232" s="193" t="s">
        <v>199</v>
      </c>
      <c r="B232" s="194"/>
      <c r="C232" s="194"/>
      <c r="D232" s="194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  <c r="AA232" s="184"/>
      <c r="AB232" s="184"/>
      <c r="AC232" s="184"/>
    </row>
    <row r="233" spans="1:68" ht="14.25" hidden="1" customHeight="1" x14ac:dyDescent="0.25">
      <c r="A233" s="210" t="s">
        <v>63</v>
      </c>
      <c r="B233" s="194"/>
      <c r="C233" s="194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  <c r="AA233" s="185"/>
      <c r="AB233" s="185"/>
      <c r="AC233" s="185"/>
    </row>
    <row r="234" spans="1:68" ht="27" hidden="1" customHeight="1" x14ac:dyDescent="0.25">
      <c r="A234" s="54" t="s">
        <v>289</v>
      </c>
      <c r="B234" s="54" t="s">
        <v>290</v>
      </c>
      <c r="C234" s="31">
        <v>4301071014</v>
      </c>
      <c r="D234" s="197">
        <v>4640242181264</v>
      </c>
      <c r="E234" s="198"/>
      <c r="F234" s="188">
        <v>0.7</v>
      </c>
      <c r="G234" s="32">
        <v>10</v>
      </c>
      <c r="H234" s="188">
        <v>7</v>
      </c>
      <c r="I234" s="188">
        <v>7.28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234" t="s">
        <v>291</v>
      </c>
      <c r="Q234" s="212"/>
      <c r="R234" s="212"/>
      <c r="S234" s="212"/>
      <c r="T234" s="213"/>
      <c r="U234" s="34"/>
      <c r="V234" s="34"/>
      <c r="W234" s="35" t="s">
        <v>68</v>
      </c>
      <c r="X234" s="189">
        <v>0</v>
      </c>
      <c r="Y234" s="19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/>
      <c r="AK234" s="69"/>
      <c r="BB234" s="1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292</v>
      </c>
      <c r="B235" s="54" t="s">
        <v>293</v>
      </c>
      <c r="C235" s="31">
        <v>4301071021</v>
      </c>
      <c r="D235" s="197">
        <v>4640242181325</v>
      </c>
      <c r="E235" s="198"/>
      <c r="F235" s="188">
        <v>0.7</v>
      </c>
      <c r="G235" s="32">
        <v>10</v>
      </c>
      <c r="H235" s="188">
        <v>7</v>
      </c>
      <c r="I235" s="188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03" t="s">
        <v>294</v>
      </c>
      <c r="Q235" s="212"/>
      <c r="R235" s="212"/>
      <c r="S235" s="212"/>
      <c r="T235" s="213"/>
      <c r="U235" s="34"/>
      <c r="V235" s="34"/>
      <c r="W235" s="35" t="s">
        <v>68</v>
      </c>
      <c r="X235" s="189">
        <v>0</v>
      </c>
      <c r="Y235" s="19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295</v>
      </c>
      <c r="B236" s="54" t="s">
        <v>296</v>
      </c>
      <c r="C236" s="31">
        <v>4301070993</v>
      </c>
      <c r="D236" s="197">
        <v>4640242180670</v>
      </c>
      <c r="E236" s="198"/>
      <c r="F236" s="188">
        <v>1</v>
      </c>
      <c r="G236" s="32">
        <v>6</v>
      </c>
      <c r="H236" s="188">
        <v>6</v>
      </c>
      <c r="I236" s="188">
        <v>6.23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92" t="s">
        <v>297</v>
      </c>
      <c r="Q236" s="212"/>
      <c r="R236" s="212"/>
      <c r="S236" s="212"/>
      <c r="T236" s="213"/>
      <c r="U236" s="34"/>
      <c r="V236" s="34"/>
      <c r="W236" s="35" t="s">
        <v>68</v>
      </c>
      <c r="X236" s="189">
        <v>0</v>
      </c>
      <c r="Y236" s="19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02"/>
      <c r="B237" s="194"/>
      <c r="C237" s="194"/>
      <c r="D237" s="194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203"/>
      <c r="P237" s="199" t="s">
        <v>69</v>
      </c>
      <c r="Q237" s="200"/>
      <c r="R237" s="200"/>
      <c r="S237" s="200"/>
      <c r="T237" s="200"/>
      <c r="U237" s="200"/>
      <c r="V237" s="201"/>
      <c r="W237" s="37" t="s">
        <v>68</v>
      </c>
      <c r="X237" s="191">
        <f>IFERROR(SUM(X234:X236),"0")</f>
        <v>0</v>
      </c>
      <c r="Y237" s="191">
        <f>IFERROR(SUM(Y234:Y236),"0")</f>
        <v>0</v>
      </c>
      <c r="Z237" s="191">
        <f>IFERROR(IF(Z234="",0,Z234),"0")+IFERROR(IF(Z235="",0,Z235),"0")+IFERROR(IF(Z236="",0,Z236),"0")</f>
        <v>0</v>
      </c>
      <c r="AA237" s="192"/>
      <c r="AB237" s="192"/>
      <c r="AC237" s="192"/>
    </row>
    <row r="238" spans="1:68" hidden="1" x14ac:dyDescent="0.2">
      <c r="A238" s="194"/>
      <c r="B238" s="194"/>
      <c r="C238" s="194"/>
      <c r="D238" s="194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203"/>
      <c r="P238" s="199" t="s">
        <v>69</v>
      </c>
      <c r="Q238" s="200"/>
      <c r="R238" s="200"/>
      <c r="S238" s="200"/>
      <c r="T238" s="200"/>
      <c r="U238" s="200"/>
      <c r="V238" s="201"/>
      <c r="W238" s="37" t="s">
        <v>70</v>
      </c>
      <c r="X238" s="191">
        <f>IFERROR(SUMPRODUCT(X234:X236*H234:H236),"0")</f>
        <v>0</v>
      </c>
      <c r="Y238" s="191">
        <f>IFERROR(SUMPRODUCT(Y234:Y236*H234:H236),"0")</f>
        <v>0</v>
      </c>
      <c r="Z238" s="37"/>
      <c r="AA238" s="192"/>
      <c r="AB238" s="192"/>
      <c r="AC238" s="192"/>
    </row>
    <row r="239" spans="1:68" ht="14.25" hidden="1" customHeight="1" x14ac:dyDescent="0.25">
      <c r="A239" s="210" t="s">
        <v>132</v>
      </c>
      <c r="B239" s="194"/>
      <c r="C239" s="194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  <c r="AA239" s="185"/>
      <c r="AB239" s="185"/>
      <c r="AC239" s="185"/>
    </row>
    <row r="240" spans="1:68" ht="27" hidden="1" customHeight="1" x14ac:dyDescent="0.25">
      <c r="A240" s="54" t="s">
        <v>298</v>
      </c>
      <c r="B240" s="54" t="s">
        <v>299</v>
      </c>
      <c r="C240" s="31">
        <v>4301131019</v>
      </c>
      <c r="D240" s="197">
        <v>4640242180427</v>
      </c>
      <c r="E240" s="198"/>
      <c r="F240" s="188">
        <v>1.8</v>
      </c>
      <c r="G240" s="32">
        <v>1</v>
      </c>
      <c r="H240" s="188">
        <v>1.8</v>
      </c>
      <c r="I240" s="188">
        <v>1.915</v>
      </c>
      <c r="J240" s="32">
        <v>234</v>
      </c>
      <c r="K240" s="32" t="s">
        <v>124</v>
      </c>
      <c r="L240" s="32"/>
      <c r="M240" s="33" t="s">
        <v>67</v>
      </c>
      <c r="N240" s="33"/>
      <c r="O240" s="32">
        <v>180</v>
      </c>
      <c r="P240" s="262" t="s">
        <v>300</v>
      </c>
      <c r="Q240" s="212"/>
      <c r="R240" s="212"/>
      <c r="S240" s="212"/>
      <c r="T240" s="213"/>
      <c r="U240" s="34"/>
      <c r="V240" s="34"/>
      <c r="W240" s="35" t="s">
        <v>68</v>
      </c>
      <c r="X240" s="189">
        <v>0</v>
      </c>
      <c r="Y240" s="190">
        <f>IFERROR(IF(X240="","",X240),"")</f>
        <v>0</v>
      </c>
      <c r="Z240" s="36">
        <f>IFERROR(IF(X240="","",X240*0.00502),"")</f>
        <v>0</v>
      </c>
      <c r="AA240" s="56"/>
      <c r="AB240" s="57"/>
      <c r="AC240" s="68"/>
      <c r="AG240" s="67"/>
      <c r="AJ240" s="69"/>
      <c r="AK240" s="69"/>
      <c r="BB240" s="154" t="s">
        <v>77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02"/>
      <c r="B241" s="194"/>
      <c r="C241" s="194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203"/>
      <c r="P241" s="199" t="s">
        <v>69</v>
      </c>
      <c r="Q241" s="200"/>
      <c r="R241" s="200"/>
      <c r="S241" s="200"/>
      <c r="T241" s="200"/>
      <c r="U241" s="200"/>
      <c r="V241" s="201"/>
      <c r="W241" s="37" t="s">
        <v>68</v>
      </c>
      <c r="X241" s="191">
        <f>IFERROR(SUM(X240:X240),"0")</f>
        <v>0</v>
      </c>
      <c r="Y241" s="191">
        <f>IFERROR(SUM(Y240:Y240),"0")</f>
        <v>0</v>
      </c>
      <c r="Z241" s="191">
        <f>IFERROR(IF(Z240="",0,Z240),"0")</f>
        <v>0</v>
      </c>
      <c r="AA241" s="192"/>
      <c r="AB241" s="192"/>
      <c r="AC241" s="192"/>
    </row>
    <row r="242" spans="1:68" hidden="1" x14ac:dyDescent="0.2">
      <c r="A242" s="194"/>
      <c r="B242" s="194"/>
      <c r="C242" s="194"/>
      <c r="D242" s="194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203"/>
      <c r="P242" s="199" t="s">
        <v>69</v>
      </c>
      <c r="Q242" s="200"/>
      <c r="R242" s="200"/>
      <c r="S242" s="200"/>
      <c r="T242" s="200"/>
      <c r="U242" s="200"/>
      <c r="V242" s="201"/>
      <c r="W242" s="37" t="s">
        <v>70</v>
      </c>
      <c r="X242" s="191">
        <f>IFERROR(SUMPRODUCT(X240:X240*H240:H240),"0")</f>
        <v>0</v>
      </c>
      <c r="Y242" s="191">
        <f>IFERROR(SUMPRODUCT(Y240:Y240*H240:H240),"0")</f>
        <v>0</v>
      </c>
      <c r="Z242" s="37"/>
      <c r="AA242" s="192"/>
      <c r="AB242" s="192"/>
      <c r="AC242" s="192"/>
    </row>
    <row r="243" spans="1:68" ht="14.25" hidden="1" customHeight="1" x14ac:dyDescent="0.25">
      <c r="A243" s="210" t="s">
        <v>73</v>
      </c>
      <c r="B243" s="194"/>
      <c r="C243" s="194"/>
      <c r="D243" s="194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  <c r="AA243" s="185"/>
      <c r="AB243" s="185"/>
      <c r="AC243" s="185"/>
    </row>
    <row r="244" spans="1:68" ht="27" customHeight="1" x14ac:dyDescent="0.25">
      <c r="A244" s="54" t="s">
        <v>301</v>
      </c>
      <c r="B244" s="54" t="s">
        <v>302</v>
      </c>
      <c r="C244" s="31">
        <v>4301132080</v>
      </c>
      <c r="D244" s="197">
        <v>4640242180397</v>
      </c>
      <c r="E244" s="198"/>
      <c r="F244" s="188">
        <v>1</v>
      </c>
      <c r="G244" s="32">
        <v>6</v>
      </c>
      <c r="H244" s="188">
        <v>6</v>
      </c>
      <c r="I244" s="188">
        <v>6.26</v>
      </c>
      <c r="J244" s="32">
        <v>84</v>
      </c>
      <c r="K244" s="32" t="s">
        <v>66</v>
      </c>
      <c r="L244" s="32"/>
      <c r="M244" s="33" t="s">
        <v>67</v>
      </c>
      <c r="N244" s="33"/>
      <c r="O244" s="32">
        <v>180</v>
      </c>
      <c r="P244" s="223" t="s">
        <v>303</v>
      </c>
      <c r="Q244" s="212"/>
      <c r="R244" s="212"/>
      <c r="S244" s="212"/>
      <c r="T244" s="213"/>
      <c r="U244" s="34"/>
      <c r="V244" s="34"/>
      <c r="W244" s="35" t="s">
        <v>68</v>
      </c>
      <c r="X244" s="189">
        <v>48</v>
      </c>
      <c r="Y244" s="190">
        <f>IFERROR(IF(X244="","",X244),"")</f>
        <v>48</v>
      </c>
      <c r="Z244" s="36">
        <f>IFERROR(IF(X244="","",X244*0.0155),"")</f>
        <v>0.74399999999999999</v>
      </c>
      <c r="AA244" s="56"/>
      <c r="AB244" s="57"/>
      <c r="AC244" s="68"/>
      <c r="AG244" s="67"/>
      <c r="AJ244" s="69"/>
      <c r="AK244" s="69"/>
      <c r="BB244" s="155" t="s">
        <v>77</v>
      </c>
      <c r="BM244" s="67">
        <f>IFERROR(X244*I244,"0")</f>
        <v>300.48</v>
      </c>
      <c r="BN244" s="67">
        <f>IFERROR(Y244*I244,"0")</f>
        <v>300.48</v>
      </c>
      <c r="BO244" s="67">
        <f>IFERROR(X244/J244,"0")</f>
        <v>0.5714285714285714</v>
      </c>
      <c r="BP244" s="67">
        <f>IFERROR(Y244/J244,"0")</f>
        <v>0.5714285714285714</v>
      </c>
    </row>
    <row r="245" spans="1:68" ht="27" hidden="1" customHeight="1" x14ac:dyDescent="0.25">
      <c r="A245" s="54" t="s">
        <v>304</v>
      </c>
      <c r="B245" s="54" t="s">
        <v>305</v>
      </c>
      <c r="C245" s="31">
        <v>4301132104</v>
      </c>
      <c r="D245" s="197">
        <v>4640242181219</v>
      </c>
      <c r="E245" s="198"/>
      <c r="F245" s="188">
        <v>0.3</v>
      </c>
      <c r="G245" s="32">
        <v>9</v>
      </c>
      <c r="H245" s="188">
        <v>2.7</v>
      </c>
      <c r="I245" s="188">
        <v>2.8450000000000002</v>
      </c>
      <c r="J245" s="32">
        <v>234</v>
      </c>
      <c r="K245" s="32" t="s">
        <v>124</v>
      </c>
      <c r="L245" s="32"/>
      <c r="M245" s="33" t="s">
        <v>67</v>
      </c>
      <c r="N245" s="33"/>
      <c r="O245" s="32">
        <v>180</v>
      </c>
      <c r="P245" s="320" t="s">
        <v>306</v>
      </c>
      <c r="Q245" s="212"/>
      <c r="R245" s="212"/>
      <c r="S245" s="212"/>
      <c r="T245" s="213"/>
      <c r="U245" s="34"/>
      <c r="V245" s="34"/>
      <c r="W245" s="35" t="s">
        <v>68</v>
      </c>
      <c r="X245" s="189">
        <v>0</v>
      </c>
      <c r="Y245" s="19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02"/>
      <c r="B246" s="194"/>
      <c r="C246" s="194"/>
      <c r="D246" s="194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203"/>
      <c r="P246" s="199" t="s">
        <v>69</v>
      </c>
      <c r="Q246" s="200"/>
      <c r="R246" s="200"/>
      <c r="S246" s="200"/>
      <c r="T246" s="200"/>
      <c r="U246" s="200"/>
      <c r="V246" s="201"/>
      <c r="W246" s="37" t="s">
        <v>68</v>
      </c>
      <c r="X246" s="191">
        <f>IFERROR(SUM(X244:X245),"0")</f>
        <v>48</v>
      </c>
      <c r="Y246" s="191">
        <f>IFERROR(SUM(Y244:Y245),"0")</f>
        <v>48</v>
      </c>
      <c r="Z246" s="191">
        <f>IFERROR(IF(Z244="",0,Z244),"0")+IFERROR(IF(Z245="",0,Z245),"0")</f>
        <v>0.74399999999999999</v>
      </c>
      <c r="AA246" s="192"/>
      <c r="AB246" s="192"/>
      <c r="AC246" s="192"/>
    </row>
    <row r="247" spans="1:68" x14ac:dyDescent="0.2">
      <c r="A247" s="194"/>
      <c r="B247" s="194"/>
      <c r="C247" s="194"/>
      <c r="D247" s="194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203"/>
      <c r="P247" s="199" t="s">
        <v>69</v>
      </c>
      <c r="Q247" s="200"/>
      <c r="R247" s="200"/>
      <c r="S247" s="200"/>
      <c r="T247" s="200"/>
      <c r="U247" s="200"/>
      <c r="V247" s="201"/>
      <c r="W247" s="37" t="s">
        <v>70</v>
      </c>
      <c r="X247" s="191">
        <f>IFERROR(SUMPRODUCT(X244:X245*H244:H245),"0")</f>
        <v>288</v>
      </c>
      <c r="Y247" s="191">
        <f>IFERROR(SUMPRODUCT(Y244:Y245*H244:H245),"0")</f>
        <v>288</v>
      </c>
      <c r="Z247" s="37"/>
      <c r="AA247" s="192"/>
      <c r="AB247" s="192"/>
      <c r="AC247" s="192"/>
    </row>
    <row r="248" spans="1:68" ht="14.25" hidden="1" customHeight="1" x14ac:dyDescent="0.25">
      <c r="A248" s="210" t="s">
        <v>151</v>
      </c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  <c r="AA248" s="185"/>
      <c r="AB248" s="185"/>
      <c r="AC248" s="185"/>
    </row>
    <row r="249" spans="1:68" ht="27" hidden="1" customHeight="1" x14ac:dyDescent="0.25">
      <c r="A249" s="54" t="s">
        <v>307</v>
      </c>
      <c r="B249" s="54" t="s">
        <v>308</v>
      </c>
      <c r="C249" s="31">
        <v>4301136028</v>
      </c>
      <c r="D249" s="197">
        <v>4640242180304</v>
      </c>
      <c r="E249" s="198"/>
      <c r="F249" s="188">
        <v>2.7</v>
      </c>
      <c r="G249" s="32">
        <v>1</v>
      </c>
      <c r="H249" s="188">
        <v>2.7</v>
      </c>
      <c r="I249" s="188">
        <v>2.8906000000000001</v>
      </c>
      <c r="J249" s="32">
        <v>126</v>
      </c>
      <c r="K249" s="32" t="s">
        <v>76</v>
      </c>
      <c r="L249" s="32"/>
      <c r="M249" s="33" t="s">
        <v>67</v>
      </c>
      <c r="N249" s="33"/>
      <c r="O249" s="32">
        <v>180</v>
      </c>
      <c r="P249" s="211" t="s">
        <v>309</v>
      </c>
      <c r="Q249" s="212"/>
      <c r="R249" s="212"/>
      <c r="S249" s="212"/>
      <c r="T249" s="213"/>
      <c r="U249" s="34"/>
      <c r="V249" s="34"/>
      <c r="W249" s="35" t="s">
        <v>68</v>
      </c>
      <c r="X249" s="189">
        <v>0</v>
      </c>
      <c r="Y249" s="19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/>
      <c r="AK249" s="69"/>
      <c r="BB249" s="157" t="s">
        <v>77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37.5" hidden="1" customHeight="1" x14ac:dyDescent="0.25">
      <c r="A250" s="54" t="s">
        <v>310</v>
      </c>
      <c r="B250" s="54" t="s">
        <v>311</v>
      </c>
      <c r="C250" s="31">
        <v>4301136027</v>
      </c>
      <c r="D250" s="197">
        <v>4640242180298</v>
      </c>
      <c r="E250" s="198"/>
      <c r="F250" s="188">
        <v>2.7</v>
      </c>
      <c r="G250" s="32">
        <v>1</v>
      </c>
      <c r="H250" s="188">
        <v>2.7</v>
      </c>
      <c r="I250" s="188">
        <v>2.8919999999999999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72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0" s="212"/>
      <c r="R250" s="212"/>
      <c r="S250" s="212"/>
      <c r="T250" s="213"/>
      <c r="U250" s="34"/>
      <c r="V250" s="34"/>
      <c r="W250" s="35" t="s">
        <v>68</v>
      </c>
      <c r="X250" s="189">
        <v>0</v>
      </c>
      <c r="Y250" s="190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312</v>
      </c>
      <c r="B251" s="54" t="s">
        <v>313</v>
      </c>
      <c r="C251" s="31">
        <v>4301136026</v>
      </c>
      <c r="D251" s="197">
        <v>4640242180236</v>
      </c>
      <c r="E251" s="198"/>
      <c r="F251" s="188">
        <v>5</v>
      </c>
      <c r="G251" s="32">
        <v>1</v>
      </c>
      <c r="H251" s="188">
        <v>5</v>
      </c>
      <c r="I251" s="188">
        <v>5.2350000000000003</v>
      </c>
      <c r="J251" s="32">
        <v>84</v>
      </c>
      <c r="K251" s="32" t="s">
        <v>66</v>
      </c>
      <c r="L251" s="32"/>
      <c r="M251" s="33" t="s">
        <v>67</v>
      </c>
      <c r="N251" s="33"/>
      <c r="O251" s="32">
        <v>180</v>
      </c>
      <c r="P251" s="331" t="s">
        <v>314</v>
      </c>
      <c r="Q251" s="212"/>
      <c r="R251" s="212"/>
      <c r="S251" s="212"/>
      <c r="T251" s="213"/>
      <c r="U251" s="34"/>
      <c r="V251" s="34"/>
      <c r="W251" s="35" t="s">
        <v>68</v>
      </c>
      <c r="X251" s="189">
        <v>72</v>
      </c>
      <c r="Y251" s="190">
        <f>IFERROR(IF(X251="","",X251),"")</f>
        <v>72</v>
      </c>
      <c r="Z251" s="36">
        <f>IFERROR(IF(X251="","",X251*0.0155),"")</f>
        <v>1.1160000000000001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376.92</v>
      </c>
      <c r="BN251" s="67">
        <f>IFERROR(Y251*I251,"0")</f>
        <v>376.92</v>
      </c>
      <c r="BO251" s="67">
        <f>IFERROR(X251/J251,"0")</f>
        <v>0.8571428571428571</v>
      </c>
      <c r="BP251" s="67">
        <f>IFERROR(Y251/J251,"0")</f>
        <v>0.8571428571428571</v>
      </c>
    </row>
    <row r="252" spans="1:68" ht="27" hidden="1" customHeight="1" x14ac:dyDescent="0.25">
      <c r="A252" s="54" t="s">
        <v>315</v>
      </c>
      <c r="B252" s="54" t="s">
        <v>316</v>
      </c>
      <c r="C252" s="31">
        <v>4301136029</v>
      </c>
      <c r="D252" s="197">
        <v>4640242180410</v>
      </c>
      <c r="E252" s="198"/>
      <c r="F252" s="188">
        <v>2.2400000000000002</v>
      </c>
      <c r="G252" s="32">
        <v>1</v>
      </c>
      <c r="H252" s="188">
        <v>2.2400000000000002</v>
      </c>
      <c r="I252" s="188">
        <v>2.4319999999999999</v>
      </c>
      <c r="J252" s="32">
        <v>126</v>
      </c>
      <c r="K252" s="32" t="s">
        <v>76</v>
      </c>
      <c r="L252" s="32"/>
      <c r="M252" s="33" t="s">
        <v>67</v>
      </c>
      <c r="N252" s="33"/>
      <c r="O252" s="32">
        <v>180</v>
      </c>
      <c r="P252" s="22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12"/>
      <c r="R252" s="212"/>
      <c r="S252" s="212"/>
      <c r="T252" s="213"/>
      <c r="U252" s="34"/>
      <c r="V252" s="34"/>
      <c r="W252" s="35" t="s">
        <v>68</v>
      </c>
      <c r="X252" s="189">
        <v>0</v>
      </c>
      <c r="Y252" s="190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02"/>
      <c r="B253" s="194"/>
      <c r="C253" s="194"/>
      <c r="D253" s="194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203"/>
      <c r="P253" s="199" t="s">
        <v>69</v>
      </c>
      <c r="Q253" s="200"/>
      <c r="R253" s="200"/>
      <c r="S253" s="200"/>
      <c r="T253" s="200"/>
      <c r="U253" s="200"/>
      <c r="V253" s="201"/>
      <c r="W253" s="37" t="s">
        <v>68</v>
      </c>
      <c r="X253" s="191">
        <f>IFERROR(SUM(X249:X252),"0")</f>
        <v>72</v>
      </c>
      <c r="Y253" s="191">
        <f>IFERROR(SUM(Y249:Y252),"0")</f>
        <v>72</v>
      </c>
      <c r="Z253" s="191">
        <f>IFERROR(IF(Z249="",0,Z249),"0")+IFERROR(IF(Z250="",0,Z250),"0")+IFERROR(IF(Z251="",0,Z251),"0")+IFERROR(IF(Z252="",0,Z252),"0")</f>
        <v>1.1160000000000001</v>
      </c>
      <c r="AA253" s="192"/>
      <c r="AB253" s="192"/>
      <c r="AC253" s="192"/>
    </row>
    <row r="254" spans="1:68" x14ac:dyDescent="0.2">
      <c r="A254" s="194"/>
      <c r="B254" s="194"/>
      <c r="C254" s="194"/>
      <c r="D254" s="194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203"/>
      <c r="P254" s="199" t="s">
        <v>69</v>
      </c>
      <c r="Q254" s="200"/>
      <c r="R254" s="200"/>
      <c r="S254" s="200"/>
      <c r="T254" s="200"/>
      <c r="U254" s="200"/>
      <c r="V254" s="201"/>
      <c r="W254" s="37" t="s">
        <v>70</v>
      </c>
      <c r="X254" s="191">
        <f>IFERROR(SUMPRODUCT(X249:X252*H249:H252),"0")</f>
        <v>360</v>
      </c>
      <c r="Y254" s="191">
        <f>IFERROR(SUMPRODUCT(Y249:Y252*H249:H252),"0")</f>
        <v>360</v>
      </c>
      <c r="Z254" s="37"/>
      <c r="AA254" s="192"/>
      <c r="AB254" s="192"/>
      <c r="AC254" s="192"/>
    </row>
    <row r="255" spans="1:68" ht="14.25" hidden="1" customHeight="1" x14ac:dyDescent="0.25">
      <c r="A255" s="210" t="s">
        <v>128</v>
      </c>
      <c r="B255" s="194"/>
      <c r="C255" s="194"/>
      <c r="D255" s="194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4"/>
      <c r="AA255" s="185"/>
      <c r="AB255" s="185"/>
      <c r="AC255" s="185"/>
    </row>
    <row r="256" spans="1:68" ht="27" hidden="1" customHeight="1" x14ac:dyDescent="0.25">
      <c r="A256" s="54" t="s">
        <v>317</v>
      </c>
      <c r="B256" s="54" t="s">
        <v>318</v>
      </c>
      <c r="C256" s="31">
        <v>4301135405</v>
      </c>
      <c r="D256" s="197">
        <v>4640242181523</v>
      </c>
      <c r="E256" s="198"/>
      <c r="F256" s="188">
        <v>3</v>
      </c>
      <c r="G256" s="32">
        <v>1</v>
      </c>
      <c r="H256" s="188">
        <v>3</v>
      </c>
      <c r="I256" s="188">
        <v>3.1920000000000002</v>
      </c>
      <c r="J256" s="32">
        <v>126</v>
      </c>
      <c r="K256" s="32" t="s">
        <v>76</v>
      </c>
      <c r="L256" s="32"/>
      <c r="M256" s="33" t="s">
        <v>67</v>
      </c>
      <c r="N256" s="33"/>
      <c r="O256" s="32">
        <v>180</v>
      </c>
      <c r="P256" s="333" t="s">
        <v>319</v>
      </c>
      <c r="Q256" s="212"/>
      <c r="R256" s="212"/>
      <c r="S256" s="212"/>
      <c r="T256" s="213"/>
      <c r="U256" s="34"/>
      <c r="V256" s="34"/>
      <c r="W256" s="35" t="s">
        <v>68</v>
      </c>
      <c r="X256" s="189">
        <v>0</v>
      </c>
      <c r="Y256" s="190">
        <f t="shared" ref="Y256:Y274" si="18">IFERROR(IF(X256="","",X256),"")</f>
        <v>0</v>
      </c>
      <c r="Z256" s="36">
        <f t="shared" ref="Z256:Z261" si="19">IFERROR(IF(X256="","",X256*0.00936),"")</f>
        <v>0</v>
      </c>
      <c r="AA256" s="56"/>
      <c r="AB256" s="57"/>
      <c r="AC256" s="68"/>
      <c r="AG256" s="67"/>
      <c r="AJ256" s="69"/>
      <c r="AK256" s="69"/>
      <c r="BB256" s="161" t="s">
        <v>77</v>
      </c>
      <c r="BM256" s="67">
        <f t="shared" ref="BM256:BM274" si="20">IFERROR(X256*I256,"0")</f>
        <v>0</v>
      </c>
      <c r="BN256" s="67">
        <f t="shared" ref="BN256:BN274" si="21">IFERROR(Y256*I256,"0")</f>
        <v>0</v>
      </c>
      <c r="BO256" s="67">
        <f t="shared" ref="BO256:BO274" si="22">IFERROR(X256/J256,"0")</f>
        <v>0</v>
      </c>
      <c r="BP256" s="67">
        <f t="shared" ref="BP256:BP274" si="23">IFERROR(Y256/J256,"0")</f>
        <v>0</v>
      </c>
    </row>
    <row r="257" spans="1:68" ht="27" hidden="1" customHeight="1" x14ac:dyDescent="0.25">
      <c r="A257" s="54" t="s">
        <v>320</v>
      </c>
      <c r="B257" s="54" t="s">
        <v>321</v>
      </c>
      <c r="C257" s="31">
        <v>4301135195</v>
      </c>
      <c r="D257" s="197">
        <v>4640242180366</v>
      </c>
      <c r="E257" s="198"/>
      <c r="F257" s="188">
        <v>3.7</v>
      </c>
      <c r="G257" s="32">
        <v>1</v>
      </c>
      <c r="H257" s="188">
        <v>3.7</v>
      </c>
      <c r="I257" s="188">
        <v>3.8919999999999999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6" t="s">
        <v>322</v>
      </c>
      <c r="Q257" s="212"/>
      <c r="R257" s="212"/>
      <c r="S257" s="212"/>
      <c r="T257" s="213"/>
      <c r="U257" s="34"/>
      <c r="V257" s="34"/>
      <c r="W257" s="35" t="s">
        <v>68</v>
      </c>
      <c r="X257" s="189">
        <v>0</v>
      </c>
      <c r="Y257" s="190">
        <f t="shared" si="18"/>
        <v>0</v>
      </c>
      <c r="Z257" s="36">
        <f t="shared" si="19"/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si="20"/>
        <v>0</v>
      </c>
      <c r="BN257" s="67">
        <f t="shared" si="21"/>
        <v>0</v>
      </c>
      <c r="BO257" s="67">
        <f t="shared" si="22"/>
        <v>0</v>
      </c>
      <c r="BP257" s="67">
        <f t="shared" si="23"/>
        <v>0</v>
      </c>
    </row>
    <row r="258" spans="1:68" ht="27" hidden="1" customHeight="1" x14ac:dyDescent="0.25">
      <c r="A258" s="54" t="s">
        <v>323</v>
      </c>
      <c r="B258" s="54" t="s">
        <v>324</v>
      </c>
      <c r="C258" s="31">
        <v>4301135375</v>
      </c>
      <c r="D258" s="197">
        <v>4640242181486</v>
      </c>
      <c r="E258" s="198"/>
      <c r="F258" s="188">
        <v>3.7</v>
      </c>
      <c r="G258" s="32">
        <v>1</v>
      </c>
      <c r="H258" s="188">
        <v>3.7</v>
      </c>
      <c r="I258" s="188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42" t="s">
        <v>325</v>
      </c>
      <c r="Q258" s="212"/>
      <c r="R258" s="212"/>
      <c r="S258" s="212"/>
      <c r="T258" s="213"/>
      <c r="U258" s="34"/>
      <c r="V258" s="34"/>
      <c r="W258" s="35" t="s">
        <v>68</v>
      </c>
      <c r="X258" s="189">
        <v>0</v>
      </c>
      <c r="Y258" s="190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37.5" hidden="1" customHeight="1" x14ac:dyDescent="0.25">
      <c r="A259" s="54" t="s">
        <v>326</v>
      </c>
      <c r="B259" s="54" t="s">
        <v>327</v>
      </c>
      <c r="C259" s="31">
        <v>4301135402</v>
      </c>
      <c r="D259" s="197">
        <v>4640242181493</v>
      </c>
      <c r="E259" s="198"/>
      <c r="F259" s="188">
        <v>3.7</v>
      </c>
      <c r="G259" s="32">
        <v>1</v>
      </c>
      <c r="H259" s="188">
        <v>3.7</v>
      </c>
      <c r="I259" s="188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61" t="s">
        <v>328</v>
      </c>
      <c r="Q259" s="212"/>
      <c r="R259" s="212"/>
      <c r="S259" s="212"/>
      <c r="T259" s="213"/>
      <c r="U259" s="34"/>
      <c r="V259" s="34"/>
      <c r="W259" s="35" t="s">
        <v>68</v>
      </c>
      <c r="X259" s="189">
        <v>0</v>
      </c>
      <c r="Y259" s="190">
        <f t="shared" si="18"/>
        <v>0</v>
      </c>
      <c r="Z259" s="36">
        <f t="shared" si="19"/>
        <v>0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0</v>
      </c>
      <c r="BN259" s="67">
        <f t="shared" si="21"/>
        <v>0</v>
      </c>
      <c r="BO259" s="67">
        <f t="shared" si="22"/>
        <v>0</v>
      </c>
      <c r="BP259" s="67">
        <f t="shared" si="23"/>
        <v>0</v>
      </c>
    </row>
    <row r="260" spans="1:68" ht="37.5" hidden="1" customHeight="1" x14ac:dyDescent="0.25">
      <c r="A260" s="54" t="s">
        <v>329</v>
      </c>
      <c r="B260" s="54" t="s">
        <v>330</v>
      </c>
      <c r="C260" s="31">
        <v>4301135403</v>
      </c>
      <c r="D260" s="197">
        <v>4640242181509</v>
      </c>
      <c r="E260" s="198"/>
      <c r="F260" s="188">
        <v>3.7</v>
      </c>
      <c r="G260" s="32">
        <v>1</v>
      </c>
      <c r="H260" s="188">
        <v>3.7</v>
      </c>
      <c r="I260" s="188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21" t="s">
        <v>331</v>
      </c>
      <c r="Q260" s="212"/>
      <c r="R260" s="212"/>
      <c r="S260" s="212"/>
      <c r="T260" s="213"/>
      <c r="U260" s="34"/>
      <c r="V260" s="34"/>
      <c r="W260" s="35" t="s">
        <v>68</v>
      </c>
      <c r="X260" s="189">
        <v>0</v>
      </c>
      <c r="Y260" s="190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hidden="1" customHeight="1" x14ac:dyDescent="0.25">
      <c r="A261" s="54" t="s">
        <v>332</v>
      </c>
      <c r="B261" s="54" t="s">
        <v>333</v>
      </c>
      <c r="C261" s="31">
        <v>4301135187</v>
      </c>
      <c r="D261" s="197">
        <v>4640242180328</v>
      </c>
      <c r="E261" s="198"/>
      <c r="F261" s="188">
        <v>3.5</v>
      </c>
      <c r="G261" s="32">
        <v>1</v>
      </c>
      <c r="H261" s="188">
        <v>3.5</v>
      </c>
      <c r="I261" s="188">
        <v>3.6920000000000002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25" t="s">
        <v>334</v>
      </c>
      <c r="Q261" s="212"/>
      <c r="R261" s="212"/>
      <c r="S261" s="212"/>
      <c r="T261" s="213"/>
      <c r="U261" s="34"/>
      <c r="V261" s="34"/>
      <c r="W261" s="35" t="s">
        <v>68</v>
      </c>
      <c r="X261" s="189">
        <v>0</v>
      </c>
      <c r="Y261" s="190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27" hidden="1" customHeight="1" x14ac:dyDescent="0.25">
      <c r="A262" s="54" t="s">
        <v>335</v>
      </c>
      <c r="B262" s="54" t="s">
        <v>336</v>
      </c>
      <c r="C262" s="31">
        <v>4301135186</v>
      </c>
      <c r="D262" s="197">
        <v>4640242180311</v>
      </c>
      <c r="E262" s="198"/>
      <c r="F262" s="188">
        <v>5.5</v>
      </c>
      <c r="G262" s="32">
        <v>1</v>
      </c>
      <c r="H262" s="188">
        <v>5.5</v>
      </c>
      <c r="I262" s="188">
        <v>5.7350000000000003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370" t="s">
        <v>337</v>
      </c>
      <c r="Q262" s="212"/>
      <c r="R262" s="212"/>
      <c r="S262" s="212"/>
      <c r="T262" s="213"/>
      <c r="U262" s="34"/>
      <c r="V262" s="34"/>
      <c r="W262" s="35" t="s">
        <v>68</v>
      </c>
      <c r="X262" s="189">
        <v>0</v>
      </c>
      <c r="Y262" s="190">
        <f t="shared" si="18"/>
        <v>0</v>
      </c>
      <c r="Z262" s="36">
        <f>IFERROR(IF(X262="","",X262*0.0155),"")</f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customHeight="1" x14ac:dyDescent="0.25">
      <c r="A263" s="54" t="s">
        <v>338</v>
      </c>
      <c r="B263" s="54" t="s">
        <v>339</v>
      </c>
      <c r="C263" s="31">
        <v>4301135394</v>
      </c>
      <c r="D263" s="197">
        <v>4640242181561</v>
      </c>
      <c r="E263" s="198"/>
      <c r="F263" s="188">
        <v>3.7</v>
      </c>
      <c r="G263" s="32">
        <v>1</v>
      </c>
      <c r="H263" s="188">
        <v>3.7</v>
      </c>
      <c r="I263" s="188">
        <v>3.8919999999999999</v>
      </c>
      <c r="J263" s="32">
        <v>126</v>
      </c>
      <c r="K263" s="32" t="s">
        <v>76</v>
      </c>
      <c r="L263" s="32"/>
      <c r="M263" s="33" t="s">
        <v>67</v>
      </c>
      <c r="N263" s="33"/>
      <c r="O263" s="32">
        <v>180</v>
      </c>
      <c r="P263" s="385" t="s">
        <v>340</v>
      </c>
      <c r="Q263" s="212"/>
      <c r="R263" s="212"/>
      <c r="S263" s="212"/>
      <c r="T263" s="213"/>
      <c r="U263" s="34"/>
      <c r="V263" s="34"/>
      <c r="W263" s="35" t="s">
        <v>68</v>
      </c>
      <c r="X263" s="189">
        <v>70</v>
      </c>
      <c r="Y263" s="190">
        <f t="shared" si="18"/>
        <v>70</v>
      </c>
      <c r="Z263" s="36">
        <f>IFERROR(IF(X263="","",X263*0.00936),"")</f>
        <v>0.6552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272.44</v>
      </c>
      <c r="BN263" s="67">
        <f t="shared" si="21"/>
        <v>272.44</v>
      </c>
      <c r="BO263" s="67">
        <f t="shared" si="22"/>
        <v>0.55555555555555558</v>
      </c>
      <c r="BP263" s="67">
        <f t="shared" si="23"/>
        <v>0.55555555555555558</v>
      </c>
    </row>
    <row r="264" spans="1:68" ht="27" hidden="1" customHeight="1" x14ac:dyDescent="0.25">
      <c r="A264" s="54" t="s">
        <v>341</v>
      </c>
      <c r="B264" s="54" t="s">
        <v>342</v>
      </c>
      <c r="C264" s="31">
        <v>4301135320</v>
      </c>
      <c r="D264" s="197">
        <v>4640242181592</v>
      </c>
      <c r="E264" s="198"/>
      <c r="F264" s="188">
        <v>3.5</v>
      </c>
      <c r="G264" s="32">
        <v>1</v>
      </c>
      <c r="H264" s="188">
        <v>3.5</v>
      </c>
      <c r="I264" s="188">
        <v>3.6850000000000001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276" t="s">
        <v>343</v>
      </c>
      <c r="Q264" s="212"/>
      <c r="R264" s="212"/>
      <c r="S264" s="212"/>
      <c r="T264" s="213"/>
      <c r="U264" s="34"/>
      <c r="V264" s="34"/>
      <c r="W264" s="35" t="s">
        <v>68</v>
      </c>
      <c r="X264" s="189">
        <v>0</v>
      </c>
      <c r="Y264" s="190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hidden="1" customHeight="1" x14ac:dyDescent="0.25">
      <c r="A265" s="54" t="s">
        <v>344</v>
      </c>
      <c r="B265" s="54" t="s">
        <v>345</v>
      </c>
      <c r="C265" s="31">
        <v>4301135193</v>
      </c>
      <c r="D265" s="197">
        <v>4640242180403</v>
      </c>
      <c r="E265" s="198"/>
      <c r="F265" s="188">
        <v>3</v>
      </c>
      <c r="G265" s="32">
        <v>1</v>
      </c>
      <c r="H265" s="188">
        <v>3</v>
      </c>
      <c r="I265" s="188">
        <v>3.1920000000000002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46" t="s">
        <v>346</v>
      </c>
      <c r="Q265" s="212"/>
      <c r="R265" s="212"/>
      <c r="S265" s="212"/>
      <c r="T265" s="213"/>
      <c r="U265" s="34"/>
      <c r="V265" s="34"/>
      <c r="W265" s="35" t="s">
        <v>68</v>
      </c>
      <c r="X265" s="189">
        <v>0</v>
      </c>
      <c r="Y265" s="190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hidden="1" customHeight="1" x14ac:dyDescent="0.25">
      <c r="A266" s="54" t="s">
        <v>347</v>
      </c>
      <c r="B266" s="54" t="s">
        <v>348</v>
      </c>
      <c r="C266" s="31">
        <v>4301135304</v>
      </c>
      <c r="D266" s="197">
        <v>4640242181240</v>
      </c>
      <c r="E266" s="198"/>
      <c r="F266" s="188">
        <v>0.3</v>
      </c>
      <c r="G266" s="32">
        <v>9</v>
      </c>
      <c r="H266" s="188">
        <v>2.7</v>
      </c>
      <c r="I266" s="188">
        <v>2.88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53" t="s">
        <v>349</v>
      </c>
      <c r="Q266" s="212"/>
      <c r="R266" s="212"/>
      <c r="S266" s="212"/>
      <c r="T266" s="213"/>
      <c r="U266" s="34"/>
      <c r="V266" s="34"/>
      <c r="W266" s="35" t="s">
        <v>68</v>
      </c>
      <c r="X266" s="189">
        <v>0</v>
      </c>
      <c r="Y266" s="190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4301135310</v>
      </c>
      <c r="D267" s="197">
        <v>4640242181318</v>
      </c>
      <c r="E267" s="198"/>
      <c r="F267" s="188">
        <v>0.3</v>
      </c>
      <c r="G267" s="32">
        <v>9</v>
      </c>
      <c r="H267" s="188">
        <v>2.7</v>
      </c>
      <c r="I267" s="188">
        <v>2.988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15" t="s">
        <v>352</v>
      </c>
      <c r="Q267" s="212"/>
      <c r="R267" s="212"/>
      <c r="S267" s="212"/>
      <c r="T267" s="213"/>
      <c r="U267" s="34"/>
      <c r="V267" s="34"/>
      <c r="W267" s="35" t="s">
        <v>68</v>
      </c>
      <c r="X267" s="189">
        <v>0</v>
      </c>
      <c r="Y267" s="190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hidden="1" customHeight="1" x14ac:dyDescent="0.25">
      <c r="A268" s="54" t="s">
        <v>353</v>
      </c>
      <c r="B268" s="54" t="s">
        <v>354</v>
      </c>
      <c r="C268" s="31">
        <v>4301135306</v>
      </c>
      <c r="D268" s="197">
        <v>4640242181578</v>
      </c>
      <c r="E268" s="198"/>
      <c r="F268" s="188">
        <v>0.3</v>
      </c>
      <c r="G268" s="32">
        <v>9</v>
      </c>
      <c r="H268" s="188">
        <v>2.7</v>
      </c>
      <c r="I268" s="188">
        <v>2.8450000000000002</v>
      </c>
      <c r="J268" s="32">
        <v>234</v>
      </c>
      <c r="K268" s="32" t="s">
        <v>124</v>
      </c>
      <c r="L268" s="32"/>
      <c r="M268" s="33" t="s">
        <v>67</v>
      </c>
      <c r="N268" s="33"/>
      <c r="O268" s="32">
        <v>180</v>
      </c>
      <c r="P268" s="240" t="s">
        <v>355</v>
      </c>
      <c r="Q268" s="212"/>
      <c r="R268" s="212"/>
      <c r="S268" s="212"/>
      <c r="T268" s="213"/>
      <c r="U268" s="34"/>
      <c r="V268" s="34"/>
      <c r="W268" s="35" t="s">
        <v>68</v>
      </c>
      <c r="X268" s="189">
        <v>0</v>
      </c>
      <c r="Y268" s="190">
        <f t="shared" si="18"/>
        <v>0</v>
      </c>
      <c r="Z268" s="36">
        <f>IFERROR(IF(X268="","",X268*0.00502),"")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hidden="1" customHeight="1" x14ac:dyDescent="0.25">
      <c r="A269" s="54" t="s">
        <v>356</v>
      </c>
      <c r="B269" s="54" t="s">
        <v>357</v>
      </c>
      <c r="C269" s="31">
        <v>4301135305</v>
      </c>
      <c r="D269" s="197">
        <v>4640242181394</v>
      </c>
      <c r="E269" s="198"/>
      <c r="F269" s="188">
        <v>0.3</v>
      </c>
      <c r="G269" s="32">
        <v>9</v>
      </c>
      <c r="H269" s="188">
        <v>2.7</v>
      </c>
      <c r="I269" s="188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47" t="s">
        <v>358</v>
      </c>
      <c r="Q269" s="212"/>
      <c r="R269" s="212"/>
      <c r="S269" s="212"/>
      <c r="T269" s="213"/>
      <c r="U269" s="34"/>
      <c r="V269" s="34"/>
      <c r="W269" s="35" t="s">
        <v>68</v>
      </c>
      <c r="X269" s="189">
        <v>0</v>
      </c>
      <c r="Y269" s="190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hidden="1" customHeight="1" x14ac:dyDescent="0.25">
      <c r="A270" s="54" t="s">
        <v>359</v>
      </c>
      <c r="B270" s="54" t="s">
        <v>360</v>
      </c>
      <c r="C270" s="31">
        <v>4301135309</v>
      </c>
      <c r="D270" s="197">
        <v>4640242181332</v>
      </c>
      <c r="E270" s="198"/>
      <c r="F270" s="188">
        <v>0.3</v>
      </c>
      <c r="G270" s="32">
        <v>9</v>
      </c>
      <c r="H270" s="188">
        <v>2.7</v>
      </c>
      <c r="I270" s="188">
        <v>2.9079999999999999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61" t="s">
        <v>361</v>
      </c>
      <c r="Q270" s="212"/>
      <c r="R270" s="212"/>
      <c r="S270" s="212"/>
      <c r="T270" s="213"/>
      <c r="U270" s="34"/>
      <c r="V270" s="34"/>
      <c r="W270" s="35" t="s">
        <v>68</v>
      </c>
      <c r="X270" s="189">
        <v>0</v>
      </c>
      <c r="Y270" s="190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hidden="1" customHeight="1" x14ac:dyDescent="0.25">
      <c r="A271" s="54" t="s">
        <v>362</v>
      </c>
      <c r="B271" s="54" t="s">
        <v>363</v>
      </c>
      <c r="C271" s="31">
        <v>4301135308</v>
      </c>
      <c r="D271" s="197">
        <v>4640242181349</v>
      </c>
      <c r="E271" s="198"/>
      <c r="F271" s="188">
        <v>0.3</v>
      </c>
      <c r="G271" s="32">
        <v>9</v>
      </c>
      <c r="H271" s="188">
        <v>2.7</v>
      </c>
      <c r="I271" s="188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44" t="s">
        <v>364</v>
      </c>
      <c r="Q271" s="212"/>
      <c r="R271" s="212"/>
      <c r="S271" s="212"/>
      <c r="T271" s="213"/>
      <c r="U271" s="34"/>
      <c r="V271" s="34"/>
      <c r="W271" s="35" t="s">
        <v>68</v>
      </c>
      <c r="X271" s="189">
        <v>0</v>
      </c>
      <c r="Y271" s="190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hidden="1" customHeight="1" x14ac:dyDescent="0.25">
      <c r="A272" s="54" t="s">
        <v>365</v>
      </c>
      <c r="B272" s="54" t="s">
        <v>366</v>
      </c>
      <c r="C272" s="31">
        <v>4301135307</v>
      </c>
      <c r="D272" s="197">
        <v>4640242181370</v>
      </c>
      <c r="E272" s="198"/>
      <c r="F272" s="188">
        <v>0.3</v>
      </c>
      <c r="G272" s="32">
        <v>9</v>
      </c>
      <c r="H272" s="188">
        <v>2.7</v>
      </c>
      <c r="I272" s="188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301" t="s">
        <v>367</v>
      </c>
      <c r="Q272" s="212"/>
      <c r="R272" s="212"/>
      <c r="S272" s="212"/>
      <c r="T272" s="213"/>
      <c r="U272" s="34"/>
      <c r="V272" s="34"/>
      <c r="W272" s="35" t="s">
        <v>68</v>
      </c>
      <c r="X272" s="189">
        <v>0</v>
      </c>
      <c r="Y272" s="190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hidden="1" customHeight="1" x14ac:dyDescent="0.25">
      <c r="A273" s="54" t="s">
        <v>368</v>
      </c>
      <c r="B273" s="54" t="s">
        <v>369</v>
      </c>
      <c r="C273" s="31">
        <v>4301135319</v>
      </c>
      <c r="D273" s="197">
        <v>4607111037473</v>
      </c>
      <c r="E273" s="198"/>
      <c r="F273" s="188">
        <v>1</v>
      </c>
      <c r="G273" s="32">
        <v>4</v>
      </c>
      <c r="H273" s="188">
        <v>4</v>
      </c>
      <c r="I273" s="188">
        <v>4.2300000000000004</v>
      </c>
      <c r="J273" s="32">
        <v>84</v>
      </c>
      <c r="K273" s="32" t="s">
        <v>66</v>
      </c>
      <c r="L273" s="32"/>
      <c r="M273" s="33" t="s">
        <v>67</v>
      </c>
      <c r="N273" s="33"/>
      <c r="O273" s="32">
        <v>180</v>
      </c>
      <c r="P273" s="239" t="s">
        <v>370</v>
      </c>
      <c r="Q273" s="212"/>
      <c r="R273" s="212"/>
      <c r="S273" s="212"/>
      <c r="T273" s="213"/>
      <c r="U273" s="34"/>
      <c r="V273" s="34"/>
      <c r="W273" s="35" t="s">
        <v>68</v>
      </c>
      <c r="X273" s="189">
        <v>0</v>
      </c>
      <c r="Y273" s="190">
        <f t="shared" si="18"/>
        <v>0</v>
      </c>
      <c r="Z273" s="36">
        <f>IFERROR(IF(X273="","",X273*0.0155),"")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hidden="1" customHeight="1" x14ac:dyDescent="0.25">
      <c r="A274" s="54" t="s">
        <v>371</v>
      </c>
      <c r="B274" s="54" t="s">
        <v>372</v>
      </c>
      <c r="C274" s="31">
        <v>4301135198</v>
      </c>
      <c r="D274" s="197">
        <v>4640242180663</v>
      </c>
      <c r="E274" s="198"/>
      <c r="F274" s="188">
        <v>0.9</v>
      </c>
      <c r="G274" s="32">
        <v>4</v>
      </c>
      <c r="H274" s="188">
        <v>3.6</v>
      </c>
      <c r="I274" s="188">
        <v>3.83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42" t="s">
        <v>373</v>
      </c>
      <c r="Q274" s="212"/>
      <c r="R274" s="212"/>
      <c r="S274" s="212"/>
      <c r="T274" s="213"/>
      <c r="U274" s="34"/>
      <c r="V274" s="34"/>
      <c r="W274" s="35" t="s">
        <v>68</v>
      </c>
      <c r="X274" s="189">
        <v>0</v>
      </c>
      <c r="Y274" s="190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x14ac:dyDescent="0.2">
      <c r="A275" s="202"/>
      <c r="B275" s="194"/>
      <c r="C275" s="194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203"/>
      <c r="P275" s="199" t="s">
        <v>69</v>
      </c>
      <c r="Q275" s="200"/>
      <c r="R275" s="200"/>
      <c r="S275" s="200"/>
      <c r="T275" s="200"/>
      <c r="U275" s="200"/>
      <c r="V275" s="201"/>
      <c r="W275" s="37" t="s">
        <v>68</v>
      </c>
      <c r="X275" s="191">
        <f>IFERROR(SUM(X256:X274),"0")</f>
        <v>70</v>
      </c>
      <c r="Y275" s="191">
        <f>IFERROR(SUM(Y256:Y274),"0")</f>
        <v>70</v>
      </c>
      <c r="Z275" s="191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0.6552</v>
      </c>
      <c r="AA275" s="192"/>
      <c r="AB275" s="192"/>
      <c r="AC275" s="192"/>
    </row>
    <row r="276" spans="1:68" x14ac:dyDescent="0.2">
      <c r="A276" s="194"/>
      <c r="B276" s="194"/>
      <c r="C276" s="194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203"/>
      <c r="P276" s="199" t="s">
        <v>69</v>
      </c>
      <c r="Q276" s="200"/>
      <c r="R276" s="200"/>
      <c r="S276" s="200"/>
      <c r="T276" s="200"/>
      <c r="U276" s="200"/>
      <c r="V276" s="201"/>
      <c r="W276" s="37" t="s">
        <v>70</v>
      </c>
      <c r="X276" s="191">
        <f>IFERROR(SUMPRODUCT(X256:X274*H256:H274),"0")</f>
        <v>259</v>
      </c>
      <c r="Y276" s="191">
        <f>IFERROR(SUMPRODUCT(Y256:Y274*H256:H274),"0")</f>
        <v>259</v>
      </c>
      <c r="Z276" s="37"/>
      <c r="AA276" s="192"/>
      <c r="AB276" s="192"/>
      <c r="AC276" s="192"/>
    </row>
    <row r="277" spans="1:68" ht="15" customHeight="1" x14ac:dyDescent="0.2">
      <c r="A277" s="328"/>
      <c r="B277" s="194"/>
      <c r="C277" s="194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305"/>
      <c r="P277" s="236" t="s">
        <v>374</v>
      </c>
      <c r="Q277" s="237"/>
      <c r="R277" s="237"/>
      <c r="S277" s="237"/>
      <c r="T277" s="237"/>
      <c r="U277" s="237"/>
      <c r="V277" s="238"/>
      <c r="W277" s="37" t="s">
        <v>70</v>
      </c>
      <c r="X277" s="191">
        <f>IFERROR(X24+X33+X40+X49+X61+X67+X72+X78+X88+X95+X103+X109+X115+X121+X126+X132+X137+X143+X147+X155+X160+X168+X172+X177+X183+X190+X200+X208+X213+X219+X225+X230+X238+X242+X247+X254+X276,"0")</f>
        <v>6189.6399999999994</v>
      </c>
      <c r="Y277" s="191">
        <f>IFERROR(Y24+Y33+Y40+Y49+Y61+Y67+Y72+Y78+Y88+Y95+Y103+Y109+Y115+Y121+Y126+Y132+Y137+Y143+Y147+Y155+Y160+Y168+Y172+Y177+Y183+Y190+Y200+Y208+Y213+Y219+Y225+Y230+Y238+Y242+Y247+Y254+Y276,"0")</f>
        <v>6189.6399999999994</v>
      </c>
      <c r="Z277" s="37"/>
      <c r="AA277" s="192"/>
      <c r="AB277" s="192"/>
      <c r="AC277" s="192"/>
    </row>
    <row r="278" spans="1:68" x14ac:dyDescent="0.2">
      <c r="A278" s="194"/>
      <c r="B278" s="194"/>
      <c r="C278" s="194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305"/>
      <c r="P278" s="236" t="s">
        <v>375</v>
      </c>
      <c r="Q278" s="237"/>
      <c r="R278" s="237"/>
      <c r="S278" s="237"/>
      <c r="T278" s="237"/>
      <c r="U278" s="237"/>
      <c r="V278" s="238"/>
      <c r="W278" s="37" t="s">
        <v>70</v>
      </c>
      <c r="X278" s="191">
        <f>IFERROR(SUM(BM22:BM274),"0")</f>
        <v>6817.3639999999987</v>
      </c>
      <c r="Y278" s="191">
        <f>IFERROR(SUM(BN22:BN274),"0")</f>
        <v>6817.3639999999987</v>
      </c>
      <c r="Z278" s="37"/>
      <c r="AA278" s="192"/>
      <c r="AB278" s="192"/>
      <c r="AC278" s="192"/>
    </row>
    <row r="279" spans="1:68" x14ac:dyDescent="0.2">
      <c r="A279" s="194"/>
      <c r="B279" s="194"/>
      <c r="C279" s="194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305"/>
      <c r="P279" s="236" t="s">
        <v>376</v>
      </c>
      <c r="Q279" s="237"/>
      <c r="R279" s="237"/>
      <c r="S279" s="237"/>
      <c r="T279" s="237"/>
      <c r="U279" s="237"/>
      <c r="V279" s="238"/>
      <c r="W279" s="37" t="s">
        <v>377</v>
      </c>
      <c r="X279" s="38">
        <f>ROUNDUP(SUM(BO22:BO274),0)</f>
        <v>18</v>
      </c>
      <c r="Y279" s="38">
        <f>ROUNDUP(SUM(BP22:BP274),0)</f>
        <v>18</v>
      </c>
      <c r="Z279" s="37"/>
      <c r="AA279" s="192"/>
      <c r="AB279" s="192"/>
      <c r="AC279" s="192"/>
    </row>
    <row r="280" spans="1:68" x14ac:dyDescent="0.2">
      <c r="A280" s="194"/>
      <c r="B280" s="194"/>
      <c r="C280" s="194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305"/>
      <c r="P280" s="236" t="s">
        <v>378</v>
      </c>
      <c r="Q280" s="237"/>
      <c r="R280" s="237"/>
      <c r="S280" s="237"/>
      <c r="T280" s="237"/>
      <c r="U280" s="237"/>
      <c r="V280" s="238"/>
      <c r="W280" s="37" t="s">
        <v>70</v>
      </c>
      <c r="X280" s="191">
        <f>GrossWeightTotal+PalletQtyTotal*25</f>
        <v>7267.3639999999987</v>
      </c>
      <c r="Y280" s="191">
        <f>GrossWeightTotalR+PalletQtyTotalR*25</f>
        <v>7267.3639999999987</v>
      </c>
      <c r="Z280" s="37"/>
      <c r="AA280" s="192"/>
      <c r="AB280" s="192"/>
      <c r="AC280" s="192"/>
    </row>
    <row r="281" spans="1:68" x14ac:dyDescent="0.2">
      <c r="A281" s="194"/>
      <c r="B281" s="194"/>
      <c r="C281" s="194"/>
      <c r="D281" s="194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305"/>
      <c r="P281" s="236" t="s">
        <v>379</v>
      </c>
      <c r="Q281" s="237"/>
      <c r="R281" s="237"/>
      <c r="S281" s="237"/>
      <c r="T281" s="237"/>
      <c r="U281" s="237"/>
      <c r="V281" s="238"/>
      <c r="W281" s="37" t="s">
        <v>377</v>
      </c>
      <c r="X281" s="191">
        <f>IFERROR(X23+X32+X39+X48+X60+X66+X71+X77+X87+X94+X102+X108+X114+X120+X125+X131+X136+X142+X146+X154+X159+X167+X171+X176+X182+X189+X199+X207+X212+X218+X224+X229+X237+X241+X246+X253+X275,"0")</f>
        <v>1486</v>
      </c>
      <c r="Y281" s="191">
        <f>IFERROR(Y23+Y32+Y39+Y48+Y60+Y66+Y71+Y77+Y87+Y94+Y102+Y108+Y114+Y120+Y125+Y131+Y136+Y142+Y146+Y154+Y159+Y167+Y171+Y176+Y182+Y189+Y199+Y207+Y212+Y218+Y224+Y229+Y237+Y241+Y246+Y253+Y275,"0")</f>
        <v>1486</v>
      </c>
      <c r="Z281" s="37"/>
      <c r="AA281" s="192"/>
      <c r="AB281" s="192"/>
      <c r="AC281" s="192"/>
    </row>
    <row r="282" spans="1:68" ht="14.25" hidden="1" customHeight="1" x14ac:dyDescent="0.2">
      <c r="A282" s="194"/>
      <c r="B282" s="194"/>
      <c r="C282" s="194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305"/>
      <c r="P282" s="236" t="s">
        <v>380</v>
      </c>
      <c r="Q282" s="237"/>
      <c r="R282" s="237"/>
      <c r="S282" s="237"/>
      <c r="T282" s="237"/>
      <c r="U282" s="237"/>
      <c r="V282" s="238"/>
      <c r="W282" s="39" t="s">
        <v>381</v>
      </c>
      <c r="X282" s="37"/>
      <c r="Y282" s="37"/>
      <c r="Z282" s="37">
        <f>IFERROR(Z23+Z32+Z39+Z48+Z60+Z66+Z71+Z77+Z87+Z94+Z102+Z108+Z114+Z120+Z125+Z131+Z136+Z142+Z146+Z154+Z159+Z167+Z171+Z176+Z182+Z189+Z199+Z207+Z212+Z218+Z224+Z229+Z237+Z241+Z246+Z253+Z275,"0")</f>
        <v>21.568079999999998</v>
      </c>
      <c r="AA282" s="192"/>
      <c r="AB282" s="192"/>
      <c r="AC282" s="192"/>
    </row>
    <row r="283" spans="1:68" ht="13.5" customHeight="1" thickBot="1" x14ac:dyDescent="0.25"/>
    <row r="284" spans="1:68" ht="27" customHeight="1" thickTop="1" thickBot="1" x14ac:dyDescent="0.25">
      <c r="A284" s="40" t="s">
        <v>382</v>
      </c>
      <c r="B284" s="186" t="s">
        <v>62</v>
      </c>
      <c r="C284" s="208" t="s">
        <v>71</v>
      </c>
      <c r="D284" s="258"/>
      <c r="E284" s="258"/>
      <c r="F284" s="258"/>
      <c r="G284" s="258"/>
      <c r="H284" s="258"/>
      <c r="I284" s="258"/>
      <c r="J284" s="258"/>
      <c r="K284" s="258"/>
      <c r="L284" s="258"/>
      <c r="M284" s="258"/>
      <c r="N284" s="258"/>
      <c r="O284" s="258"/>
      <c r="P284" s="258"/>
      <c r="Q284" s="258"/>
      <c r="R284" s="258"/>
      <c r="S284" s="258"/>
      <c r="T284" s="235"/>
      <c r="U284" s="208" t="s">
        <v>198</v>
      </c>
      <c r="V284" s="235"/>
      <c r="W284" s="208" t="s">
        <v>222</v>
      </c>
      <c r="X284" s="235"/>
      <c r="Y284" s="208" t="s">
        <v>238</v>
      </c>
      <c r="Z284" s="258"/>
      <c r="AA284" s="258"/>
      <c r="AB284" s="258"/>
      <c r="AC284" s="258"/>
      <c r="AD284" s="235"/>
      <c r="AE284" s="208" t="s">
        <v>280</v>
      </c>
      <c r="AF284" s="235"/>
      <c r="AG284" s="186" t="s">
        <v>199</v>
      </c>
    </row>
    <row r="285" spans="1:68" ht="14.25" customHeight="1" thickTop="1" x14ac:dyDescent="0.2">
      <c r="A285" s="310" t="s">
        <v>383</v>
      </c>
      <c r="B285" s="208" t="s">
        <v>62</v>
      </c>
      <c r="C285" s="208" t="s">
        <v>72</v>
      </c>
      <c r="D285" s="208" t="s">
        <v>84</v>
      </c>
      <c r="E285" s="208" t="s">
        <v>92</v>
      </c>
      <c r="F285" s="208" t="s">
        <v>105</v>
      </c>
      <c r="G285" s="208" t="s">
        <v>121</v>
      </c>
      <c r="H285" s="208" t="s">
        <v>127</v>
      </c>
      <c r="I285" s="208" t="s">
        <v>131</v>
      </c>
      <c r="J285" s="208" t="s">
        <v>137</v>
      </c>
      <c r="K285" s="208" t="s">
        <v>150</v>
      </c>
      <c r="L285" s="187"/>
      <c r="M285" s="208" t="s">
        <v>158</v>
      </c>
      <c r="N285" s="187"/>
      <c r="O285" s="208" t="s">
        <v>167</v>
      </c>
      <c r="P285" s="208" t="s">
        <v>172</v>
      </c>
      <c r="Q285" s="208" t="s">
        <v>178</v>
      </c>
      <c r="R285" s="208" t="s">
        <v>183</v>
      </c>
      <c r="S285" s="208" t="s">
        <v>186</v>
      </c>
      <c r="T285" s="208" t="s">
        <v>195</v>
      </c>
      <c r="U285" s="208" t="s">
        <v>199</v>
      </c>
      <c r="V285" s="208" t="s">
        <v>205</v>
      </c>
      <c r="W285" s="208" t="s">
        <v>223</v>
      </c>
      <c r="X285" s="208" t="s">
        <v>235</v>
      </c>
      <c r="Y285" s="208" t="s">
        <v>239</v>
      </c>
      <c r="Z285" s="208" t="s">
        <v>242</v>
      </c>
      <c r="AA285" s="208" t="s">
        <v>249</v>
      </c>
      <c r="AB285" s="208" t="s">
        <v>262</v>
      </c>
      <c r="AC285" s="208" t="s">
        <v>271</v>
      </c>
      <c r="AD285" s="208" t="s">
        <v>274</v>
      </c>
      <c r="AE285" s="208" t="s">
        <v>281</v>
      </c>
      <c r="AF285" s="208" t="s">
        <v>285</v>
      </c>
      <c r="AG285" s="208" t="s">
        <v>199</v>
      </c>
    </row>
    <row r="286" spans="1:68" ht="13.5" customHeight="1" thickBot="1" x14ac:dyDescent="0.25">
      <c r="A286" s="311"/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187"/>
      <c r="M286" s="209"/>
      <c r="N286" s="187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09"/>
      <c r="AF286" s="209"/>
      <c r="AG286" s="209"/>
    </row>
    <row r="287" spans="1:68" ht="18" customHeight="1" thickTop="1" thickBot="1" x14ac:dyDescent="0.25">
      <c r="A287" s="40" t="s">
        <v>384</v>
      </c>
      <c r="B287" s="46">
        <f>IFERROR(X22*H22,"0")</f>
        <v>0</v>
      </c>
      <c r="C287" s="46">
        <f>IFERROR(X28*H28,"0")+IFERROR(X29*H29,"0")+IFERROR(X30*H30,"0")+IFERROR(X31*H31,"0")</f>
        <v>210</v>
      </c>
      <c r="D287" s="46">
        <f>IFERROR(X36*H36,"0")+IFERROR(X37*H37,"0")+IFERROR(X38*H38,"0")</f>
        <v>0</v>
      </c>
      <c r="E287" s="46">
        <f>IFERROR(X43*H43,"0")+IFERROR(X44*H44,"0")+IFERROR(X45*H45,"0")+IFERROR(X46*H46,"0")+IFERROR(X47*H47,"0")</f>
        <v>0</v>
      </c>
      <c r="F287" s="46">
        <f>IFERROR(X52*H52,"0")+IFERROR(X53*H53,"0")+IFERROR(X54*H54,"0")+IFERROR(X55*H55,"0")+IFERROR(X56*H56,"0")+IFERROR(X57*H57,"0")+IFERROR(X58*H58,"0")+IFERROR(X59*H59,"0")</f>
        <v>86.4</v>
      </c>
      <c r="G287" s="46">
        <f>IFERROR(X64*H64,"0")+IFERROR(X65*H65,"0")</f>
        <v>780</v>
      </c>
      <c r="H287" s="46">
        <f>IFERROR(X70*H70,"0")</f>
        <v>50.4</v>
      </c>
      <c r="I287" s="46">
        <f>IFERROR(X75*H75,"0")+IFERROR(X76*H76,"0")</f>
        <v>252</v>
      </c>
      <c r="J287" s="46">
        <f>IFERROR(X81*H81,"0")+IFERROR(X82*H82,"0")+IFERROR(X83*H83,"0")+IFERROR(X84*H84,"0")+IFERROR(X85*H85,"0")+IFERROR(X86*H86,"0")</f>
        <v>875.28</v>
      </c>
      <c r="K287" s="46">
        <f>IFERROR(X91*H91,"0")+IFERROR(X92*H92,"0")+IFERROR(X93*H93,"0")</f>
        <v>0</v>
      </c>
      <c r="L287" s="187"/>
      <c r="M287" s="46">
        <f>IFERROR(X98*H98,"0")+IFERROR(X99*H99,"0")+IFERROR(X100*H100,"0")+IFERROR(X101*H101,"0")</f>
        <v>600.96</v>
      </c>
      <c r="N287" s="187"/>
      <c r="O287" s="46">
        <f>IFERROR(X106*H106,"0")+IFERROR(X107*H107,"0")</f>
        <v>420</v>
      </c>
      <c r="P287" s="46">
        <f>IFERROR(X112*H112,"0")+IFERROR(X113*H113,"0")</f>
        <v>168</v>
      </c>
      <c r="Q287" s="46">
        <f>IFERROR(X118*H118,"0")+IFERROR(X119*H119,"0")</f>
        <v>126</v>
      </c>
      <c r="R287" s="46">
        <f>IFERROR(X124*H124,"0")</f>
        <v>0</v>
      </c>
      <c r="S287" s="46">
        <f>IFERROR(X129*H129,"0")+IFERROR(X130*H130,"0")</f>
        <v>0</v>
      </c>
      <c r="T287" s="46">
        <f>IFERROR(X135*H135,"0")</f>
        <v>0</v>
      </c>
      <c r="U287" s="46">
        <f>IFERROR(X141*H141,"0")+IFERROR(X145*H145,"0")</f>
        <v>0</v>
      </c>
      <c r="V287" s="46">
        <f>IFERROR(X150*H150,"0")+IFERROR(X151*H151,"0")+IFERROR(X152*H152,"0")+IFERROR(X153*H153,"0")+IFERROR(X157*H157,"0")+IFERROR(X158*H158,"0")</f>
        <v>420</v>
      </c>
      <c r="W287" s="46">
        <f>IFERROR(X164*H164,"0")+IFERROR(X165*H165,"0")+IFERROR(X166*H166,"0")+IFERROR(X170*H170,"0")</f>
        <v>168</v>
      </c>
      <c r="X287" s="46">
        <f>IFERROR(X175*H175,"0")</f>
        <v>0</v>
      </c>
      <c r="Y287" s="46">
        <f>IFERROR(X181*H181,"0")</f>
        <v>0</v>
      </c>
      <c r="Z287" s="46">
        <f>IFERROR(X186*H186,"0")+IFERROR(X187*H187,"0")+IFERROR(X188*H188,"0")</f>
        <v>403.2</v>
      </c>
      <c r="AA287" s="46">
        <f>IFERROR(X193*H193,"0")+IFERROR(X194*H194,"0")+IFERROR(X195*H195,"0")+IFERROR(X196*H196,"0")+IFERROR(X197*H197,"0")+IFERROR(X198*H198,"0")</f>
        <v>335.99999999999994</v>
      </c>
      <c r="AB287" s="46">
        <f>IFERROR(X203*H203,"0")+IFERROR(X204*H204,"0")+IFERROR(X205*H205,"0")+IFERROR(X206*H206,"0")</f>
        <v>86.4</v>
      </c>
      <c r="AC287" s="46">
        <f>IFERROR(X211*H211,"0")</f>
        <v>0</v>
      </c>
      <c r="AD287" s="46">
        <f>IFERROR(X216*H216,"0")+IFERROR(X217*H217,"0")</f>
        <v>0</v>
      </c>
      <c r="AE287" s="46">
        <f>IFERROR(X223*H223,"0")</f>
        <v>300</v>
      </c>
      <c r="AF287" s="46">
        <f>IFERROR(X228*H228,"0")</f>
        <v>0</v>
      </c>
      <c r="AG287" s="46">
        <f>IFERROR(X234*H234,"0")+IFERROR(X235*H235,"0")+IFERROR(X236*H236,"0")+IFERROR(X240*H240,"0")+IFERROR(X244*H244,"0")+IFERROR(X245*H245,"0")+IFERROR(X249*H249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907</v>
      </c>
    </row>
    <row r="288" spans="1:68" ht="13.5" customHeight="1" thickTop="1" x14ac:dyDescent="0.2">
      <c r="C288" s="187"/>
    </row>
    <row r="289" spans="1:3" ht="19.5" customHeight="1" x14ac:dyDescent="0.2">
      <c r="A289" s="58" t="s">
        <v>385</v>
      </c>
      <c r="B289" s="58" t="s">
        <v>386</v>
      </c>
      <c r="C289" s="58" t="s">
        <v>387</v>
      </c>
    </row>
    <row r="290" spans="1:3" x14ac:dyDescent="0.2">
      <c r="A290" s="59">
        <f>SUMPRODUCT(--(BB:BB="ЗПФ"),--(W:W="кор"),H:H,Y:Y)+SUMPRODUCT(--(BB:BB="ЗПФ"),--(W:W="кг"),Y:Y)</f>
        <v>3012.96</v>
      </c>
      <c r="B290" s="60">
        <f>SUMPRODUCT(--(BB:BB="ПГП"),--(W:W="кор"),H:H,Y:Y)+SUMPRODUCT(--(BB:BB="ПГП"),--(W:W="кг"),Y:Y)</f>
        <v>3176.68</v>
      </c>
      <c r="C290" s="60">
        <f>SUMPRODUCT(--(BB:BB="КИЗ"),--(W:W="кор"),H:H,Y:Y)+SUMPRODUCT(--(BB:BB="КИЗ"),--(W:W="кг"),Y:Y)</f>
        <v>0</v>
      </c>
    </row>
  </sheetData>
  <sheetProtection algorithmName="SHA-512" hashValue="sZ96Ey/KjU04KhoyPhOeaTMSj/sWaXBeFVur3jQy3Yfja6fmpxzXZhK0HIjYVPs4QSh8hyUTDYfSOrsuAffL/Q==" saltValue="8IFclcJzAanosa65pnt4vQ==" spinCount="100000" sheet="1" objects="1" scenarios="1" sort="0" autoFilter="0" pivotTables="0"/>
  <autoFilter ref="B18:Z282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486,00"/>
        <filter val="12,00"/>
        <filter val="126,00"/>
        <filter val="14,00"/>
        <filter val="140,00"/>
        <filter val="156,00"/>
        <filter val="168,00"/>
        <filter val="18"/>
        <filter val="210,00"/>
        <filter val="238,00"/>
        <filter val="24,00"/>
        <filter val="252,00"/>
        <filter val="259,00"/>
        <filter val="28,00"/>
        <filter val="288,00"/>
        <filter val="300,00"/>
        <filter val="336,00"/>
        <filter val="360,00"/>
        <filter val="403,20"/>
        <filter val="42,00"/>
        <filter val="420,00"/>
        <filter val="48,00"/>
        <filter val="50,40"/>
        <filter val="56,00"/>
        <filter val="6 189,64"/>
        <filter val="6 817,36"/>
        <filter val="60,00"/>
        <filter val="600,96"/>
        <filter val="7 267,36"/>
        <filter val="70,00"/>
        <filter val="72,00"/>
        <filter val="780,00"/>
        <filter val="84,00"/>
        <filter val="86,40"/>
        <filter val="875,28"/>
      </filters>
    </filterColumn>
  </autoFilter>
  <mergeCells count="516">
    <mergeCell ref="D262:E262"/>
    <mergeCell ref="W285:W286"/>
    <mergeCell ref="Y285:Y286"/>
    <mergeCell ref="P85:T85"/>
    <mergeCell ref="A142:O143"/>
    <mergeCell ref="D266:E266"/>
    <mergeCell ref="U17:V17"/>
    <mergeCell ref="Y17:Y18"/>
    <mergeCell ref="D57:E57"/>
    <mergeCell ref="P124:T124"/>
    <mergeCell ref="D268:E268"/>
    <mergeCell ref="P151:T151"/>
    <mergeCell ref="A128:Z128"/>
    <mergeCell ref="A255:Z255"/>
    <mergeCell ref="A192:Z192"/>
    <mergeCell ref="A21:Z21"/>
    <mergeCell ref="B285:B286"/>
    <mergeCell ref="D17:E18"/>
    <mergeCell ref="X17:X18"/>
    <mergeCell ref="P58:T58"/>
    <mergeCell ref="D250:E250"/>
    <mergeCell ref="D44:E44"/>
    <mergeCell ref="Q5:R5"/>
    <mergeCell ref="F17:F18"/>
    <mergeCell ref="D107:E107"/>
    <mergeCell ref="D234:E234"/>
    <mergeCell ref="P65:T65"/>
    <mergeCell ref="X285:X286"/>
    <mergeCell ref="P70:T70"/>
    <mergeCell ref="Z285:Z286"/>
    <mergeCell ref="P263:T263"/>
    <mergeCell ref="D244:E244"/>
    <mergeCell ref="A60:O61"/>
    <mergeCell ref="P228:T228"/>
    <mergeCell ref="Q6:R6"/>
    <mergeCell ref="A189:O190"/>
    <mergeCell ref="P208:V208"/>
    <mergeCell ref="D196:E196"/>
    <mergeCell ref="P219:V219"/>
    <mergeCell ref="P23:V23"/>
    <mergeCell ref="A231:Z231"/>
    <mergeCell ref="A35:Z35"/>
    <mergeCell ref="A62:Z62"/>
    <mergeCell ref="D54:E54"/>
    <mergeCell ref="P160:V160"/>
    <mergeCell ref="P83:T83"/>
    <mergeCell ref="AD17:AF18"/>
    <mergeCell ref="A39:O40"/>
    <mergeCell ref="P167:V167"/>
    <mergeCell ref="P142:V142"/>
    <mergeCell ref="D101:E101"/>
    <mergeCell ref="D76:E76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A136:O137"/>
    <mergeCell ref="P181:T181"/>
    <mergeCell ref="D29:E29"/>
    <mergeCell ref="D216:E216"/>
    <mergeCell ref="A20:Z20"/>
    <mergeCell ref="P66:V66"/>
    <mergeCell ref="P137:V137"/>
    <mergeCell ref="W284:X284"/>
    <mergeCell ref="P281:V281"/>
    <mergeCell ref="D164:E164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270:E270"/>
    <mergeCell ref="D99:E99"/>
    <mergeCell ref="P78:V78"/>
    <mergeCell ref="A201:Z201"/>
    <mergeCell ref="D223:E223"/>
    <mergeCell ref="D265:E265"/>
    <mergeCell ref="D252:E252"/>
    <mergeCell ref="A127:Z127"/>
    <mergeCell ref="A191:Z191"/>
    <mergeCell ref="D249:E249"/>
    <mergeCell ref="P262:T262"/>
    <mergeCell ref="P285:P286"/>
    <mergeCell ref="A116:Z116"/>
    <mergeCell ref="P39:V39"/>
    <mergeCell ref="A156:Z156"/>
    <mergeCell ref="P32:V32"/>
    <mergeCell ref="P103:V103"/>
    <mergeCell ref="Q13:R13"/>
    <mergeCell ref="A220:Z220"/>
    <mergeCell ref="A125:O126"/>
    <mergeCell ref="D84:E84"/>
    <mergeCell ref="D22:E22"/>
    <mergeCell ref="A222:Z222"/>
    <mergeCell ref="A102:O103"/>
    <mergeCell ref="D257:E257"/>
    <mergeCell ref="P270:T270"/>
    <mergeCell ref="D86:E86"/>
    <mergeCell ref="D151:E151"/>
    <mergeCell ref="P36:T36"/>
    <mergeCell ref="D150:E150"/>
    <mergeCell ref="P107:T107"/>
    <mergeCell ref="P101:T101"/>
    <mergeCell ref="A233:Z233"/>
    <mergeCell ref="M17:M18"/>
    <mergeCell ref="O17:O18"/>
    <mergeCell ref="H5:M5"/>
    <mergeCell ref="A27:Z27"/>
    <mergeCell ref="P98:T98"/>
    <mergeCell ref="A214:Z214"/>
    <mergeCell ref="D6:M6"/>
    <mergeCell ref="P175:T175"/>
    <mergeCell ref="P95:V95"/>
    <mergeCell ref="D83:E83"/>
    <mergeCell ref="P106:T106"/>
    <mergeCell ref="P93:T93"/>
    <mergeCell ref="P164:T164"/>
    <mergeCell ref="P120:V120"/>
    <mergeCell ref="D85:E85"/>
    <mergeCell ref="G17:G18"/>
    <mergeCell ref="P171:V171"/>
    <mergeCell ref="P121:V121"/>
    <mergeCell ref="P188:T188"/>
    <mergeCell ref="A169:Z169"/>
    <mergeCell ref="P59:T59"/>
    <mergeCell ref="P130:T130"/>
    <mergeCell ref="A176:O177"/>
    <mergeCell ref="P46:T46"/>
    <mergeCell ref="A114:O115"/>
    <mergeCell ref="A9:C9"/>
    <mergeCell ref="P274:T274"/>
    <mergeCell ref="D186:E186"/>
    <mergeCell ref="D217:E217"/>
    <mergeCell ref="F285:F286"/>
    <mergeCell ref="P84:T84"/>
    <mergeCell ref="P193:T193"/>
    <mergeCell ref="D65:E65"/>
    <mergeCell ref="P22:T22"/>
    <mergeCell ref="P257:T257"/>
    <mergeCell ref="D194:E194"/>
    <mergeCell ref="P94:V94"/>
    <mergeCell ref="A90:Z90"/>
    <mergeCell ref="A41:Z41"/>
    <mergeCell ref="P237:V237"/>
    <mergeCell ref="C284:T284"/>
    <mergeCell ref="D256:E256"/>
    <mergeCell ref="P269:T269"/>
    <mergeCell ref="P242:V242"/>
    <mergeCell ref="O285:O286"/>
    <mergeCell ref="A232:Z232"/>
    <mergeCell ref="Q285:Q286"/>
    <mergeCell ref="A241:O242"/>
    <mergeCell ref="A227:Z227"/>
    <mergeCell ref="A71:O72"/>
    <mergeCell ref="AC17:AC18"/>
    <mergeCell ref="A122:Z122"/>
    <mergeCell ref="P147:V147"/>
    <mergeCell ref="P251:T251"/>
    <mergeCell ref="P45:T45"/>
    <mergeCell ref="D153:E153"/>
    <mergeCell ref="P256:T256"/>
    <mergeCell ref="V6:W9"/>
    <mergeCell ref="P38:T38"/>
    <mergeCell ref="Z17:Z18"/>
    <mergeCell ref="AB17:AB18"/>
    <mergeCell ref="A179:Z179"/>
    <mergeCell ref="P112:T112"/>
    <mergeCell ref="D58:E58"/>
    <mergeCell ref="P131:V131"/>
    <mergeCell ref="A248:Z248"/>
    <mergeCell ref="A104:Z104"/>
    <mergeCell ref="P189:V189"/>
    <mergeCell ref="A185:Z185"/>
    <mergeCell ref="P196:T196"/>
    <mergeCell ref="A51:Z51"/>
    <mergeCell ref="A178:Z178"/>
    <mergeCell ref="D170:E170"/>
    <mergeCell ref="P132:V132"/>
    <mergeCell ref="AB285:AB286"/>
    <mergeCell ref="AD285:AD286"/>
    <mergeCell ref="P172:V172"/>
    <mergeCell ref="D203:E203"/>
    <mergeCell ref="BD17:BD18"/>
    <mergeCell ref="D267:E267"/>
    <mergeCell ref="H17:H18"/>
    <mergeCell ref="P261:T261"/>
    <mergeCell ref="D204:E204"/>
    <mergeCell ref="I285:I286"/>
    <mergeCell ref="P217:T217"/>
    <mergeCell ref="A207:O208"/>
    <mergeCell ref="D198:E198"/>
    <mergeCell ref="D269:E269"/>
    <mergeCell ref="P275:V275"/>
    <mergeCell ref="D75:E75"/>
    <mergeCell ref="P247:V247"/>
    <mergeCell ref="D206:E206"/>
    <mergeCell ref="P241:V241"/>
    <mergeCell ref="D181:E181"/>
    <mergeCell ref="P91:T91"/>
    <mergeCell ref="D273:E273"/>
    <mergeCell ref="A277:O282"/>
    <mergeCell ref="AA17:AA18"/>
    <mergeCell ref="AC285:AC286"/>
    <mergeCell ref="P267:T267"/>
    <mergeCell ref="P254:V254"/>
    <mergeCell ref="A79:Z79"/>
    <mergeCell ref="T6:U9"/>
    <mergeCell ref="Q10:R10"/>
    <mergeCell ref="P60:V60"/>
    <mergeCell ref="D43:E43"/>
    <mergeCell ref="P216:T216"/>
    <mergeCell ref="A139:Z139"/>
    <mergeCell ref="A210:Z210"/>
    <mergeCell ref="D130:E130"/>
    <mergeCell ref="P245:T245"/>
    <mergeCell ref="D188:E188"/>
    <mergeCell ref="P126:V126"/>
    <mergeCell ref="P260:T260"/>
    <mergeCell ref="P211:T211"/>
    <mergeCell ref="D59:E59"/>
    <mergeCell ref="A63:Z63"/>
    <mergeCell ref="P225:V225"/>
    <mergeCell ref="P153:T153"/>
    <mergeCell ref="A199:O200"/>
    <mergeCell ref="D36:E36"/>
    <mergeCell ref="P71:V71"/>
    <mergeCell ref="T5:U5"/>
    <mergeCell ref="D119:E119"/>
    <mergeCell ref="P76:T76"/>
    <mergeCell ref="V5:W5"/>
    <mergeCell ref="P203:T203"/>
    <mergeCell ref="D46:E46"/>
    <mergeCell ref="A224:O225"/>
    <mergeCell ref="P212:V212"/>
    <mergeCell ref="AA285:AA286"/>
    <mergeCell ref="Q8:R8"/>
    <mergeCell ref="A138:Z138"/>
    <mergeCell ref="A13:M13"/>
    <mergeCell ref="A69:Z69"/>
    <mergeCell ref="A15:M15"/>
    <mergeCell ref="G285:G286"/>
    <mergeCell ref="A285:A286"/>
    <mergeCell ref="A133:Z133"/>
    <mergeCell ref="P204:T204"/>
    <mergeCell ref="J9:M9"/>
    <mergeCell ref="D112:E112"/>
    <mergeCell ref="P141:T141"/>
    <mergeCell ref="D56:E56"/>
    <mergeCell ref="D193:E193"/>
    <mergeCell ref="P206:T206"/>
    <mergeCell ref="P272:T272"/>
    <mergeCell ref="D106:E106"/>
    <mergeCell ref="A146:O147"/>
    <mergeCell ref="D264:E264"/>
    <mergeCell ref="D93:E93"/>
    <mergeCell ref="P72:V72"/>
    <mergeCell ref="P199:V199"/>
    <mergeCell ref="H285:H286"/>
    <mergeCell ref="A42:Z42"/>
    <mergeCell ref="P43:T43"/>
    <mergeCell ref="D157:E157"/>
    <mergeCell ref="P136:V136"/>
    <mergeCell ref="D251:E251"/>
    <mergeCell ref="A180:Z180"/>
    <mergeCell ref="P200:V200"/>
    <mergeCell ref="A68:Z68"/>
    <mergeCell ref="A117:Z117"/>
    <mergeCell ref="A111:Z111"/>
    <mergeCell ref="P155:V155"/>
    <mergeCell ref="A154:O155"/>
    <mergeCell ref="D64:E64"/>
    <mergeCell ref="P235:T235"/>
    <mergeCell ref="P213:V213"/>
    <mergeCell ref="A209:Z209"/>
    <mergeCell ref="A5:C5"/>
    <mergeCell ref="A110:Z110"/>
    <mergeCell ref="A174:Z174"/>
    <mergeCell ref="D166:E166"/>
    <mergeCell ref="P195:T195"/>
    <mergeCell ref="A17:A18"/>
    <mergeCell ref="K17:K18"/>
    <mergeCell ref="C17:C18"/>
    <mergeCell ref="D37:E37"/>
    <mergeCell ref="D9:E9"/>
    <mergeCell ref="D118:E118"/>
    <mergeCell ref="P53:T53"/>
    <mergeCell ref="F9:G9"/>
    <mergeCell ref="P67:V67"/>
    <mergeCell ref="D38:E38"/>
    <mergeCell ref="A134:Z134"/>
    <mergeCell ref="P146:V146"/>
    <mergeCell ref="D52:E52"/>
    <mergeCell ref="A162:Z162"/>
    <mergeCell ref="P15:T16"/>
    <mergeCell ref="D91:E91"/>
    <mergeCell ref="A12:M12"/>
    <mergeCell ref="A19:Z19"/>
    <mergeCell ref="A14:M14"/>
    <mergeCell ref="A6:C6"/>
    <mergeCell ref="D113:E113"/>
    <mergeCell ref="P118:T118"/>
    <mergeCell ref="A96:Z96"/>
    <mergeCell ref="A161:Z161"/>
    <mergeCell ref="A253:O254"/>
    <mergeCell ref="P55:T55"/>
    <mergeCell ref="P102:V102"/>
    <mergeCell ref="Q12:R12"/>
    <mergeCell ref="P119:T119"/>
    <mergeCell ref="P183:V183"/>
    <mergeCell ref="A123:Z123"/>
    <mergeCell ref="P197:T197"/>
    <mergeCell ref="P238:V238"/>
    <mergeCell ref="P253:V253"/>
    <mergeCell ref="P37:T37"/>
    <mergeCell ref="A131:O132"/>
    <mergeCell ref="H10:M10"/>
    <mergeCell ref="N17:N18"/>
    <mergeCell ref="A8:C8"/>
    <mergeCell ref="A10:C10"/>
    <mergeCell ref="D7:M7"/>
    <mergeCell ref="P236:T236"/>
    <mergeCell ref="P92:T92"/>
    <mergeCell ref="AG17:AG18"/>
    <mergeCell ref="I17:I18"/>
    <mergeCell ref="D141:E141"/>
    <mergeCell ref="A48:O49"/>
    <mergeCell ref="P176:V176"/>
    <mergeCell ref="D135:E135"/>
    <mergeCell ref="P114:V114"/>
    <mergeCell ref="A246:O247"/>
    <mergeCell ref="S285:S286"/>
    <mergeCell ref="P276:V276"/>
    <mergeCell ref="D235:E235"/>
    <mergeCell ref="A239:Z239"/>
    <mergeCell ref="P49:V49"/>
    <mergeCell ref="P278:V278"/>
    <mergeCell ref="A97:Z97"/>
    <mergeCell ref="P205:T205"/>
    <mergeCell ref="D260:E260"/>
    <mergeCell ref="D261:E261"/>
    <mergeCell ref="U285:U286"/>
    <mergeCell ref="U284:V284"/>
    <mergeCell ref="P264:T264"/>
    <mergeCell ref="R285:R286"/>
    <mergeCell ref="T285:T286"/>
    <mergeCell ref="A275:O276"/>
    <mergeCell ref="D1:F1"/>
    <mergeCell ref="P47:T47"/>
    <mergeCell ref="P282:V282"/>
    <mergeCell ref="J17:J18"/>
    <mergeCell ref="D82:E82"/>
    <mergeCell ref="P61:V61"/>
    <mergeCell ref="L17:L18"/>
    <mergeCell ref="D240:E240"/>
    <mergeCell ref="M285:M286"/>
    <mergeCell ref="A184:Z184"/>
    <mergeCell ref="P48:V48"/>
    <mergeCell ref="V285:V286"/>
    <mergeCell ref="P125:V125"/>
    <mergeCell ref="P277:V277"/>
    <mergeCell ref="D100:E100"/>
    <mergeCell ref="P113:T113"/>
    <mergeCell ref="A173:Z173"/>
    <mergeCell ref="P17:T18"/>
    <mergeCell ref="P129:T129"/>
    <mergeCell ref="A148:Z148"/>
    <mergeCell ref="P194:T194"/>
    <mergeCell ref="P250:T250"/>
    <mergeCell ref="D31:E31"/>
    <mergeCell ref="A167:O168"/>
    <mergeCell ref="H1:Q1"/>
    <mergeCell ref="P280:V280"/>
    <mergeCell ref="P109:V109"/>
    <mergeCell ref="A243:Z243"/>
    <mergeCell ref="A74:Z74"/>
    <mergeCell ref="P246:V246"/>
    <mergeCell ref="Y284:AD284"/>
    <mergeCell ref="D259:E259"/>
    <mergeCell ref="P40:V40"/>
    <mergeCell ref="A237:O238"/>
    <mergeCell ref="A163:Z163"/>
    <mergeCell ref="A66:O67"/>
    <mergeCell ref="D28:E28"/>
    <mergeCell ref="A108:O109"/>
    <mergeCell ref="D236:E236"/>
    <mergeCell ref="D92:E92"/>
    <mergeCell ref="D55:E55"/>
    <mergeCell ref="D30:E30"/>
    <mergeCell ref="A140:Z140"/>
    <mergeCell ref="D5:E5"/>
    <mergeCell ref="A32:O33"/>
    <mergeCell ref="P259:T259"/>
    <mergeCell ref="P240:T240"/>
    <mergeCell ref="P177:V177"/>
    <mergeCell ref="P271:T271"/>
    <mergeCell ref="P100:T100"/>
    <mergeCell ref="D81:E81"/>
    <mergeCell ref="P265:T265"/>
    <mergeCell ref="D8:M8"/>
    <mergeCell ref="P44:T44"/>
    <mergeCell ref="A226:Z226"/>
    <mergeCell ref="P108:V108"/>
    <mergeCell ref="P31:T31"/>
    <mergeCell ref="P158:T158"/>
    <mergeCell ref="P266:T266"/>
    <mergeCell ref="A212:O213"/>
    <mergeCell ref="P182:V182"/>
    <mergeCell ref="P33:V33"/>
    <mergeCell ref="D145:E145"/>
    <mergeCell ref="P166:T166"/>
    <mergeCell ref="A89:Z89"/>
    <mergeCell ref="D245:E245"/>
    <mergeCell ref="A105:Z105"/>
    <mergeCell ref="D258:E258"/>
    <mergeCell ref="P86:T86"/>
    <mergeCell ref="P157:T157"/>
    <mergeCell ref="D271:E271"/>
    <mergeCell ref="V12:W12"/>
    <mergeCell ref="AE285:AE286"/>
    <mergeCell ref="AG285:AG286"/>
    <mergeCell ref="P234:T234"/>
    <mergeCell ref="P154:V154"/>
    <mergeCell ref="A144:Z144"/>
    <mergeCell ref="A215:Z215"/>
    <mergeCell ref="AE284:AF284"/>
    <mergeCell ref="A120:O121"/>
    <mergeCell ref="D129:E129"/>
    <mergeCell ref="P279:V279"/>
    <mergeCell ref="K285:K286"/>
    <mergeCell ref="C285:C286"/>
    <mergeCell ref="E285:E286"/>
    <mergeCell ref="P273:T273"/>
    <mergeCell ref="D272:E272"/>
    <mergeCell ref="AF285:AF286"/>
    <mergeCell ref="D274:E274"/>
    <mergeCell ref="P268:T268"/>
    <mergeCell ref="D211:E211"/>
    <mergeCell ref="P190:V190"/>
    <mergeCell ref="D158:E158"/>
    <mergeCell ref="P187:T187"/>
    <mergeCell ref="P258:T258"/>
    <mergeCell ref="A182:O183"/>
    <mergeCell ref="J285:J286"/>
    <mergeCell ref="P207:V207"/>
    <mergeCell ref="P252:T252"/>
    <mergeCell ref="D124:E124"/>
    <mergeCell ref="D195:E195"/>
    <mergeCell ref="P81:T81"/>
    <mergeCell ref="P56:T56"/>
    <mergeCell ref="V10:W10"/>
    <mergeCell ref="A229:O230"/>
    <mergeCell ref="P99:T99"/>
    <mergeCell ref="P170:T170"/>
    <mergeCell ref="A94:O95"/>
    <mergeCell ref="P145:T145"/>
    <mergeCell ref="D197:E197"/>
    <mergeCell ref="D53:E53"/>
    <mergeCell ref="D47:E47"/>
    <mergeCell ref="P159:V159"/>
    <mergeCell ref="A149:Z149"/>
    <mergeCell ref="A50:Z50"/>
    <mergeCell ref="W17:W18"/>
    <mergeCell ref="A26:Z26"/>
    <mergeCell ref="P223:T223"/>
    <mergeCell ref="P52:T52"/>
    <mergeCell ref="D263:E263"/>
    <mergeCell ref="D285:D286"/>
    <mergeCell ref="A80:Z80"/>
    <mergeCell ref="D205:E205"/>
    <mergeCell ref="P249:T249"/>
    <mergeCell ref="A87:O88"/>
    <mergeCell ref="R1:T1"/>
    <mergeCell ref="P150:T150"/>
    <mergeCell ref="A218:O219"/>
    <mergeCell ref="P28:T28"/>
    <mergeCell ref="P115:V115"/>
    <mergeCell ref="P165:T165"/>
    <mergeCell ref="P229:V229"/>
    <mergeCell ref="D98:E98"/>
    <mergeCell ref="P152:T152"/>
    <mergeCell ref="P77:V77"/>
    <mergeCell ref="P30:T30"/>
    <mergeCell ref="A202:Z202"/>
    <mergeCell ref="P230:V230"/>
    <mergeCell ref="P168:V168"/>
    <mergeCell ref="B17:B18"/>
    <mergeCell ref="A77:O78"/>
    <mergeCell ref="P244:T244"/>
    <mergeCell ref="D187:E187"/>
    <mergeCell ref="P87:V87"/>
    <mergeCell ref="A34:Z34"/>
    <mergeCell ref="H9:I9"/>
    <mergeCell ref="D45:E45"/>
    <mergeCell ref="P224:V224"/>
    <mergeCell ref="P24:V24"/>
    <mergeCell ref="P88:V88"/>
    <mergeCell ref="D70:E70"/>
    <mergeCell ref="P143:V143"/>
    <mergeCell ref="A73:Z73"/>
    <mergeCell ref="A171:O172"/>
    <mergeCell ref="Q9:R9"/>
    <mergeCell ref="Q11:R11"/>
    <mergeCell ref="A159:O160"/>
    <mergeCell ref="P29:T2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390</v>
      </c>
      <c r="D6" s="47" t="s">
        <v>391</v>
      </c>
      <c r="E6" s="47"/>
    </row>
    <row r="8" spans="2:8" x14ac:dyDescent="0.2">
      <c r="B8" s="47" t="s">
        <v>18</v>
      </c>
      <c r="C8" s="47" t="s">
        <v>390</v>
      </c>
      <c r="D8" s="47"/>
      <c r="E8" s="47"/>
    </row>
    <row r="10" spans="2:8" x14ac:dyDescent="0.2">
      <c r="B10" s="47" t="s">
        <v>392</v>
      </c>
      <c r="C10" s="47"/>
      <c r="D10" s="47"/>
      <c r="E10" s="47"/>
    </row>
    <row r="11" spans="2:8" x14ac:dyDescent="0.2">
      <c r="B11" s="47" t="s">
        <v>393</v>
      </c>
      <c r="C11" s="47"/>
      <c r="D11" s="47"/>
      <c r="E11" s="47"/>
    </row>
    <row r="12" spans="2:8" x14ac:dyDescent="0.2">
      <c r="B12" s="47" t="s">
        <v>394</v>
      </c>
      <c r="C12" s="47"/>
      <c r="D12" s="47"/>
      <c r="E12" s="47"/>
    </row>
    <row r="13" spans="2:8" x14ac:dyDescent="0.2">
      <c r="B13" s="47" t="s">
        <v>395</v>
      </c>
      <c r="C13" s="47"/>
      <c r="D13" s="47"/>
      <c r="E13" s="47"/>
    </row>
    <row r="14" spans="2:8" x14ac:dyDescent="0.2">
      <c r="B14" s="47" t="s">
        <v>396</v>
      </c>
      <c r="C14" s="47"/>
      <c r="D14" s="47"/>
      <c r="E14" s="47"/>
    </row>
    <row r="15" spans="2:8" x14ac:dyDescent="0.2">
      <c r="B15" s="47" t="s">
        <v>397</v>
      </c>
      <c r="C15" s="47"/>
      <c r="D15" s="47"/>
      <c r="E15" s="47"/>
    </row>
    <row r="16" spans="2:8" x14ac:dyDescent="0.2">
      <c r="B16" s="47" t="s">
        <v>398</v>
      </c>
      <c r="C16" s="47"/>
      <c r="D16" s="47"/>
      <c r="E16" s="47"/>
    </row>
    <row r="17" spans="2:5" x14ac:dyDescent="0.2">
      <c r="B17" s="47" t="s">
        <v>399</v>
      </c>
      <c r="C17" s="47"/>
      <c r="D17" s="47"/>
      <c r="E17" s="47"/>
    </row>
    <row r="18" spans="2:5" x14ac:dyDescent="0.2">
      <c r="B18" s="47" t="s">
        <v>400</v>
      </c>
      <c r="C18" s="47"/>
      <c r="D18" s="47"/>
      <c r="E18" s="47"/>
    </row>
    <row r="19" spans="2:5" x14ac:dyDescent="0.2">
      <c r="B19" s="47" t="s">
        <v>401</v>
      </c>
      <c r="C19" s="47"/>
      <c r="D19" s="47"/>
      <c r="E19" s="47"/>
    </row>
    <row r="20" spans="2:5" x14ac:dyDescent="0.2">
      <c r="B20" s="47" t="s">
        <v>402</v>
      </c>
      <c r="C20" s="47"/>
      <c r="D20" s="47"/>
      <c r="E20" s="47"/>
    </row>
  </sheetData>
  <sheetProtection algorithmName="SHA-512" hashValue="Hi79jRSJOtEOxHa9sUVtlL57ebQP3l5/+AIWZTDuP4mDrbRhvsFrlnu4emZOwrspM7jKwPhfGo7N04RztSHQng==" saltValue="sX1PJkn3dbifFo5w2SBh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