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F4C18E-F504-451B-AEB0-244E272464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5" i="1" s="1"/>
  <c r="Y256" i="1"/>
  <c r="Y276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O249" i="1"/>
  <c r="BM249" i="1"/>
  <c r="Z249" i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Y238" i="1" s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X224" i="1"/>
  <c r="BO223" i="1"/>
  <c r="BM223" i="1"/>
  <c r="Z223" i="1"/>
  <c r="Z224" i="1" s="1"/>
  <c r="Y223" i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O151" i="1"/>
  <c r="BM151" i="1"/>
  <c r="Z151" i="1"/>
  <c r="Y151" i="1"/>
  <c r="BO150" i="1"/>
  <c r="BM150" i="1"/>
  <c r="Z150" i="1"/>
  <c r="Y150" i="1"/>
  <c r="X147" i="1"/>
  <c r="X146" i="1"/>
  <c r="BO145" i="1"/>
  <c r="BM145" i="1"/>
  <c r="Z145" i="1"/>
  <c r="Z146" i="1" s="1"/>
  <c r="Y145" i="1"/>
  <c r="Y146" i="1" s="1"/>
  <c r="P145" i="1"/>
  <c r="X143" i="1"/>
  <c r="X142" i="1"/>
  <c r="BO141" i="1"/>
  <c r="BM141" i="1"/>
  <c r="Z141" i="1"/>
  <c r="Z142" i="1" s="1"/>
  <c r="Y141" i="1"/>
  <c r="Y142" i="1" s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O129" i="1"/>
  <c r="BM129" i="1"/>
  <c r="Z129" i="1"/>
  <c r="Z131" i="1" s="1"/>
  <c r="Y129" i="1"/>
  <c r="P129" i="1"/>
  <c r="X126" i="1"/>
  <c r="X125" i="1"/>
  <c r="BO124" i="1"/>
  <c r="BM124" i="1"/>
  <c r="Z124" i="1"/>
  <c r="Z125" i="1" s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1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78" i="1" l="1"/>
  <c r="BN76" i="1"/>
  <c r="Y94" i="1"/>
  <c r="Z94" i="1"/>
  <c r="BN92" i="1"/>
  <c r="Z102" i="1"/>
  <c r="Z108" i="1"/>
  <c r="BN106" i="1"/>
  <c r="Y121" i="1"/>
  <c r="BN119" i="1"/>
  <c r="Y87" i="1"/>
  <c r="BP81" i="1"/>
  <c r="BN81" i="1"/>
  <c r="BP83" i="1"/>
  <c r="BN83" i="1"/>
  <c r="BP85" i="1"/>
  <c r="BN85" i="1"/>
  <c r="BP99" i="1"/>
  <c r="BN99" i="1"/>
  <c r="BP101" i="1"/>
  <c r="BN101" i="1"/>
  <c r="Y114" i="1"/>
  <c r="BP112" i="1"/>
  <c r="BN112" i="1"/>
  <c r="Y126" i="1"/>
  <c r="Y125" i="1"/>
  <c r="BP124" i="1"/>
  <c r="BN124" i="1"/>
  <c r="Y137" i="1"/>
  <c r="Y136" i="1"/>
  <c r="BP135" i="1"/>
  <c r="BN135" i="1"/>
  <c r="BP217" i="1"/>
  <c r="BN217" i="1"/>
  <c r="Y254" i="1"/>
  <c r="BP249" i="1"/>
  <c r="BN249" i="1"/>
  <c r="BP252" i="1"/>
  <c r="BN252" i="1"/>
  <c r="X279" i="1"/>
  <c r="BP29" i="1"/>
  <c r="BN29" i="1"/>
  <c r="BP31" i="1"/>
  <c r="BN31" i="1"/>
  <c r="BP44" i="1"/>
  <c r="BN44" i="1"/>
  <c r="BP46" i="1"/>
  <c r="BN46" i="1"/>
  <c r="Y66" i="1"/>
  <c r="BP64" i="1"/>
  <c r="BN64" i="1"/>
  <c r="Y132" i="1"/>
  <c r="Y131" i="1"/>
  <c r="BP129" i="1"/>
  <c r="BN129" i="1"/>
  <c r="BP130" i="1"/>
  <c r="BN130" i="1"/>
  <c r="Y154" i="1"/>
  <c r="BP150" i="1"/>
  <c r="BN150" i="1"/>
  <c r="BP151" i="1"/>
  <c r="BN151" i="1"/>
  <c r="Y168" i="1"/>
  <c r="BP164" i="1"/>
  <c r="BN164" i="1"/>
  <c r="BP166" i="1"/>
  <c r="BN166" i="1"/>
  <c r="BP193" i="1"/>
  <c r="BN193" i="1"/>
  <c r="BP195" i="1"/>
  <c r="BN195" i="1"/>
  <c r="BP197" i="1"/>
  <c r="BN197" i="1"/>
  <c r="Y213" i="1"/>
  <c r="Y212" i="1"/>
  <c r="BP211" i="1"/>
  <c r="BN211" i="1"/>
  <c r="Y242" i="1"/>
  <c r="Y241" i="1"/>
  <c r="BP240" i="1"/>
  <c r="BN240" i="1"/>
  <c r="X278" i="1"/>
  <c r="X280" i="1" s="1"/>
  <c r="X281" i="1"/>
  <c r="Y33" i="1"/>
  <c r="Y39" i="1"/>
  <c r="Y48" i="1"/>
  <c r="Z48" i="1"/>
  <c r="Z60" i="1"/>
  <c r="Z66" i="1"/>
  <c r="Z77" i="1"/>
  <c r="Z87" i="1"/>
  <c r="Y103" i="1"/>
  <c r="Y108" i="1"/>
  <c r="Z114" i="1"/>
  <c r="Z120" i="1"/>
  <c r="Z154" i="1"/>
  <c r="Z159" i="1"/>
  <c r="Z167" i="1"/>
  <c r="Y190" i="1"/>
  <c r="Z199" i="1"/>
  <c r="Z253" i="1"/>
  <c r="H9" i="1"/>
  <c r="A10" i="1"/>
  <c r="Y24" i="1"/>
  <c r="Y32" i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Z282" i="1" l="1"/>
  <c r="Y281" i="1"/>
  <c r="Y278" i="1"/>
  <c r="Y279" i="1"/>
  <c r="Y277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<sst xmlns="http://schemas.openxmlformats.org/spreadsheetml/2006/main" count="1057" uniqueCount="404">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</sst>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11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5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B38" sqref="AB3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348" t="s">
        <v>0</v>
      </c>
      <c r="E1" s="331"/>
      <c r="F1" s="331"/>
      <c r="G1" s="12" t="s">
        <v>1</v>
      </c>
      <c r="H1" s="348" t="s">
        <v>2</v>
      </c>
      <c r="I1" s="331"/>
      <c r="J1" s="331"/>
      <c r="K1" s="331"/>
      <c r="L1" s="331"/>
      <c r="M1" s="331"/>
      <c r="N1" s="331"/>
      <c r="O1" s="331"/>
      <c r="P1" s="331"/>
      <c r="Q1" s="331"/>
      <c r="R1" s="386" t="s">
        <v>3</v>
      </c>
      <c r="S1" s="331"/>
      <c r="T1" s="3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326" t="s">
        <v>7</v>
      </c>
      <c r="B5" s="246"/>
      <c r="C5" s="204"/>
      <c r="D5" s="260"/>
      <c r="E5" s="262"/>
      <c r="F5" s="236" t="s">
        <v>8</v>
      </c>
      <c r="G5" s="204"/>
      <c r="H5" s="260" t="s">
        <v>403</v>
      </c>
      <c r="I5" s="261"/>
      <c r="J5" s="261"/>
      <c r="K5" s="261"/>
      <c r="L5" s="261"/>
      <c r="M5" s="262"/>
      <c r="N5" s="61"/>
      <c r="P5" s="24" t="s">
        <v>9</v>
      </c>
      <c r="Q5" s="216">
        <v>45509</v>
      </c>
      <c r="R5" s="217"/>
      <c r="T5" s="309" t="s">
        <v>10</v>
      </c>
      <c r="U5" s="299"/>
      <c r="V5" s="311" t="s">
        <v>11</v>
      </c>
      <c r="W5" s="217"/>
      <c r="AB5" s="51"/>
      <c r="AC5" s="51"/>
      <c r="AD5" s="51"/>
      <c r="AE5" s="51"/>
    </row>
    <row r="6" spans="1:32" s="182" customFormat="1" ht="24" customHeight="1" x14ac:dyDescent="0.2">
      <c r="A6" s="326" t="s">
        <v>12</v>
      </c>
      <c r="B6" s="246"/>
      <c r="C6" s="204"/>
      <c r="D6" s="264" t="s">
        <v>13</v>
      </c>
      <c r="E6" s="265"/>
      <c r="F6" s="265"/>
      <c r="G6" s="265"/>
      <c r="H6" s="265"/>
      <c r="I6" s="265"/>
      <c r="J6" s="265"/>
      <c r="K6" s="265"/>
      <c r="L6" s="265"/>
      <c r="M6" s="217"/>
      <c r="N6" s="62"/>
      <c r="P6" s="24" t="s">
        <v>14</v>
      </c>
      <c r="Q6" s="222" t="str">
        <f>IF(Q5=0," ",CHOOSE(WEEKDAY(Q5,2),"Понедельник","Вторник","Среда","Четверг","Пятница","Суббота","Воскресенье"))</f>
        <v>Понедельник</v>
      </c>
      <c r="R6" s="194"/>
      <c r="T6" s="301" t="s">
        <v>15</v>
      </c>
      <c r="U6" s="299"/>
      <c r="V6" s="285" t="s">
        <v>16</v>
      </c>
      <c r="W6" s="286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1"/>
      <c r="L7" s="341"/>
      <c r="M7" s="314"/>
      <c r="N7" s="63"/>
      <c r="P7" s="24"/>
      <c r="Q7" s="42"/>
      <c r="R7" s="42"/>
      <c r="T7" s="201"/>
      <c r="U7" s="299"/>
      <c r="V7" s="287"/>
      <c r="W7" s="288"/>
      <c r="AB7" s="51"/>
      <c r="AC7" s="51"/>
      <c r="AD7" s="51"/>
      <c r="AE7" s="51"/>
    </row>
    <row r="8" spans="1:32" s="182" customFormat="1" ht="25.5" customHeight="1" x14ac:dyDescent="0.2">
      <c r="A8" s="339" t="s">
        <v>17</v>
      </c>
      <c r="B8" s="224"/>
      <c r="C8" s="225"/>
      <c r="D8" s="361" t="s">
        <v>18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19</v>
      </c>
      <c r="Q8" s="313">
        <v>0.41666666666666669</v>
      </c>
      <c r="R8" s="314"/>
      <c r="T8" s="201"/>
      <c r="U8" s="299"/>
      <c r="V8" s="287"/>
      <c r="W8" s="288"/>
      <c r="AB8" s="51"/>
      <c r="AC8" s="51"/>
      <c r="AD8" s="51"/>
      <c r="AE8" s="51"/>
    </row>
    <row r="9" spans="1:32" s="182" customFormat="1" ht="39.950000000000003" customHeight="1" x14ac:dyDescent="0.2">
      <c r="A9" s="2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51"/>
      <c r="E9" s="252"/>
      <c r="F9" s="2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320" t="str">
        <f>IF(AND($A$9="Тип доверенности/получателя при получении в адресе перегруза:",$D$9="Разовая доверенность"),"Введите ФИО","")</f>
        <v/>
      </c>
      <c r="I9" s="252"/>
      <c r="J9" s="3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2"/>
      <c r="L9" s="252"/>
      <c r="M9" s="252"/>
      <c r="N9" s="180"/>
      <c r="P9" s="26" t="s">
        <v>20</v>
      </c>
      <c r="Q9" s="393"/>
      <c r="R9" s="240"/>
      <c r="T9" s="201"/>
      <c r="U9" s="299"/>
      <c r="V9" s="289"/>
      <c r="W9" s="290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51"/>
      <c r="E10" s="252"/>
      <c r="F10" s="2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38" t="str">
        <f>IFERROR(VLOOKUP($D$10,Proxy,2,FALSE),"")</f>
        <v/>
      </c>
      <c r="I10" s="201"/>
      <c r="J10" s="201"/>
      <c r="K10" s="201"/>
      <c r="L10" s="201"/>
      <c r="M10" s="201"/>
      <c r="N10" s="181"/>
      <c r="P10" s="26" t="s">
        <v>21</v>
      </c>
      <c r="Q10" s="302"/>
      <c r="R10" s="303"/>
      <c r="U10" s="24" t="s">
        <v>22</v>
      </c>
      <c r="V10" s="379" t="s">
        <v>23</v>
      </c>
      <c r="W10" s="286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4"/>
      <c r="R11" s="217"/>
      <c r="U11" s="24" t="s">
        <v>26</v>
      </c>
      <c r="V11" s="239" t="s">
        <v>27</v>
      </c>
      <c r="W11" s="240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15" t="s">
        <v>28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04"/>
      <c r="N12" s="65"/>
      <c r="P12" s="24" t="s">
        <v>29</v>
      </c>
      <c r="Q12" s="313"/>
      <c r="R12" s="314"/>
      <c r="S12" s="23"/>
      <c r="U12" s="24"/>
      <c r="V12" s="331"/>
      <c r="W12" s="201"/>
      <c r="AB12" s="51"/>
      <c r="AC12" s="51"/>
      <c r="AD12" s="51"/>
      <c r="AE12" s="51"/>
    </row>
    <row r="13" spans="1:32" s="182" customFormat="1" ht="23.25" customHeight="1" x14ac:dyDescent="0.2">
      <c r="A13" s="315" t="s">
        <v>30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04"/>
      <c r="N13" s="65"/>
      <c r="O13" s="26"/>
      <c r="P13" s="26" t="s">
        <v>31</v>
      </c>
      <c r="Q13" s="239"/>
      <c r="R13" s="2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15" t="s">
        <v>32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16" t="s">
        <v>33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04"/>
      <c r="N15" s="66"/>
      <c r="P15" s="330" t="s">
        <v>34</v>
      </c>
      <c r="Q15" s="331"/>
      <c r="R15" s="331"/>
      <c r="S15" s="331"/>
      <c r="T15" s="3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2"/>
      <c r="Q16" s="332"/>
      <c r="R16" s="332"/>
      <c r="S16" s="332"/>
      <c r="T16" s="3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0" t="s">
        <v>35</v>
      </c>
      <c r="B17" s="210" t="s">
        <v>36</v>
      </c>
      <c r="C17" s="328" t="s">
        <v>37</v>
      </c>
      <c r="D17" s="210" t="s">
        <v>38</v>
      </c>
      <c r="E17" s="211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0" t="s">
        <v>47</v>
      </c>
      <c r="O17" s="210" t="s">
        <v>48</v>
      </c>
      <c r="P17" s="210" t="s">
        <v>49</v>
      </c>
      <c r="Q17" s="351"/>
      <c r="R17" s="351"/>
      <c r="S17" s="351"/>
      <c r="T17" s="211"/>
      <c r="U17" s="203" t="s">
        <v>50</v>
      </c>
      <c r="V17" s="204"/>
      <c r="W17" s="210" t="s">
        <v>51</v>
      </c>
      <c r="X17" s="210" t="s">
        <v>52</v>
      </c>
      <c r="Y17" s="205" t="s">
        <v>53</v>
      </c>
      <c r="Z17" s="210" t="s">
        <v>54</v>
      </c>
      <c r="AA17" s="230" t="s">
        <v>55</v>
      </c>
      <c r="AB17" s="230" t="s">
        <v>56</v>
      </c>
      <c r="AC17" s="230" t="s">
        <v>57</v>
      </c>
      <c r="AD17" s="230" t="s">
        <v>58</v>
      </c>
      <c r="AE17" s="231"/>
      <c r="AF17" s="232"/>
      <c r="AG17" s="344"/>
      <c r="BD17" s="294" t="s">
        <v>59</v>
      </c>
    </row>
    <row r="18" spans="1:68" ht="14.25" customHeight="1" x14ac:dyDescent="0.2">
      <c r="A18" s="214"/>
      <c r="B18" s="214"/>
      <c r="C18" s="214"/>
      <c r="D18" s="212"/>
      <c r="E18" s="213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2"/>
      <c r="Q18" s="352"/>
      <c r="R18" s="352"/>
      <c r="S18" s="352"/>
      <c r="T18" s="213"/>
      <c r="U18" s="183" t="s">
        <v>60</v>
      </c>
      <c r="V18" s="183" t="s">
        <v>61</v>
      </c>
      <c r="W18" s="214"/>
      <c r="X18" s="214"/>
      <c r="Y18" s="206"/>
      <c r="Z18" s="214"/>
      <c r="AA18" s="281"/>
      <c r="AB18" s="281"/>
      <c r="AC18" s="281"/>
      <c r="AD18" s="233"/>
      <c r="AE18" s="234"/>
      <c r="AF18" s="235"/>
      <c r="AG18" s="345"/>
      <c r="BD18" s="201"/>
    </row>
    <row r="19" spans="1:68" ht="27.75" hidden="1" customHeight="1" x14ac:dyDescent="0.2">
      <c r="A19" s="226" t="s">
        <v>62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48"/>
      <c r="AB19" s="48"/>
      <c r="AC19" s="48"/>
    </row>
    <row r="20" spans="1:68" ht="16.5" hidden="1" customHeight="1" x14ac:dyDescent="0.25">
      <c r="A20" s="228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4"/>
      <c r="AB20" s="184"/>
      <c r="AC20" s="184"/>
    </row>
    <row r="21" spans="1:68" ht="14.25" hidden="1" customHeight="1" x14ac:dyDescent="0.25">
      <c r="A21" s="209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5"/>
      <c r="AB21" s="185"/>
      <c r="AC21" s="18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3">
        <v>4607111035752</v>
      </c>
      <c r="E22" s="194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2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8"/>
      <c r="R22" s="198"/>
      <c r="S22" s="198"/>
      <c r="T22" s="199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2"/>
      <c r="P23" s="223" t="s">
        <v>69</v>
      </c>
      <c r="Q23" s="224"/>
      <c r="R23" s="224"/>
      <c r="S23" s="224"/>
      <c r="T23" s="224"/>
      <c r="U23" s="224"/>
      <c r="V23" s="225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2"/>
      <c r="P24" s="223" t="s">
        <v>69</v>
      </c>
      <c r="Q24" s="224"/>
      <c r="R24" s="224"/>
      <c r="S24" s="224"/>
      <c r="T24" s="224"/>
      <c r="U24" s="224"/>
      <c r="V24" s="225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26" t="s">
        <v>71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48"/>
      <c r="AB25" s="48"/>
      <c r="AC25" s="48"/>
    </row>
    <row r="26" spans="1:68" ht="16.5" hidden="1" customHeight="1" x14ac:dyDescent="0.25">
      <c r="A26" s="228" t="s">
        <v>72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4"/>
      <c r="AB26" s="184"/>
      <c r="AC26" s="184"/>
    </row>
    <row r="27" spans="1:68" ht="14.25" hidden="1" customHeight="1" x14ac:dyDescent="0.25">
      <c r="A27" s="209" t="s">
        <v>73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5"/>
      <c r="AB27" s="185"/>
      <c r="AC27" s="185"/>
    </row>
    <row r="28" spans="1:68" ht="27" hidden="1" customHeight="1" x14ac:dyDescent="0.25">
      <c r="A28" s="54" t="s">
        <v>74</v>
      </c>
      <c r="B28" s="54" t="s">
        <v>75</v>
      </c>
      <c r="C28" s="31">
        <v>4301132095</v>
      </c>
      <c r="D28" s="193">
        <v>4607111036605</v>
      </c>
      <c r="E28" s="194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38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8"/>
      <c r="R28" s="198"/>
      <c r="S28" s="198"/>
      <c r="T28" s="199"/>
      <c r="U28" s="34"/>
      <c r="V28" s="34"/>
      <c r="W28" s="35" t="s">
        <v>68</v>
      </c>
      <c r="X28" s="189">
        <v>0</v>
      </c>
      <c r="Y28" s="190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78</v>
      </c>
      <c r="B29" s="54" t="s">
        <v>79</v>
      </c>
      <c r="C29" s="31">
        <v>4301132093</v>
      </c>
      <c r="D29" s="193">
        <v>4607111036520</v>
      </c>
      <c r="E29" s="194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9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8"/>
      <c r="R29" s="198"/>
      <c r="S29" s="198"/>
      <c r="T29" s="199"/>
      <c r="U29" s="34"/>
      <c r="V29" s="34"/>
      <c r="W29" s="35" t="s">
        <v>68</v>
      </c>
      <c r="X29" s="189">
        <v>0</v>
      </c>
      <c r="Y29" s="190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4301132092</v>
      </c>
      <c r="D30" s="193">
        <v>4607111036537</v>
      </c>
      <c r="E30" s="194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39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8"/>
      <c r="R30" s="198"/>
      <c r="S30" s="198"/>
      <c r="T30" s="199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3">
        <v>4607111036599</v>
      </c>
      <c r="E31" s="194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8"/>
      <c r="R31" s="198"/>
      <c r="S31" s="198"/>
      <c r="T31" s="199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2"/>
      <c r="P32" s="223" t="s">
        <v>69</v>
      </c>
      <c r="Q32" s="224"/>
      <c r="R32" s="224"/>
      <c r="S32" s="224"/>
      <c r="T32" s="224"/>
      <c r="U32" s="224"/>
      <c r="V32" s="225"/>
      <c r="W32" s="37" t="s">
        <v>68</v>
      </c>
      <c r="X32" s="191">
        <f>IFERROR(SUM(X28:X31),"0")</f>
        <v>0</v>
      </c>
      <c r="Y32" s="191">
        <f>IFERROR(SUM(Y28:Y31),"0")</f>
        <v>0</v>
      </c>
      <c r="Z32" s="191">
        <f>IFERROR(IF(Z28="",0,Z28),"0")+IFERROR(IF(Z29="",0,Z29),"0")+IFERROR(IF(Z30="",0,Z30),"0")+IFERROR(IF(Z31="",0,Z31),"0")</f>
        <v>0</v>
      </c>
      <c r="AA32" s="192"/>
      <c r="AB32" s="192"/>
      <c r="AC32" s="192"/>
    </row>
    <row r="33" spans="1:68" hidden="1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2"/>
      <c r="P33" s="223" t="s">
        <v>69</v>
      </c>
      <c r="Q33" s="224"/>
      <c r="R33" s="224"/>
      <c r="S33" s="224"/>
      <c r="T33" s="224"/>
      <c r="U33" s="224"/>
      <c r="V33" s="225"/>
      <c r="W33" s="37" t="s">
        <v>70</v>
      </c>
      <c r="X33" s="191">
        <f>IFERROR(SUMPRODUCT(X28:X31*H28:H31),"0")</f>
        <v>0</v>
      </c>
      <c r="Y33" s="191">
        <f>IFERROR(SUMPRODUCT(Y28:Y31*H28:H31),"0")</f>
        <v>0</v>
      </c>
      <c r="Z33" s="37"/>
      <c r="AA33" s="192"/>
      <c r="AB33" s="192"/>
      <c r="AC33" s="192"/>
    </row>
    <row r="34" spans="1:68" ht="16.5" hidden="1" customHeight="1" x14ac:dyDescent="0.25">
      <c r="A34" s="228" t="s">
        <v>84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4"/>
      <c r="AB34" s="184"/>
      <c r="AC34" s="184"/>
    </row>
    <row r="35" spans="1:68" ht="14.25" hidden="1" customHeight="1" x14ac:dyDescent="0.25">
      <c r="A35" s="209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5"/>
      <c r="AB35" s="185"/>
      <c r="AC35" s="185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3">
        <v>4607111036285</v>
      </c>
      <c r="E36" s="194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25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8"/>
      <c r="R36" s="198"/>
      <c r="S36" s="198"/>
      <c r="T36" s="199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3">
        <v>4607111036308</v>
      </c>
      <c r="E37" s="194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37" t="s">
        <v>89</v>
      </c>
      <c r="Q37" s="198"/>
      <c r="R37" s="198"/>
      <c r="S37" s="198"/>
      <c r="T37" s="199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3">
        <v>4607111036292</v>
      </c>
      <c r="E38" s="194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29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8"/>
      <c r="R38" s="198"/>
      <c r="S38" s="198"/>
      <c r="T38" s="199"/>
      <c r="U38" s="34"/>
      <c r="V38" s="34"/>
      <c r="W38" s="35" t="s">
        <v>68</v>
      </c>
      <c r="X38" s="189">
        <v>84</v>
      </c>
      <c r="Y38" s="190">
        <f>IFERROR(IF(X38="","",X38),"")</f>
        <v>84</v>
      </c>
      <c r="Z38" s="36">
        <f>IFERROR(IF(X38="","",X38*0.0155),"")</f>
        <v>1.302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526.67999999999995</v>
      </c>
      <c r="BN38" s="67">
        <f>IFERROR(Y38*I38,"0")</f>
        <v>526.67999999999995</v>
      </c>
      <c r="BO38" s="67">
        <f>IFERROR(X38/J38,"0")</f>
        <v>1</v>
      </c>
      <c r="BP38" s="67">
        <f>IFERROR(Y38/J38,"0")</f>
        <v>1</v>
      </c>
    </row>
    <row r="39" spans="1:68" x14ac:dyDescent="0.2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2"/>
      <c r="P39" s="223" t="s">
        <v>69</v>
      </c>
      <c r="Q39" s="224"/>
      <c r="R39" s="224"/>
      <c r="S39" s="224"/>
      <c r="T39" s="224"/>
      <c r="U39" s="224"/>
      <c r="V39" s="225"/>
      <c r="W39" s="37" t="s">
        <v>68</v>
      </c>
      <c r="X39" s="191">
        <f>IFERROR(SUM(X36:X38),"0")</f>
        <v>84</v>
      </c>
      <c r="Y39" s="191">
        <f>IFERROR(SUM(Y36:Y38),"0")</f>
        <v>84</v>
      </c>
      <c r="Z39" s="191">
        <f>IFERROR(IF(Z36="",0,Z36),"0")+IFERROR(IF(Z37="",0,Z37),"0")+IFERROR(IF(Z38="",0,Z38),"0")</f>
        <v>1.302</v>
      </c>
      <c r="AA39" s="192"/>
      <c r="AB39" s="192"/>
      <c r="AC39" s="192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2"/>
      <c r="P40" s="223" t="s">
        <v>69</v>
      </c>
      <c r="Q40" s="224"/>
      <c r="R40" s="224"/>
      <c r="S40" s="224"/>
      <c r="T40" s="224"/>
      <c r="U40" s="224"/>
      <c r="V40" s="225"/>
      <c r="W40" s="37" t="s">
        <v>70</v>
      </c>
      <c r="X40" s="191">
        <f>IFERROR(SUMPRODUCT(X36:X38*H36:H38),"0")</f>
        <v>504</v>
      </c>
      <c r="Y40" s="191">
        <f>IFERROR(SUMPRODUCT(Y36:Y38*H36:H38),"0")</f>
        <v>504</v>
      </c>
      <c r="Z40" s="37"/>
      <c r="AA40" s="192"/>
      <c r="AB40" s="192"/>
      <c r="AC40" s="192"/>
    </row>
    <row r="41" spans="1:68" ht="16.5" hidden="1" customHeight="1" x14ac:dyDescent="0.25">
      <c r="A41" s="228" t="s">
        <v>92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4"/>
      <c r="AB41" s="184"/>
      <c r="AC41" s="184"/>
    </row>
    <row r="42" spans="1:68" ht="14.25" hidden="1" customHeight="1" x14ac:dyDescent="0.25">
      <c r="A42" s="209" t="s">
        <v>93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5"/>
      <c r="AB42" s="185"/>
      <c r="AC42" s="185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3">
        <v>4607111038951</v>
      </c>
      <c r="E43" s="194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8"/>
      <c r="R43" s="198"/>
      <c r="S43" s="198"/>
      <c r="T43" s="199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3">
        <v>4607111037596</v>
      </c>
      <c r="E44" s="194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6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8"/>
      <c r="R44" s="198"/>
      <c r="S44" s="198"/>
      <c r="T44" s="199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3">
        <v>4607111037053</v>
      </c>
      <c r="E45" s="194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2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8"/>
      <c r="R45" s="198"/>
      <c r="S45" s="198"/>
      <c r="T45" s="199"/>
      <c r="U45" s="34"/>
      <c r="V45" s="34"/>
      <c r="W45" s="35" t="s">
        <v>68</v>
      </c>
      <c r="X45" s="189">
        <v>20</v>
      </c>
      <c r="Y45" s="19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3">
        <v>4607111037060</v>
      </c>
      <c r="E46" s="194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27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8"/>
      <c r="R46" s="198"/>
      <c r="S46" s="198"/>
      <c r="T46" s="199"/>
      <c r="U46" s="34"/>
      <c r="V46" s="34"/>
      <c r="W46" s="35" t="s">
        <v>68</v>
      </c>
      <c r="X46" s="189">
        <v>20</v>
      </c>
      <c r="Y46" s="190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3">
        <v>4607111038968</v>
      </c>
      <c r="E47" s="194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34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8"/>
      <c r="R47" s="198"/>
      <c r="S47" s="198"/>
      <c r="T47" s="199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0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2"/>
      <c r="P48" s="223" t="s">
        <v>69</v>
      </c>
      <c r="Q48" s="224"/>
      <c r="R48" s="224"/>
      <c r="S48" s="224"/>
      <c r="T48" s="224"/>
      <c r="U48" s="224"/>
      <c r="V48" s="225"/>
      <c r="W48" s="37" t="s">
        <v>68</v>
      </c>
      <c r="X48" s="191">
        <f>IFERROR(SUM(X43:X47),"0")</f>
        <v>40</v>
      </c>
      <c r="Y48" s="191">
        <f>IFERROR(SUM(Y43:Y47),"0")</f>
        <v>40</v>
      </c>
      <c r="Z48" s="191">
        <f>IFERROR(IF(Z43="",0,Z43),"0")+IFERROR(IF(Z44="",0,Z44),"0")+IFERROR(IF(Z45="",0,Z45),"0")+IFERROR(IF(Z46="",0,Z46),"0")+IFERROR(IF(Z47="",0,Z47),"0")</f>
        <v>0.38</v>
      </c>
      <c r="AA48" s="192"/>
      <c r="AB48" s="192"/>
      <c r="AC48" s="192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2"/>
      <c r="P49" s="223" t="s">
        <v>69</v>
      </c>
      <c r="Q49" s="224"/>
      <c r="R49" s="224"/>
      <c r="S49" s="224"/>
      <c r="T49" s="224"/>
      <c r="U49" s="224"/>
      <c r="V49" s="225"/>
      <c r="W49" s="37" t="s">
        <v>70</v>
      </c>
      <c r="X49" s="191">
        <f>IFERROR(SUMPRODUCT(X43:X47*H43:H47),"0")</f>
        <v>48</v>
      </c>
      <c r="Y49" s="191">
        <f>IFERROR(SUMPRODUCT(Y43:Y47*H43:H47),"0")</f>
        <v>48</v>
      </c>
      <c r="Z49" s="37"/>
      <c r="AA49" s="192"/>
      <c r="AB49" s="192"/>
      <c r="AC49" s="192"/>
    </row>
    <row r="50" spans="1:68" ht="16.5" hidden="1" customHeight="1" x14ac:dyDescent="0.25">
      <c r="A50" s="228" t="s">
        <v>105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4"/>
      <c r="AB50" s="184"/>
      <c r="AC50" s="184"/>
    </row>
    <row r="51" spans="1:68" ht="14.25" hidden="1" customHeight="1" x14ac:dyDescent="0.25">
      <c r="A51" s="209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5"/>
      <c r="AB51" s="185"/>
      <c r="AC51" s="185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3">
        <v>4607111037190</v>
      </c>
      <c r="E52" s="194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3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8"/>
      <c r="R52" s="198"/>
      <c r="S52" s="198"/>
      <c r="T52" s="199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108</v>
      </c>
      <c r="B53" s="54" t="s">
        <v>109</v>
      </c>
      <c r="C53" s="31">
        <v>4301070972</v>
      </c>
      <c r="D53" s="193">
        <v>4607111037183</v>
      </c>
      <c r="E53" s="194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8"/>
      <c r="R53" s="198"/>
      <c r="S53" s="198"/>
      <c r="T53" s="199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110</v>
      </c>
      <c r="B54" s="54" t="s">
        <v>111</v>
      </c>
      <c r="C54" s="31">
        <v>4301070970</v>
      </c>
      <c r="D54" s="193">
        <v>4607111037091</v>
      </c>
      <c r="E54" s="194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2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8"/>
      <c r="R54" s="198"/>
      <c r="S54" s="198"/>
      <c r="T54" s="199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112</v>
      </c>
      <c r="B55" s="54" t="s">
        <v>113</v>
      </c>
      <c r="C55" s="31">
        <v>4301070971</v>
      </c>
      <c r="D55" s="193">
        <v>4607111036902</v>
      </c>
      <c r="E55" s="194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3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8"/>
      <c r="R55" s="198"/>
      <c r="S55" s="198"/>
      <c r="T55" s="199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3">
        <v>4607111036858</v>
      </c>
      <c r="E56" s="194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7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8"/>
      <c r="R56" s="198"/>
      <c r="S56" s="198"/>
      <c r="T56" s="199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3">
        <v>4607111037510</v>
      </c>
      <c r="E57" s="194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24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198"/>
      <c r="R57" s="198"/>
      <c r="S57" s="198"/>
      <c r="T57" s="199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118</v>
      </c>
      <c r="B58" s="54" t="s">
        <v>119</v>
      </c>
      <c r="C58" s="31">
        <v>4301070968</v>
      </c>
      <c r="D58" s="193">
        <v>4607111036889</v>
      </c>
      <c r="E58" s="194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8"/>
      <c r="R58" s="198"/>
      <c r="S58" s="198"/>
      <c r="T58" s="199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3">
        <v>4607111036889</v>
      </c>
      <c r="E59" s="194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27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198"/>
      <c r="R59" s="198"/>
      <c r="S59" s="198"/>
      <c r="T59" s="199"/>
      <c r="U59" s="34"/>
      <c r="V59" s="34"/>
      <c r="W59" s="35" t="s">
        <v>68</v>
      </c>
      <c r="X59" s="189">
        <v>48</v>
      </c>
      <c r="Y59" s="190">
        <f t="shared" si="0"/>
        <v>48</v>
      </c>
      <c r="Z59" s="36">
        <f t="shared" si="1"/>
        <v>0.74399999999999999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359.32799999999997</v>
      </c>
      <c r="BN59" s="67">
        <f t="shared" si="3"/>
        <v>359.32799999999997</v>
      </c>
      <c r="BO59" s="67">
        <f t="shared" si="4"/>
        <v>0.5714285714285714</v>
      </c>
      <c r="BP59" s="67">
        <f t="shared" si="5"/>
        <v>0.5714285714285714</v>
      </c>
    </row>
    <row r="60" spans="1:68" x14ac:dyDescent="0.2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2"/>
      <c r="P60" s="223" t="s">
        <v>69</v>
      </c>
      <c r="Q60" s="224"/>
      <c r="R60" s="224"/>
      <c r="S60" s="224"/>
      <c r="T60" s="224"/>
      <c r="U60" s="224"/>
      <c r="V60" s="225"/>
      <c r="W60" s="37" t="s">
        <v>68</v>
      </c>
      <c r="X60" s="191">
        <f>IFERROR(SUM(X52:X59),"0")</f>
        <v>48</v>
      </c>
      <c r="Y60" s="191">
        <f>IFERROR(SUM(Y52:Y59),"0")</f>
        <v>48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0.74399999999999999</v>
      </c>
      <c r="AA60" s="192"/>
      <c r="AB60" s="192"/>
      <c r="AC60" s="192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2"/>
      <c r="P61" s="223" t="s">
        <v>69</v>
      </c>
      <c r="Q61" s="224"/>
      <c r="R61" s="224"/>
      <c r="S61" s="224"/>
      <c r="T61" s="224"/>
      <c r="U61" s="224"/>
      <c r="V61" s="225"/>
      <c r="W61" s="37" t="s">
        <v>70</v>
      </c>
      <c r="X61" s="191">
        <f>IFERROR(SUMPRODUCT(X52:X59*H52:H59),"0")</f>
        <v>345.6</v>
      </c>
      <c r="Y61" s="191">
        <f>IFERROR(SUMPRODUCT(Y52:Y59*H52:H59),"0")</f>
        <v>345.6</v>
      </c>
      <c r="Z61" s="37"/>
      <c r="AA61" s="192"/>
      <c r="AB61" s="192"/>
      <c r="AC61" s="192"/>
    </row>
    <row r="62" spans="1:68" ht="16.5" hidden="1" customHeight="1" x14ac:dyDescent="0.25">
      <c r="A62" s="228" t="s">
        <v>121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4"/>
      <c r="AB62" s="184"/>
      <c r="AC62" s="184"/>
    </row>
    <row r="63" spans="1:68" ht="14.25" hidden="1" customHeight="1" x14ac:dyDescent="0.25">
      <c r="A63" s="209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5"/>
      <c r="AB63" s="185"/>
      <c r="AC63" s="185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3">
        <v>4607111037411</v>
      </c>
      <c r="E64" s="194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8"/>
      <c r="R64" s="198"/>
      <c r="S64" s="198"/>
      <c r="T64" s="199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125</v>
      </c>
      <c r="B65" s="54" t="s">
        <v>126</v>
      </c>
      <c r="C65" s="31">
        <v>4301070981</v>
      </c>
      <c r="D65" s="193">
        <v>4607111036728</v>
      </c>
      <c r="E65" s="194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2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8"/>
      <c r="R65" s="198"/>
      <c r="S65" s="198"/>
      <c r="T65" s="199"/>
      <c r="U65" s="34"/>
      <c r="V65" s="34"/>
      <c r="W65" s="35" t="s">
        <v>68</v>
      </c>
      <c r="X65" s="189">
        <v>0</v>
      </c>
      <c r="Y65" s="190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00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2"/>
      <c r="P66" s="223" t="s">
        <v>69</v>
      </c>
      <c r="Q66" s="224"/>
      <c r="R66" s="224"/>
      <c r="S66" s="224"/>
      <c r="T66" s="224"/>
      <c r="U66" s="224"/>
      <c r="V66" s="225"/>
      <c r="W66" s="37" t="s">
        <v>68</v>
      </c>
      <c r="X66" s="191">
        <f>IFERROR(SUM(X64:X65),"0")</f>
        <v>0</v>
      </c>
      <c r="Y66" s="191">
        <f>IFERROR(SUM(Y64:Y65),"0")</f>
        <v>0</v>
      </c>
      <c r="Z66" s="191">
        <f>IFERROR(IF(Z64="",0,Z64),"0")+IFERROR(IF(Z65="",0,Z65),"0")</f>
        <v>0</v>
      </c>
      <c r="AA66" s="192"/>
      <c r="AB66" s="192"/>
      <c r="AC66" s="192"/>
    </row>
    <row r="67" spans="1:68" hidden="1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2"/>
      <c r="P67" s="223" t="s">
        <v>69</v>
      </c>
      <c r="Q67" s="224"/>
      <c r="R67" s="224"/>
      <c r="S67" s="224"/>
      <c r="T67" s="224"/>
      <c r="U67" s="224"/>
      <c r="V67" s="225"/>
      <c r="W67" s="37" t="s">
        <v>70</v>
      </c>
      <c r="X67" s="191">
        <f>IFERROR(SUMPRODUCT(X64:X65*H64:H65),"0")</f>
        <v>0</v>
      </c>
      <c r="Y67" s="191">
        <f>IFERROR(SUMPRODUCT(Y64:Y65*H64:H65),"0")</f>
        <v>0</v>
      </c>
      <c r="Z67" s="37"/>
      <c r="AA67" s="192"/>
      <c r="AB67" s="192"/>
      <c r="AC67" s="192"/>
    </row>
    <row r="68" spans="1:68" ht="16.5" hidden="1" customHeight="1" x14ac:dyDescent="0.25">
      <c r="A68" s="228" t="s">
        <v>127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4"/>
      <c r="AB68" s="184"/>
      <c r="AC68" s="184"/>
    </row>
    <row r="69" spans="1:68" ht="14.25" hidden="1" customHeight="1" x14ac:dyDescent="0.25">
      <c r="A69" s="209" t="s">
        <v>128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3">
        <v>4607111033659</v>
      </c>
      <c r="E70" s="194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21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8"/>
      <c r="R70" s="198"/>
      <c r="S70" s="198"/>
      <c r="T70" s="199"/>
      <c r="U70" s="34"/>
      <c r="V70" s="34"/>
      <c r="W70" s="35" t="s">
        <v>68</v>
      </c>
      <c r="X70" s="189">
        <v>28</v>
      </c>
      <c r="Y70" s="190">
        <f>IFERROR(IF(X70="","",X70),"")</f>
        <v>28</v>
      </c>
      <c r="Z70" s="36">
        <f>IFERROR(IF(X70="","",X70*0.01788),"")</f>
        <v>0.50063999999999997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200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2"/>
      <c r="P71" s="223" t="s">
        <v>69</v>
      </c>
      <c r="Q71" s="224"/>
      <c r="R71" s="224"/>
      <c r="S71" s="224"/>
      <c r="T71" s="224"/>
      <c r="U71" s="224"/>
      <c r="V71" s="225"/>
      <c r="W71" s="37" t="s">
        <v>68</v>
      </c>
      <c r="X71" s="191">
        <f>IFERROR(SUM(X70:X70),"0")</f>
        <v>28</v>
      </c>
      <c r="Y71" s="191">
        <f>IFERROR(SUM(Y70:Y70),"0")</f>
        <v>28</v>
      </c>
      <c r="Z71" s="191">
        <f>IFERROR(IF(Z70="",0,Z70),"0")</f>
        <v>0.50063999999999997</v>
      </c>
      <c r="AA71" s="192"/>
      <c r="AB71" s="192"/>
      <c r="AC71" s="192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2"/>
      <c r="P72" s="223" t="s">
        <v>69</v>
      </c>
      <c r="Q72" s="224"/>
      <c r="R72" s="224"/>
      <c r="S72" s="224"/>
      <c r="T72" s="224"/>
      <c r="U72" s="224"/>
      <c r="V72" s="225"/>
      <c r="W72" s="37" t="s">
        <v>70</v>
      </c>
      <c r="X72" s="191">
        <f>IFERROR(SUMPRODUCT(X70:X70*H70:H70),"0")</f>
        <v>100.8</v>
      </c>
      <c r="Y72" s="191">
        <f>IFERROR(SUMPRODUCT(Y70:Y70*H70:H70),"0")</f>
        <v>100.8</v>
      </c>
      <c r="Z72" s="37"/>
      <c r="AA72" s="192"/>
      <c r="AB72" s="192"/>
      <c r="AC72" s="192"/>
    </row>
    <row r="73" spans="1:68" ht="16.5" hidden="1" customHeight="1" x14ac:dyDescent="0.25">
      <c r="A73" s="228" t="s">
        <v>131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4"/>
      <c r="AB73" s="184"/>
      <c r="AC73" s="184"/>
    </row>
    <row r="74" spans="1:68" ht="14.25" hidden="1" customHeight="1" x14ac:dyDescent="0.25">
      <c r="A74" s="209" t="s">
        <v>132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3">
        <v>4607111034137</v>
      </c>
      <c r="E75" s="194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24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8"/>
      <c r="R75" s="198"/>
      <c r="S75" s="198"/>
      <c r="T75" s="199"/>
      <c r="U75" s="34"/>
      <c r="V75" s="34"/>
      <c r="W75" s="35" t="s">
        <v>68</v>
      </c>
      <c r="X75" s="189">
        <v>70</v>
      </c>
      <c r="Y75" s="190">
        <f>IFERROR(IF(X75="","",X75),"")</f>
        <v>70</v>
      </c>
      <c r="Z75" s="36">
        <f>IFERROR(IF(X75="","",X75*0.01788),"")</f>
        <v>1.2516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3">
        <v>4607111034120</v>
      </c>
      <c r="E76" s="194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1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8"/>
      <c r="R76" s="198"/>
      <c r="S76" s="198"/>
      <c r="T76" s="199"/>
      <c r="U76" s="34"/>
      <c r="V76" s="34"/>
      <c r="W76" s="35" t="s">
        <v>68</v>
      </c>
      <c r="X76" s="189">
        <v>70</v>
      </c>
      <c r="Y76" s="190">
        <f>IFERROR(IF(X76="","",X76),"")</f>
        <v>70</v>
      </c>
      <c r="Z76" s="36">
        <f>IFERROR(IF(X76="","",X76*0.01788),"")</f>
        <v>1.2516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301.25200000000001</v>
      </c>
      <c r="BN76" s="67">
        <f>IFERROR(Y76*I76,"0")</f>
        <v>301.25200000000001</v>
      </c>
      <c r="BO76" s="67">
        <f>IFERROR(X76/J76,"0")</f>
        <v>1</v>
      </c>
      <c r="BP76" s="67">
        <f>IFERROR(Y76/J76,"0")</f>
        <v>1</v>
      </c>
    </row>
    <row r="77" spans="1:68" x14ac:dyDescent="0.2">
      <c r="A77" s="200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2"/>
      <c r="P77" s="223" t="s">
        <v>69</v>
      </c>
      <c r="Q77" s="224"/>
      <c r="R77" s="224"/>
      <c r="S77" s="224"/>
      <c r="T77" s="224"/>
      <c r="U77" s="224"/>
      <c r="V77" s="225"/>
      <c r="W77" s="37" t="s">
        <v>68</v>
      </c>
      <c r="X77" s="191">
        <f>IFERROR(SUM(X75:X76),"0")</f>
        <v>140</v>
      </c>
      <c r="Y77" s="191">
        <f>IFERROR(SUM(Y75:Y76),"0")</f>
        <v>140</v>
      </c>
      <c r="Z77" s="191">
        <f>IFERROR(IF(Z75="",0,Z75),"0")+IFERROR(IF(Z76="",0,Z76),"0")</f>
        <v>2.5032000000000001</v>
      </c>
      <c r="AA77" s="192"/>
      <c r="AB77" s="192"/>
      <c r="AC77" s="192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2"/>
      <c r="P78" s="223" t="s">
        <v>69</v>
      </c>
      <c r="Q78" s="224"/>
      <c r="R78" s="224"/>
      <c r="S78" s="224"/>
      <c r="T78" s="224"/>
      <c r="U78" s="224"/>
      <c r="V78" s="225"/>
      <c r="W78" s="37" t="s">
        <v>70</v>
      </c>
      <c r="X78" s="191">
        <f>IFERROR(SUMPRODUCT(X75:X76*H75:H76),"0")</f>
        <v>504</v>
      </c>
      <c r="Y78" s="191">
        <f>IFERROR(SUMPRODUCT(Y75:Y76*H75:H76),"0")</f>
        <v>504</v>
      </c>
      <c r="Z78" s="37"/>
      <c r="AA78" s="192"/>
      <c r="AB78" s="192"/>
      <c r="AC78" s="192"/>
    </row>
    <row r="79" spans="1:68" ht="16.5" hidden="1" customHeight="1" x14ac:dyDescent="0.25">
      <c r="A79" s="228" t="s">
        <v>137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4"/>
      <c r="AB79" s="184"/>
      <c r="AC79" s="184"/>
    </row>
    <row r="80" spans="1:68" ht="14.25" hidden="1" customHeight="1" x14ac:dyDescent="0.25">
      <c r="A80" s="209" t="s">
        <v>128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5"/>
      <c r="AB80" s="185"/>
      <c r="AC80" s="185"/>
    </row>
    <row r="81" spans="1:68" ht="27" hidden="1" customHeight="1" x14ac:dyDescent="0.25">
      <c r="A81" s="54" t="s">
        <v>138</v>
      </c>
      <c r="B81" s="54" t="s">
        <v>139</v>
      </c>
      <c r="C81" s="31">
        <v>4301135285</v>
      </c>
      <c r="D81" s="193">
        <v>4607111036407</v>
      </c>
      <c r="E81" s="194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8"/>
      <c r="R81" s="198"/>
      <c r="S81" s="198"/>
      <c r="T81" s="199"/>
      <c r="U81" s="34"/>
      <c r="V81" s="34"/>
      <c r="W81" s="35" t="s">
        <v>68</v>
      </c>
      <c r="X81" s="189">
        <v>0</v>
      </c>
      <c r="Y81" s="190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hidden="1" customHeight="1" x14ac:dyDescent="0.25">
      <c r="A82" s="54" t="s">
        <v>140</v>
      </c>
      <c r="B82" s="54" t="s">
        <v>141</v>
      </c>
      <c r="C82" s="31">
        <v>4301135286</v>
      </c>
      <c r="D82" s="193">
        <v>4607111033628</v>
      </c>
      <c r="E82" s="194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23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8"/>
      <c r="R82" s="198"/>
      <c r="S82" s="198"/>
      <c r="T82" s="199"/>
      <c r="U82" s="34"/>
      <c r="V82" s="34"/>
      <c r="W82" s="35" t="s">
        <v>68</v>
      </c>
      <c r="X82" s="189">
        <v>0</v>
      </c>
      <c r="Y82" s="190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3">
        <v>4607111033451</v>
      </c>
      <c r="E83" s="194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22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8"/>
      <c r="R83" s="198"/>
      <c r="S83" s="198"/>
      <c r="T83" s="199"/>
      <c r="U83" s="34"/>
      <c r="V83" s="34"/>
      <c r="W83" s="35" t="s">
        <v>68</v>
      </c>
      <c r="X83" s="189">
        <v>84</v>
      </c>
      <c r="Y83" s="190">
        <f t="shared" si="6"/>
        <v>84</v>
      </c>
      <c r="Z83" s="36">
        <f t="shared" si="7"/>
        <v>1.5019199999999999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3">
        <v>4607111035141</v>
      </c>
      <c r="E84" s="194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27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8"/>
      <c r="R84" s="198"/>
      <c r="S84" s="198"/>
      <c r="T84" s="199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3">
        <v>4607111033444</v>
      </c>
      <c r="E85" s="194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19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8"/>
      <c r="R85" s="198"/>
      <c r="S85" s="198"/>
      <c r="T85" s="199"/>
      <c r="U85" s="34"/>
      <c r="V85" s="34"/>
      <c r="W85" s="35" t="s">
        <v>68</v>
      </c>
      <c r="X85" s="189">
        <v>56</v>
      </c>
      <c r="Y85" s="190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3">
        <v>4607111035028</v>
      </c>
      <c r="E86" s="194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36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8"/>
      <c r="R86" s="198"/>
      <c r="S86" s="198"/>
      <c r="T86" s="199"/>
      <c r="U86" s="34"/>
      <c r="V86" s="34"/>
      <c r="W86" s="35" t="s">
        <v>68</v>
      </c>
      <c r="X86" s="189">
        <v>0</v>
      </c>
      <c r="Y86" s="190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0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2"/>
      <c r="P87" s="223" t="s">
        <v>69</v>
      </c>
      <c r="Q87" s="224"/>
      <c r="R87" s="224"/>
      <c r="S87" s="224"/>
      <c r="T87" s="224"/>
      <c r="U87" s="224"/>
      <c r="V87" s="225"/>
      <c r="W87" s="37" t="s">
        <v>68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2"/>
      <c r="P88" s="223" t="s">
        <v>69</v>
      </c>
      <c r="Q88" s="224"/>
      <c r="R88" s="224"/>
      <c r="S88" s="224"/>
      <c r="T88" s="224"/>
      <c r="U88" s="224"/>
      <c r="V88" s="225"/>
      <c r="W88" s="37" t="s">
        <v>70</v>
      </c>
      <c r="X88" s="191">
        <f>IFERROR(SUMPRODUCT(X81:X86*H81:H86),"0")</f>
        <v>504</v>
      </c>
      <c r="Y88" s="191">
        <f>IFERROR(SUMPRODUCT(Y81:Y86*H81:H86),"0")</f>
        <v>504</v>
      </c>
      <c r="Z88" s="37"/>
      <c r="AA88" s="192"/>
      <c r="AB88" s="192"/>
      <c r="AC88" s="192"/>
    </row>
    <row r="89" spans="1:68" ht="16.5" hidden="1" customHeight="1" x14ac:dyDescent="0.25">
      <c r="A89" s="228" t="s">
        <v>150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4"/>
      <c r="AB89" s="184"/>
      <c r="AC89" s="184"/>
    </row>
    <row r="90" spans="1:68" ht="14.25" hidden="1" customHeight="1" x14ac:dyDescent="0.25">
      <c r="A90" s="209" t="s">
        <v>151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5"/>
      <c r="AB90" s="185"/>
      <c r="AC90" s="185"/>
    </row>
    <row r="91" spans="1:68" ht="27" hidden="1" customHeight="1" x14ac:dyDescent="0.25">
      <c r="A91" s="54" t="s">
        <v>152</v>
      </c>
      <c r="B91" s="54" t="s">
        <v>153</v>
      </c>
      <c r="C91" s="31">
        <v>4301136042</v>
      </c>
      <c r="D91" s="193">
        <v>4607025784012</v>
      </c>
      <c r="E91" s="194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29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8"/>
      <c r="R91" s="198"/>
      <c r="S91" s="198"/>
      <c r="T91" s="199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3">
        <v>4607025784319</v>
      </c>
      <c r="E92" s="194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8"/>
      <c r="R92" s="198"/>
      <c r="S92" s="198"/>
      <c r="T92" s="199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3">
        <v>4607111035370</v>
      </c>
      <c r="E93" s="194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2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8"/>
      <c r="R93" s="198"/>
      <c r="S93" s="198"/>
      <c r="T93" s="199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00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2"/>
      <c r="P94" s="223" t="s">
        <v>69</v>
      </c>
      <c r="Q94" s="224"/>
      <c r="R94" s="224"/>
      <c r="S94" s="224"/>
      <c r="T94" s="224"/>
      <c r="U94" s="224"/>
      <c r="V94" s="225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2"/>
      <c r="P95" s="223" t="s">
        <v>69</v>
      </c>
      <c r="Q95" s="224"/>
      <c r="R95" s="224"/>
      <c r="S95" s="224"/>
      <c r="T95" s="224"/>
      <c r="U95" s="224"/>
      <c r="V95" s="225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228" t="s">
        <v>158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4"/>
      <c r="AB96" s="184"/>
      <c r="AC96" s="184"/>
    </row>
    <row r="97" spans="1:68" ht="14.25" hidden="1" customHeight="1" x14ac:dyDescent="0.25">
      <c r="A97" s="209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5"/>
      <c r="AB97" s="185"/>
      <c r="AC97" s="185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3">
        <v>4607111033970</v>
      </c>
      <c r="E98" s="194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8"/>
      <c r="R98" s="198"/>
      <c r="S98" s="198"/>
      <c r="T98" s="199"/>
      <c r="U98" s="34"/>
      <c r="V98" s="34"/>
      <c r="W98" s="35" t="s">
        <v>68</v>
      </c>
      <c r="X98" s="189">
        <v>12</v>
      </c>
      <c r="Y98" s="190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86.395200000000003</v>
      </c>
      <c r="BN98" s="67">
        <f>IFERROR(Y98*I98,"0")</f>
        <v>86.395200000000003</v>
      </c>
      <c r="BO98" s="67">
        <f>IFERROR(X98/J98,"0")</f>
        <v>0.14285714285714285</v>
      </c>
      <c r="BP98" s="67">
        <f>IFERROR(Y98/J98,"0")</f>
        <v>0.14285714285714285</v>
      </c>
    </row>
    <row r="99" spans="1:68" ht="27" hidden="1" customHeight="1" x14ac:dyDescent="0.25">
      <c r="A99" s="54" t="s">
        <v>161</v>
      </c>
      <c r="B99" s="54" t="s">
        <v>162</v>
      </c>
      <c r="C99" s="31">
        <v>4301070976</v>
      </c>
      <c r="D99" s="193">
        <v>4607111034144</v>
      </c>
      <c r="E99" s="194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8"/>
      <c r="R99" s="198"/>
      <c r="S99" s="198"/>
      <c r="T99" s="199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3">
        <v>4607111033987</v>
      </c>
      <c r="E100" s="194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8"/>
      <c r="R100" s="198"/>
      <c r="S100" s="198"/>
      <c r="T100" s="199"/>
      <c r="U100" s="34"/>
      <c r="V100" s="34"/>
      <c r="W100" s="35" t="s">
        <v>68</v>
      </c>
      <c r="X100" s="189">
        <v>24</v>
      </c>
      <c r="Y100" s="190">
        <f>IFERROR(IF(X100="","",X100),"")</f>
        <v>24</v>
      </c>
      <c r="Z100" s="36">
        <f>IFERROR(IF(X100="","",X100*0.0155),"")</f>
        <v>0.372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172.79040000000001</v>
      </c>
      <c r="BN100" s="67">
        <f>IFERROR(Y100*I100,"0")</f>
        <v>172.79040000000001</v>
      </c>
      <c r="BO100" s="67">
        <f>IFERROR(X100/J100,"0")</f>
        <v>0.2857142857142857</v>
      </c>
      <c r="BP100" s="67">
        <f>IFERROR(Y100/J100,"0")</f>
        <v>0.2857142857142857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3">
        <v>4607111034151</v>
      </c>
      <c r="E101" s="194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25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8"/>
      <c r="R101" s="198"/>
      <c r="S101" s="198"/>
      <c r="T101" s="199"/>
      <c r="U101" s="34"/>
      <c r="V101" s="34"/>
      <c r="W101" s="35" t="s">
        <v>68</v>
      </c>
      <c r="X101" s="189">
        <v>132</v>
      </c>
      <c r="Y101" s="190">
        <f>IFERROR(IF(X101="","",X101),"")</f>
        <v>132</v>
      </c>
      <c r="Z101" s="36">
        <f>IFERROR(IF(X101="","",X101*0.0155),"")</f>
        <v>2.0459999999999998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988.15199999999993</v>
      </c>
      <c r="BN101" s="67">
        <f>IFERROR(Y101*I101,"0")</f>
        <v>988.15199999999993</v>
      </c>
      <c r="BO101" s="67">
        <f>IFERROR(X101/J101,"0")</f>
        <v>1.5714285714285714</v>
      </c>
      <c r="BP101" s="67">
        <f>IFERROR(Y101/J101,"0")</f>
        <v>1.5714285714285714</v>
      </c>
    </row>
    <row r="102" spans="1:68" x14ac:dyDescent="0.2">
      <c r="A102" s="200"/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2"/>
      <c r="P102" s="223" t="s">
        <v>69</v>
      </c>
      <c r="Q102" s="224"/>
      <c r="R102" s="224"/>
      <c r="S102" s="224"/>
      <c r="T102" s="224"/>
      <c r="U102" s="224"/>
      <c r="V102" s="225"/>
      <c r="W102" s="37" t="s">
        <v>68</v>
      </c>
      <c r="X102" s="191">
        <f>IFERROR(SUM(X98:X101),"0")</f>
        <v>168</v>
      </c>
      <c r="Y102" s="191">
        <f>IFERROR(SUM(Y98:Y101),"0")</f>
        <v>168</v>
      </c>
      <c r="Z102" s="191">
        <f>IFERROR(IF(Z98="",0,Z98),"0")+IFERROR(IF(Z99="",0,Z99),"0")+IFERROR(IF(Z100="",0,Z100),"0")+IFERROR(IF(Z101="",0,Z101),"0")</f>
        <v>2.6040000000000001</v>
      </c>
      <c r="AA102" s="192"/>
      <c r="AB102" s="192"/>
      <c r="AC102" s="192"/>
    </row>
    <row r="103" spans="1:68" x14ac:dyDescent="0.2">
      <c r="A103" s="201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2"/>
      <c r="P103" s="223" t="s">
        <v>69</v>
      </c>
      <c r="Q103" s="224"/>
      <c r="R103" s="224"/>
      <c r="S103" s="224"/>
      <c r="T103" s="224"/>
      <c r="U103" s="224"/>
      <c r="V103" s="225"/>
      <c r="W103" s="37" t="s">
        <v>70</v>
      </c>
      <c r="X103" s="191">
        <f>IFERROR(SUMPRODUCT(X98:X101*H98:H101),"0")</f>
        <v>1198.08</v>
      </c>
      <c r="Y103" s="191">
        <f>IFERROR(SUMPRODUCT(Y98:Y101*H98:H101),"0")</f>
        <v>1198.08</v>
      </c>
      <c r="Z103" s="37"/>
      <c r="AA103" s="192"/>
      <c r="AB103" s="192"/>
      <c r="AC103" s="192"/>
    </row>
    <row r="104" spans="1:68" ht="16.5" hidden="1" customHeight="1" x14ac:dyDescent="0.25">
      <c r="A104" s="228" t="s">
        <v>167</v>
      </c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184"/>
      <c r="AB104" s="184"/>
      <c r="AC104" s="184"/>
    </row>
    <row r="105" spans="1:68" ht="14.25" hidden="1" customHeight="1" x14ac:dyDescent="0.25">
      <c r="A105" s="209" t="s">
        <v>128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27" hidden="1" customHeight="1" x14ac:dyDescent="0.25">
      <c r="A106" s="54" t="s">
        <v>168</v>
      </c>
      <c r="B106" s="54" t="s">
        <v>169</v>
      </c>
      <c r="C106" s="31">
        <v>4301135289</v>
      </c>
      <c r="D106" s="193">
        <v>4607111034014</v>
      </c>
      <c r="E106" s="194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198"/>
      <c r="R106" s="198"/>
      <c r="S106" s="198"/>
      <c r="T106" s="199"/>
      <c r="U106" s="34"/>
      <c r="V106" s="34"/>
      <c r="W106" s="35" t="s">
        <v>68</v>
      </c>
      <c r="X106" s="189">
        <v>0</v>
      </c>
      <c r="Y106" s="190">
        <f>IFERROR(IF(X106="","",X106),"")</f>
        <v>0</v>
      </c>
      <c r="Z106" s="36">
        <f>IFERROR(IF(X106="","",X106*0.01788),"")</f>
        <v>0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3">
        <v>4607111033994</v>
      </c>
      <c r="E107" s="194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25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198"/>
      <c r="R107" s="198"/>
      <c r="S107" s="198"/>
      <c r="T107" s="199"/>
      <c r="U107" s="34"/>
      <c r="V107" s="34"/>
      <c r="W107" s="35" t="s">
        <v>68</v>
      </c>
      <c r="X107" s="189">
        <v>56</v>
      </c>
      <c r="Y107" s="190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200"/>
      <c r="B108" s="201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2"/>
      <c r="P108" s="223" t="s">
        <v>69</v>
      </c>
      <c r="Q108" s="224"/>
      <c r="R108" s="224"/>
      <c r="S108" s="224"/>
      <c r="T108" s="224"/>
      <c r="U108" s="224"/>
      <c r="V108" s="225"/>
      <c r="W108" s="37" t="s">
        <v>68</v>
      </c>
      <c r="X108" s="191">
        <f>IFERROR(SUM(X106:X107),"0")</f>
        <v>56</v>
      </c>
      <c r="Y108" s="191">
        <f>IFERROR(SUM(Y106:Y107),"0")</f>
        <v>56</v>
      </c>
      <c r="Z108" s="191">
        <f>IFERROR(IF(Z106="",0,Z106),"0")+IFERROR(IF(Z107="",0,Z107),"0")</f>
        <v>1.0012799999999999</v>
      </c>
      <c r="AA108" s="192"/>
      <c r="AB108" s="192"/>
      <c r="AC108" s="192"/>
    </row>
    <row r="109" spans="1:68" x14ac:dyDescent="0.2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2"/>
      <c r="P109" s="223" t="s">
        <v>69</v>
      </c>
      <c r="Q109" s="224"/>
      <c r="R109" s="224"/>
      <c r="S109" s="224"/>
      <c r="T109" s="224"/>
      <c r="U109" s="224"/>
      <c r="V109" s="225"/>
      <c r="W109" s="37" t="s">
        <v>70</v>
      </c>
      <c r="X109" s="191">
        <f>IFERROR(SUMPRODUCT(X106:X107*H106:H107),"0")</f>
        <v>168</v>
      </c>
      <c r="Y109" s="191">
        <f>IFERROR(SUMPRODUCT(Y106:Y107*H106:H107),"0")</f>
        <v>168</v>
      </c>
      <c r="Z109" s="37"/>
      <c r="AA109" s="192"/>
      <c r="AB109" s="192"/>
      <c r="AC109" s="192"/>
    </row>
    <row r="110" spans="1:68" ht="16.5" hidden="1" customHeight="1" x14ac:dyDescent="0.25">
      <c r="A110" s="228" t="s">
        <v>172</v>
      </c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184"/>
      <c r="AB110" s="184"/>
      <c r="AC110" s="184"/>
    </row>
    <row r="111" spans="1:68" ht="14.25" hidden="1" customHeight="1" x14ac:dyDescent="0.25">
      <c r="A111" s="209" t="s">
        <v>128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27" hidden="1" customHeight="1" x14ac:dyDescent="0.25">
      <c r="A112" s="54" t="s">
        <v>173</v>
      </c>
      <c r="B112" s="54" t="s">
        <v>174</v>
      </c>
      <c r="C112" s="31">
        <v>4301135311</v>
      </c>
      <c r="D112" s="193">
        <v>4607111039095</v>
      </c>
      <c r="E112" s="194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292" t="s">
        <v>175</v>
      </c>
      <c r="Q112" s="198"/>
      <c r="R112" s="198"/>
      <c r="S112" s="198"/>
      <c r="T112" s="199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hidden="1" customHeight="1" x14ac:dyDescent="0.25">
      <c r="A113" s="54" t="s">
        <v>176</v>
      </c>
      <c r="B113" s="54" t="s">
        <v>177</v>
      </c>
      <c r="C113" s="31">
        <v>4301135282</v>
      </c>
      <c r="D113" s="193">
        <v>4607111034199</v>
      </c>
      <c r="E113" s="194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35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198"/>
      <c r="R113" s="198"/>
      <c r="S113" s="198"/>
      <c r="T113" s="199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00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2"/>
      <c r="P114" s="223" t="s">
        <v>69</v>
      </c>
      <c r="Q114" s="224"/>
      <c r="R114" s="224"/>
      <c r="S114" s="224"/>
      <c r="T114" s="224"/>
      <c r="U114" s="224"/>
      <c r="V114" s="225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hidden="1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2"/>
      <c r="P115" s="223" t="s">
        <v>69</v>
      </c>
      <c r="Q115" s="224"/>
      <c r="R115" s="224"/>
      <c r="S115" s="224"/>
      <c r="T115" s="224"/>
      <c r="U115" s="224"/>
      <c r="V115" s="225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hidden="1" customHeight="1" x14ac:dyDescent="0.25">
      <c r="A116" s="228" t="s">
        <v>178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184"/>
      <c r="AB116" s="184"/>
      <c r="AC116" s="184"/>
    </row>
    <row r="117" spans="1:68" ht="14.25" hidden="1" customHeight="1" x14ac:dyDescent="0.25">
      <c r="A117" s="209" t="s">
        <v>128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27" hidden="1" customHeight="1" x14ac:dyDescent="0.25">
      <c r="A118" s="54" t="s">
        <v>179</v>
      </c>
      <c r="B118" s="54" t="s">
        <v>180</v>
      </c>
      <c r="C118" s="31">
        <v>4301135275</v>
      </c>
      <c r="D118" s="193">
        <v>4607111034380</v>
      </c>
      <c r="E118" s="194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33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198"/>
      <c r="R118" s="198"/>
      <c r="S118" s="198"/>
      <c r="T118" s="199"/>
      <c r="U118" s="34"/>
      <c r="V118" s="34"/>
      <c r="W118" s="35" t="s">
        <v>68</v>
      </c>
      <c r="X118" s="189">
        <v>0</v>
      </c>
      <c r="Y118" s="190">
        <f>IFERROR(IF(X118="","",X118),"")</f>
        <v>0</v>
      </c>
      <c r="Z118" s="36">
        <f>IFERROR(IF(X118="","",X118*0.01788),"")</f>
        <v>0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hidden="1" customHeight="1" x14ac:dyDescent="0.25">
      <c r="A119" s="54" t="s">
        <v>181</v>
      </c>
      <c r="B119" s="54" t="s">
        <v>182</v>
      </c>
      <c r="C119" s="31">
        <v>4301135277</v>
      </c>
      <c r="D119" s="193">
        <v>4607111034397</v>
      </c>
      <c r="E119" s="194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3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198"/>
      <c r="R119" s="198"/>
      <c r="S119" s="198"/>
      <c r="T119" s="199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200"/>
      <c r="B120" s="201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2"/>
      <c r="P120" s="223" t="s">
        <v>69</v>
      </c>
      <c r="Q120" s="224"/>
      <c r="R120" s="224"/>
      <c r="S120" s="224"/>
      <c r="T120" s="224"/>
      <c r="U120" s="224"/>
      <c r="V120" s="225"/>
      <c r="W120" s="37" t="s">
        <v>68</v>
      </c>
      <c r="X120" s="191">
        <f>IFERROR(SUM(X118:X119),"0")</f>
        <v>0</v>
      </c>
      <c r="Y120" s="191">
        <f>IFERROR(SUM(Y118:Y119),"0")</f>
        <v>0</v>
      </c>
      <c r="Z120" s="191">
        <f>IFERROR(IF(Z118="",0,Z118),"0")+IFERROR(IF(Z119="",0,Z119),"0")</f>
        <v>0</v>
      </c>
      <c r="AA120" s="192"/>
      <c r="AB120" s="192"/>
      <c r="AC120" s="192"/>
    </row>
    <row r="121" spans="1:68" hidden="1" x14ac:dyDescent="0.2">
      <c r="A121" s="201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2"/>
      <c r="P121" s="223" t="s">
        <v>69</v>
      </c>
      <c r="Q121" s="224"/>
      <c r="R121" s="224"/>
      <c r="S121" s="224"/>
      <c r="T121" s="224"/>
      <c r="U121" s="224"/>
      <c r="V121" s="225"/>
      <c r="W121" s="37" t="s">
        <v>70</v>
      </c>
      <c r="X121" s="191">
        <f>IFERROR(SUMPRODUCT(X118:X119*H118:H119),"0")</f>
        <v>0</v>
      </c>
      <c r="Y121" s="191">
        <f>IFERROR(SUMPRODUCT(Y118:Y119*H118:H119),"0")</f>
        <v>0</v>
      </c>
      <c r="Z121" s="37"/>
      <c r="AA121" s="192"/>
      <c r="AB121" s="192"/>
      <c r="AC121" s="192"/>
    </row>
    <row r="122" spans="1:68" ht="16.5" hidden="1" customHeight="1" x14ac:dyDescent="0.25">
      <c r="A122" s="228" t="s">
        <v>183</v>
      </c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184"/>
      <c r="AB122" s="184"/>
      <c r="AC122" s="184"/>
    </row>
    <row r="123" spans="1:68" ht="14.25" hidden="1" customHeight="1" x14ac:dyDescent="0.25">
      <c r="A123" s="209" t="s">
        <v>128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27" hidden="1" customHeight="1" x14ac:dyDescent="0.25">
      <c r="A124" s="54" t="s">
        <v>184</v>
      </c>
      <c r="B124" s="54" t="s">
        <v>185</v>
      </c>
      <c r="C124" s="31">
        <v>4301135279</v>
      </c>
      <c r="D124" s="193">
        <v>4607111035806</v>
      </c>
      <c r="E124" s="194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20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198"/>
      <c r="R124" s="198"/>
      <c r="S124" s="198"/>
      <c r="T124" s="199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00"/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2"/>
      <c r="P125" s="223" t="s">
        <v>69</v>
      </c>
      <c r="Q125" s="224"/>
      <c r="R125" s="224"/>
      <c r="S125" s="224"/>
      <c r="T125" s="224"/>
      <c r="U125" s="224"/>
      <c r="V125" s="225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hidden="1" x14ac:dyDescent="0.2">
      <c r="A126" s="201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2"/>
      <c r="P126" s="223" t="s">
        <v>69</v>
      </c>
      <c r="Q126" s="224"/>
      <c r="R126" s="224"/>
      <c r="S126" s="224"/>
      <c r="T126" s="224"/>
      <c r="U126" s="224"/>
      <c r="V126" s="225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hidden="1" customHeight="1" x14ac:dyDescent="0.25">
      <c r="A127" s="228" t="s">
        <v>186</v>
      </c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1"/>
      <c r="Z127" s="201"/>
      <c r="AA127" s="184"/>
      <c r="AB127" s="184"/>
      <c r="AC127" s="184"/>
    </row>
    <row r="128" spans="1:68" ht="14.25" hidden="1" customHeight="1" x14ac:dyDescent="0.25">
      <c r="A128" s="209" t="s">
        <v>187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27" hidden="1" customHeight="1" x14ac:dyDescent="0.25">
      <c r="A129" s="54" t="s">
        <v>188</v>
      </c>
      <c r="B129" s="54" t="s">
        <v>189</v>
      </c>
      <c r="C129" s="31">
        <v>4301070768</v>
      </c>
      <c r="D129" s="193">
        <v>4607111035639</v>
      </c>
      <c r="E129" s="194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3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198"/>
      <c r="R129" s="198"/>
      <c r="S129" s="198"/>
      <c r="T129" s="199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hidden="1" customHeight="1" x14ac:dyDescent="0.25">
      <c r="A130" s="54" t="s">
        <v>191</v>
      </c>
      <c r="B130" s="54" t="s">
        <v>192</v>
      </c>
      <c r="C130" s="31">
        <v>4301135540</v>
      </c>
      <c r="D130" s="193">
        <v>4607111035646</v>
      </c>
      <c r="E130" s="194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272" t="s">
        <v>194</v>
      </c>
      <c r="Q130" s="198"/>
      <c r="R130" s="198"/>
      <c r="S130" s="198"/>
      <c r="T130" s="199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00"/>
      <c r="B131" s="201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2"/>
      <c r="P131" s="223" t="s">
        <v>69</v>
      </c>
      <c r="Q131" s="224"/>
      <c r="R131" s="224"/>
      <c r="S131" s="224"/>
      <c r="T131" s="224"/>
      <c r="U131" s="224"/>
      <c r="V131" s="225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hidden="1" x14ac:dyDescent="0.2">
      <c r="A132" s="201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2"/>
      <c r="P132" s="223" t="s">
        <v>69</v>
      </c>
      <c r="Q132" s="224"/>
      <c r="R132" s="224"/>
      <c r="S132" s="224"/>
      <c r="T132" s="224"/>
      <c r="U132" s="224"/>
      <c r="V132" s="225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hidden="1" customHeight="1" x14ac:dyDescent="0.25">
      <c r="A133" s="228" t="s">
        <v>195</v>
      </c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184"/>
      <c r="AB133" s="184"/>
      <c r="AC133" s="184"/>
    </row>
    <row r="134" spans="1:68" ht="14.25" hidden="1" customHeight="1" x14ac:dyDescent="0.25">
      <c r="A134" s="209" t="s">
        <v>128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27" hidden="1" customHeight="1" x14ac:dyDescent="0.25">
      <c r="A135" s="54" t="s">
        <v>196</v>
      </c>
      <c r="B135" s="54" t="s">
        <v>197</v>
      </c>
      <c r="C135" s="31">
        <v>4301135281</v>
      </c>
      <c r="D135" s="193">
        <v>4607111036568</v>
      </c>
      <c r="E135" s="194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25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198"/>
      <c r="R135" s="198"/>
      <c r="S135" s="198"/>
      <c r="T135" s="199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2"/>
      <c r="P136" s="223" t="s">
        <v>69</v>
      </c>
      <c r="Q136" s="224"/>
      <c r="R136" s="224"/>
      <c r="S136" s="224"/>
      <c r="T136" s="224"/>
      <c r="U136" s="224"/>
      <c r="V136" s="225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hidden="1" x14ac:dyDescent="0.2">
      <c r="A137" s="201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2"/>
      <c r="P137" s="223" t="s">
        <v>69</v>
      </c>
      <c r="Q137" s="224"/>
      <c r="R137" s="224"/>
      <c r="S137" s="224"/>
      <c r="T137" s="224"/>
      <c r="U137" s="224"/>
      <c r="V137" s="225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hidden="1" customHeight="1" x14ac:dyDescent="0.2">
      <c r="A138" s="226" t="s">
        <v>198</v>
      </c>
      <c r="B138" s="227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  <c r="AA138" s="48"/>
      <c r="AB138" s="48"/>
      <c r="AC138" s="48"/>
    </row>
    <row r="139" spans="1:68" ht="16.5" hidden="1" customHeight="1" x14ac:dyDescent="0.25">
      <c r="A139" s="228" t="s">
        <v>199</v>
      </c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1"/>
      <c r="Z139" s="201"/>
      <c r="AA139" s="184"/>
      <c r="AB139" s="184"/>
      <c r="AC139" s="184"/>
    </row>
    <row r="140" spans="1:68" ht="14.25" hidden="1" customHeight="1" x14ac:dyDescent="0.25">
      <c r="A140" s="209" t="s">
        <v>128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6.5" hidden="1" customHeight="1" x14ac:dyDescent="0.25">
      <c r="A141" s="54" t="s">
        <v>200</v>
      </c>
      <c r="B141" s="54" t="s">
        <v>201</v>
      </c>
      <c r="C141" s="31">
        <v>4301135317</v>
      </c>
      <c r="D141" s="193">
        <v>4607111039057</v>
      </c>
      <c r="E141" s="194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21" t="s">
        <v>202</v>
      </c>
      <c r="Q141" s="198"/>
      <c r="R141" s="198"/>
      <c r="S141" s="198"/>
      <c r="T141" s="199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00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2"/>
      <c r="P142" s="223" t="s">
        <v>69</v>
      </c>
      <c r="Q142" s="224"/>
      <c r="R142" s="224"/>
      <c r="S142" s="224"/>
      <c r="T142" s="224"/>
      <c r="U142" s="224"/>
      <c r="V142" s="225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hidden="1" x14ac:dyDescent="0.2">
      <c r="A143" s="201"/>
      <c r="B143" s="201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2"/>
      <c r="P143" s="223" t="s">
        <v>69</v>
      </c>
      <c r="Q143" s="224"/>
      <c r="R143" s="224"/>
      <c r="S143" s="224"/>
      <c r="T143" s="224"/>
      <c r="U143" s="224"/>
      <c r="V143" s="225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hidden="1" customHeight="1" x14ac:dyDescent="0.25">
      <c r="A144" s="209" t="s">
        <v>187</v>
      </c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185"/>
      <c r="AB144" s="185"/>
      <c r="AC144" s="185"/>
    </row>
    <row r="145" spans="1:68" ht="16.5" hidden="1" customHeight="1" x14ac:dyDescent="0.25">
      <c r="A145" s="54" t="s">
        <v>203</v>
      </c>
      <c r="B145" s="54" t="s">
        <v>204</v>
      </c>
      <c r="C145" s="31">
        <v>4301071010</v>
      </c>
      <c r="D145" s="193">
        <v>4607111037701</v>
      </c>
      <c r="E145" s="194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3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198"/>
      <c r="R145" s="198"/>
      <c r="S145" s="198"/>
      <c r="T145" s="199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00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2"/>
      <c r="P146" s="223" t="s">
        <v>69</v>
      </c>
      <c r="Q146" s="224"/>
      <c r="R146" s="224"/>
      <c r="S146" s="224"/>
      <c r="T146" s="224"/>
      <c r="U146" s="224"/>
      <c r="V146" s="225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201"/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2"/>
      <c r="P147" s="223" t="s">
        <v>69</v>
      </c>
      <c r="Q147" s="224"/>
      <c r="R147" s="224"/>
      <c r="S147" s="224"/>
      <c r="T147" s="224"/>
      <c r="U147" s="224"/>
      <c r="V147" s="225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228" t="s">
        <v>205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184"/>
      <c r="AB148" s="184"/>
      <c r="AC148" s="184"/>
    </row>
    <row r="149" spans="1:68" ht="14.25" hidden="1" customHeight="1" x14ac:dyDescent="0.25">
      <c r="A149" s="209" t="s">
        <v>63</v>
      </c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185"/>
      <c r="AB149" s="185"/>
      <c r="AC149" s="185"/>
    </row>
    <row r="150" spans="1:68" ht="16.5" hidden="1" customHeight="1" x14ac:dyDescent="0.25">
      <c r="A150" s="54" t="s">
        <v>206</v>
      </c>
      <c r="B150" s="54" t="s">
        <v>207</v>
      </c>
      <c r="C150" s="31">
        <v>4301071062</v>
      </c>
      <c r="D150" s="193">
        <v>4607111036384</v>
      </c>
      <c r="E150" s="194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387" t="s">
        <v>208</v>
      </c>
      <c r="Q150" s="198"/>
      <c r="R150" s="198"/>
      <c r="S150" s="198"/>
      <c r="T150" s="199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209</v>
      </c>
      <c r="B151" s="54" t="s">
        <v>210</v>
      </c>
      <c r="C151" s="31">
        <v>4301070956</v>
      </c>
      <c r="D151" s="193">
        <v>4640242180250</v>
      </c>
      <c r="E151" s="194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208" t="s">
        <v>211</v>
      </c>
      <c r="Q151" s="198"/>
      <c r="R151" s="198"/>
      <c r="S151" s="198"/>
      <c r="T151" s="199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212</v>
      </c>
      <c r="B152" s="54" t="s">
        <v>213</v>
      </c>
      <c r="C152" s="31">
        <v>4301071028</v>
      </c>
      <c r="D152" s="193">
        <v>4607111036216</v>
      </c>
      <c r="E152" s="194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198"/>
      <c r="R152" s="198"/>
      <c r="S152" s="198"/>
      <c r="T152" s="199"/>
      <c r="U152" s="34"/>
      <c r="V152" s="34"/>
      <c r="W152" s="35" t="s">
        <v>68</v>
      </c>
      <c r="X152" s="189">
        <v>0</v>
      </c>
      <c r="Y152" s="190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214</v>
      </c>
      <c r="B153" s="54" t="s">
        <v>215</v>
      </c>
      <c r="C153" s="31">
        <v>4301071027</v>
      </c>
      <c r="D153" s="193">
        <v>4607111036278</v>
      </c>
      <c r="E153" s="194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08" t="s">
        <v>216</v>
      </c>
      <c r="Q153" s="198"/>
      <c r="R153" s="198"/>
      <c r="S153" s="198"/>
      <c r="T153" s="199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00"/>
      <c r="B154" s="201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2"/>
      <c r="P154" s="223" t="s">
        <v>69</v>
      </c>
      <c r="Q154" s="224"/>
      <c r="R154" s="224"/>
      <c r="S154" s="224"/>
      <c r="T154" s="224"/>
      <c r="U154" s="224"/>
      <c r="V154" s="225"/>
      <c r="W154" s="37" t="s">
        <v>68</v>
      </c>
      <c r="X154" s="191">
        <f>IFERROR(SUM(X150:X153),"0")</f>
        <v>0</v>
      </c>
      <c r="Y154" s="191">
        <f>IFERROR(SUM(Y150:Y153),"0")</f>
        <v>0</v>
      </c>
      <c r="Z154" s="191">
        <f>IFERROR(IF(Z150="",0,Z150),"0")+IFERROR(IF(Z151="",0,Z151),"0")+IFERROR(IF(Z152="",0,Z152),"0")+IFERROR(IF(Z153="",0,Z153),"0")</f>
        <v>0</v>
      </c>
      <c r="AA154" s="192"/>
      <c r="AB154" s="192"/>
      <c r="AC154" s="192"/>
    </row>
    <row r="155" spans="1:68" hidden="1" x14ac:dyDescent="0.2">
      <c r="A155" s="201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2"/>
      <c r="P155" s="223" t="s">
        <v>69</v>
      </c>
      <c r="Q155" s="224"/>
      <c r="R155" s="224"/>
      <c r="S155" s="224"/>
      <c r="T155" s="224"/>
      <c r="U155" s="224"/>
      <c r="V155" s="225"/>
      <c r="W155" s="37" t="s">
        <v>70</v>
      </c>
      <c r="X155" s="191">
        <f>IFERROR(SUMPRODUCT(X150:X153*H150:H153),"0")</f>
        <v>0</v>
      </c>
      <c r="Y155" s="191">
        <f>IFERROR(SUMPRODUCT(Y150:Y153*H150:H153),"0")</f>
        <v>0</v>
      </c>
      <c r="Z155" s="37"/>
      <c r="AA155" s="192"/>
      <c r="AB155" s="192"/>
      <c r="AC155" s="192"/>
    </row>
    <row r="156" spans="1:68" ht="14.25" hidden="1" customHeight="1" x14ac:dyDescent="0.25">
      <c r="A156" s="209" t="s">
        <v>217</v>
      </c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185"/>
      <c r="AB156" s="185"/>
      <c r="AC156" s="185"/>
    </row>
    <row r="157" spans="1:68" ht="27" hidden="1" customHeight="1" x14ac:dyDescent="0.25">
      <c r="A157" s="54" t="s">
        <v>218</v>
      </c>
      <c r="B157" s="54" t="s">
        <v>219</v>
      </c>
      <c r="C157" s="31">
        <v>4301080153</v>
      </c>
      <c r="D157" s="193">
        <v>4607111036827</v>
      </c>
      <c r="E157" s="194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198"/>
      <c r="R157" s="198"/>
      <c r="S157" s="198"/>
      <c r="T157" s="199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220</v>
      </c>
      <c r="B158" s="54" t="s">
        <v>221</v>
      </c>
      <c r="C158" s="31">
        <v>4301080154</v>
      </c>
      <c r="D158" s="193">
        <v>4607111036834</v>
      </c>
      <c r="E158" s="194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3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198"/>
      <c r="R158" s="198"/>
      <c r="S158" s="198"/>
      <c r="T158" s="199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00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2"/>
      <c r="P159" s="223" t="s">
        <v>69</v>
      </c>
      <c r="Q159" s="224"/>
      <c r="R159" s="224"/>
      <c r="S159" s="224"/>
      <c r="T159" s="224"/>
      <c r="U159" s="224"/>
      <c r="V159" s="225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201"/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2"/>
      <c r="P160" s="223" t="s">
        <v>69</v>
      </c>
      <c r="Q160" s="224"/>
      <c r="R160" s="224"/>
      <c r="S160" s="224"/>
      <c r="T160" s="224"/>
      <c r="U160" s="224"/>
      <c r="V160" s="225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26" t="s">
        <v>222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  <c r="AA161" s="48"/>
      <c r="AB161" s="48"/>
      <c r="AC161" s="48"/>
    </row>
    <row r="162" spans="1:68" ht="16.5" hidden="1" customHeight="1" x14ac:dyDescent="0.25">
      <c r="A162" s="228" t="s">
        <v>223</v>
      </c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184"/>
      <c r="AB162" s="184"/>
      <c r="AC162" s="184"/>
    </row>
    <row r="163" spans="1:68" ht="14.25" hidden="1" customHeight="1" x14ac:dyDescent="0.25">
      <c r="A163" s="209" t="s">
        <v>73</v>
      </c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185"/>
      <c r="AB163" s="185"/>
      <c r="AC163" s="185"/>
    </row>
    <row r="164" spans="1:68" ht="16.5" hidden="1" customHeight="1" x14ac:dyDescent="0.25">
      <c r="A164" s="54" t="s">
        <v>224</v>
      </c>
      <c r="B164" s="54" t="s">
        <v>225</v>
      </c>
      <c r="C164" s="31">
        <v>4301132097</v>
      </c>
      <c r="D164" s="193">
        <v>4607111035721</v>
      </c>
      <c r="E164" s="194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26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198"/>
      <c r="R164" s="198"/>
      <c r="S164" s="198"/>
      <c r="T164" s="199"/>
      <c r="U164" s="34"/>
      <c r="V164" s="34"/>
      <c r="W164" s="35" t="s">
        <v>68</v>
      </c>
      <c r="X164" s="189">
        <v>0</v>
      </c>
      <c r="Y164" s="190">
        <f>IFERROR(IF(X164="","",X164),"")</f>
        <v>0</v>
      </c>
      <c r="Z164" s="36">
        <f>IFERROR(IF(X164="","",X164*0.01788),"")</f>
        <v>0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226</v>
      </c>
      <c r="B165" s="54" t="s">
        <v>227</v>
      </c>
      <c r="C165" s="31">
        <v>4301132100</v>
      </c>
      <c r="D165" s="193">
        <v>4607111035691</v>
      </c>
      <c r="E165" s="194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38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198"/>
      <c r="R165" s="198"/>
      <c r="S165" s="198"/>
      <c r="T165" s="199"/>
      <c r="U165" s="34"/>
      <c r="V165" s="34"/>
      <c r="W165" s="35" t="s">
        <v>68</v>
      </c>
      <c r="X165" s="189">
        <v>0</v>
      </c>
      <c r="Y165" s="190">
        <f>IFERROR(IF(X165="","",X165),"")</f>
        <v>0</v>
      </c>
      <c r="Z165" s="36">
        <f>IFERROR(IF(X165="","",X165*0.01788),"")</f>
        <v>0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228</v>
      </c>
      <c r="B166" s="54" t="s">
        <v>229</v>
      </c>
      <c r="C166" s="31">
        <v>4301132079</v>
      </c>
      <c r="D166" s="193">
        <v>4607111038487</v>
      </c>
      <c r="E166" s="194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3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198"/>
      <c r="R166" s="198"/>
      <c r="S166" s="198"/>
      <c r="T166" s="199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00"/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2"/>
      <c r="P167" s="223" t="s">
        <v>69</v>
      </c>
      <c r="Q167" s="224"/>
      <c r="R167" s="224"/>
      <c r="S167" s="224"/>
      <c r="T167" s="224"/>
      <c r="U167" s="224"/>
      <c r="V167" s="225"/>
      <c r="W167" s="37" t="s">
        <v>68</v>
      </c>
      <c r="X167" s="191">
        <f>IFERROR(SUM(X164:X166),"0")</f>
        <v>0</v>
      </c>
      <c r="Y167" s="191">
        <f>IFERROR(SUM(Y164:Y166),"0")</f>
        <v>0</v>
      </c>
      <c r="Z167" s="191">
        <f>IFERROR(IF(Z164="",0,Z164),"0")+IFERROR(IF(Z165="",0,Z165),"0")+IFERROR(IF(Z166="",0,Z166),"0")</f>
        <v>0</v>
      </c>
      <c r="AA167" s="192"/>
      <c r="AB167" s="192"/>
      <c r="AC167" s="192"/>
    </row>
    <row r="168" spans="1:68" hidden="1" x14ac:dyDescent="0.2">
      <c r="A168" s="201"/>
      <c r="B168" s="201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2"/>
      <c r="P168" s="223" t="s">
        <v>69</v>
      </c>
      <c r="Q168" s="224"/>
      <c r="R168" s="224"/>
      <c r="S168" s="224"/>
      <c r="T168" s="224"/>
      <c r="U168" s="224"/>
      <c r="V168" s="225"/>
      <c r="W168" s="37" t="s">
        <v>70</v>
      </c>
      <c r="X168" s="191">
        <f>IFERROR(SUMPRODUCT(X164:X166*H164:H166),"0")</f>
        <v>0</v>
      </c>
      <c r="Y168" s="191">
        <f>IFERROR(SUMPRODUCT(Y164:Y166*H164:H166),"0")</f>
        <v>0</v>
      </c>
      <c r="Z168" s="37"/>
      <c r="AA168" s="192"/>
      <c r="AB168" s="192"/>
      <c r="AC168" s="192"/>
    </row>
    <row r="169" spans="1:68" ht="14.25" hidden="1" customHeight="1" x14ac:dyDescent="0.25">
      <c r="A169" s="209" t="s">
        <v>230</v>
      </c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185"/>
      <c r="AB169" s="185"/>
      <c r="AC169" s="185"/>
    </row>
    <row r="170" spans="1:68" ht="27" hidden="1" customHeight="1" x14ac:dyDescent="0.25">
      <c r="A170" s="54" t="s">
        <v>231</v>
      </c>
      <c r="B170" s="54" t="s">
        <v>232</v>
      </c>
      <c r="C170" s="31">
        <v>4301051319</v>
      </c>
      <c r="D170" s="193">
        <v>4680115881204</v>
      </c>
      <c r="E170" s="194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3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198"/>
      <c r="R170" s="198"/>
      <c r="S170" s="198"/>
      <c r="T170" s="199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00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2"/>
      <c r="P171" s="223" t="s">
        <v>69</v>
      </c>
      <c r="Q171" s="224"/>
      <c r="R171" s="224"/>
      <c r="S171" s="224"/>
      <c r="T171" s="224"/>
      <c r="U171" s="224"/>
      <c r="V171" s="225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201"/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2"/>
      <c r="P172" s="223" t="s">
        <v>69</v>
      </c>
      <c r="Q172" s="224"/>
      <c r="R172" s="224"/>
      <c r="S172" s="224"/>
      <c r="T172" s="224"/>
      <c r="U172" s="224"/>
      <c r="V172" s="225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hidden="1" customHeight="1" x14ac:dyDescent="0.25">
      <c r="A173" s="228" t="s">
        <v>235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184"/>
      <c r="AB173" s="184"/>
      <c r="AC173" s="184"/>
    </row>
    <row r="174" spans="1:68" ht="14.25" hidden="1" customHeight="1" x14ac:dyDescent="0.25">
      <c r="A174" s="209" t="s">
        <v>235</v>
      </c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185"/>
      <c r="AB174" s="185"/>
      <c r="AC174" s="185"/>
    </row>
    <row r="175" spans="1:68" ht="27" hidden="1" customHeight="1" x14ac:dyDescent="0.25">
      <c r="A175" s="54" t="s">
        <v>236</v>
      </c>
      <c r="B175" s="54" t="s">
        <v>237</v>
      </c>
      <c r="C175" s="31">
        <v>4301133002</v>
      </c>
      <c r="D175" s="193">
        <v>4607111035783</v>
      </c>
      <c r="E175" s="194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26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198"/>
      <c r="R175" s="198"/>
      <c r="S175" s="198"/>
      <c r="T175" s="199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00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2"/>
      <c r="P176" s="223" t="s">
        <v>69</v>
      </c>
      <c r="Q176" s="224"/>
      <c r="R176" s="224"/>
      <c r="S176" s="224"/>
      <c r="T176" s="224"/>
      <c r="U176" s="224"/>
      <c r="V176" s="225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hidden="1" x14ac:dyDescent="0.2">
      <c r="A177" s="201"/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2"/>
      <c r="P177" s="223" t="s">
        <v>69</v>
      </c>
      <c r="Q177" s="224"/>
      <c r="R177" s="224"/>
      <c r="S177" s="224"/>
      <c r="T177" s="224"/>
      <c r="U177" s="224"/>
      <c r="V177" s="225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hidden="1" customHeight="1" x14ac:dyDescent="0.2">
      <c r="A178" s="226" t="s">
        <v>238</v>
      </c>
      <c r="B178" s="227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  <c r="AA178" s="48"/>
      <c r="AB178" s="48"/>
      <c r="AC178" s="48"/>
    </row>
    <row r="179" spans="1:68" ht="16.5" hidden="1" customHeight="1" x14ac:dyDescent="0.25">
      <c r="A179" s="228" t="s">
        <v>239</v>
      </c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184"/>
      <c r="AB179" s="184"/>
      <c r="AC179" s="184"/>
    </row>
    <row r="180" spans="1:68" ht="14.25" hidden="1" customHeight="1" x14ac:dyDescent="0.25">
      <c r="A180" s="209" t="s">
        <v>63</v>
      </c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185"/>
      <c r="AB180" s="185"/>
      <c r="AC180" s="185"/>
    </row>
    <row r="181" spans="1:68" ht="16.5" hidden="1" customHeight="1" x14ac:dyDescent="0.25">
      <c r="A181" s="54" t="s">
        <v>240</v>
      </c>
      <c r="B181" s="54" t="s">
        <v>241</v>
      </c>
      <c r="C181" s="31">
        <v>4301070913</v>
      </c>
      <c r="D181" s="193">
        <v>4607111036957</v>
      </c>
      <c r="E181" s="194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24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198"/>
      <c r="R181" s="198"/>
      <c r="S181" s="198"/>
      <c r="T181" s="199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00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2"/>
      <c r="P182" s="223" t="s">
        <v>69</v>
      </c>
      <c r="Q182" s="224"/>
      <c r="R182" s="224"/>
      <c r="S182" s="224"/>
      <c r="T182" s="224"/>
      <c r="U182" s="224"/>
      <c r="V182" s="225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hidden="1" x14ac:dyDescent="0.2">
      <c r="A183" s="201"/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2"/>
      <c r="P183" s="223" t="s">
        <v>69</v>
      </c>
      <c r="Q183" s="224"/>
      <c r="R183" s="224"/>
      <c r="S183" s="224"/>
      <c r="T183" s="224"/>
      <c r="U183" s="224"/>
      <c r="V183" s="225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hidden="1" customHeight="1" x14ac:dyDescent="0.25">
      <c r="A184" s="228" t="s">
        <v>242</v>
      </c>
      <c r="B184" s="201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184"/>
      <c r="AB184" s="184"/>
      <c r="AC184" s="184"/>
    </row>
    <row r="185" spans="1:68" ht="14.25" hidden="1" customHeight="1" x14ac:dyDescent="0.25">
      <c r="A185" s="209" t="s">
        <v>63</v>
      </c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3">
        <v>4607111037022</v>
      </c>
      <c r="E186" s="194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23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198"/>
      <c r="R186" s="198"/>
      <c r="S186" s="198"/>
      <c r="T186" s="199"/>
      <c r="U186" s="34"/>
      <c r="V186" s="34"/>
      <c r="W186" s="35" t="s">
        <v>68</v>
      </c>
      <c r="X186" s="189">
        <v>24</v>
      </c>
      <c r="Y186" s="190">
        <f>IFERROR(IF(X186="","",X186),"")</f>
        <v>24</v>
      </c>
      <c r="Z186" s="36">
        <f>IFERROR(IF(X186="","",X186*0.0155),"")</f>
        <v>0.372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140.88</v>
      </c>
      <c r="BN186" s="67">
        <f>IFERROR(Y186*I186,"0")</f>
        <v>140.88</v>
      </c>
      <c r="BO186" s="67">
        <f>IFERROR(X186/J186,"0")</f>
        <v>0.2857142857142857</v>
      </c>
      <c r="BP186" s="67">
        <f>IFERROR(Y186/J186,"0")</f>
        <v>0.2857142857142857</v>
      </c>
    </row>
    <row r="187" spans="1:68" ht="27" hidden="1" customHeight="1" x14ac:dyDescent="0.25">
      <c r="A187" s="54" t="s">
        <v>245</v>
      </c>
      <c r="B187" s="54" t="s">
        <v>246</v>
      </c>
      <c r="C187" s="31">
        <v>4301070990</v>
      </c>
      <c r="D187" s="193">
        <v>4607111038494</v>
      </c>
      <c r="E187" s="194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3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198"/>
      <c r="R187" s="198"/>
      <c r="S187" s="198"/>
      <c r="T187" s="199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4301070966</v>
      </c>
      <c r="D188" s="193">
        <v>4607111038135</v>
      </c>
      <c r="E188" s="194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198"/>
      <c r="R188" s="198"/>
      <c r="S188" s="198"/>
      <c r="T188" s="199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00"/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2"/>
      <c r="P189" s="223" t="s">
        <v>69</v>
      </c>
      <c r="Q189" s="224"/>
      <c r="R189" s="224"/>
      <c r="S189" s="224"/>
      <c r="T189" s="224"/>
      <c r="U189" s="224"/>
      <c r="V189" s="225"/>
      <c r="W189" s="37" t="s">
        <v>68</v>
      </c>
      <c r="X189" s="191">
        <f>IFERROR(SUM(X186:X188),"0")</f>
        <v>24</v>
      </c>
      <c r="Y189" s="191">
        <f>IFERROR(SUM(Y186:Y188),"0")</f>
        <v>24</v>
      </c>
      <c r="Z189" s="191">
        <f>IFERROR(IF(Z186="",0,Z186),"0")+IFERROR(IF(Z187="",0,Z187),"0")+IFERROR(IF(Z188="",0,Z188),"0")</f>
        <v>0.372</v>
      </c>
      <c r="AA189" s="192"/>
      <c r="AB189" s="192"/>
      <c r="AC189" s="192"/>
    </row>
    <row r="190" spans="1:68" x14ac:dyDescent="0.2">
      <c r="A190" s="201"/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2"/>
      <c r="P190" s="223" t="s">
        <v>69</v>
      </c>
      <c r="Q190" s="224"/>
      <c r="R190" s="224"/>
      <c r="S190" s="224"/>
      <c r="T190" s="224"/>
      <c r="U190" s="224"/>
      <c r="V190" s="225"/>
      <c r="W190" s="37" t="s">
        <v>70</v>
      </c>
      <c r="X190" s="191">
        <f>IFERROR(SUMPRODUCT(X186:X188*H186:H188),"0")</f>
        <v>134.39999999999998</v>
      </c>
      <c r="Y190" s="191">
        <f>IFERROR(SUMPRODUCT(Y186:Y188*H186:H188),"0")</f>
        <v>134.39999999999998</v>
      </c>
      <c r="Z190" s="37"/>
      <c r="AA190" s="192"/>
      <c r="AB190" s="192"/>
      <c r="AC190" s="192"/>
    </row>
    <row r="191" spans="1:68" ht="16.5" hidden="1" customHeight="1" x14ac:dyDescent="0.25">
      <c r="A191" s="228" t="s">
        <v>249</v>
      </c>
      <c r="B191" s="201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184"/>
      <c r="AB191" s="184"/>
      <c r="AC191" s="184"/>
    </row>
    <row r="192" spans="1:68" ht="14.25" hidden="1" customHeight="1" x14ac:dyDescent="0.25">
      <c r="A192" s="209" t="s">
        <v>63</v>
      </c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185"/>
      <c r="AB192" s="185"/>
      <c r="AC192" s="185"/>
    </row>
    <row r="193" spans="1:68" ht="27" hidden="1" customHeight="1" x14ac:dyDescent="0.25">
      <c r="A193" s="54" t="s">
        <v>250</v>
      </c>
      <c r="B193" s="54" t="s">
        <v>251</v>
      </c>
      <c r="C193" s="31">
        <v>4301070996</v>
      </c>
      <c r="D193" s="193">
        <v>4607111038654</v>
      </c>
      <c r="E193" s="194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2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198"/>
      <c r="R193" s="198"/>
      <c r="S193" s="198"/>
      <c r="T193" s="199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3">
        <v>4607111038586</v>
      </c>
      <c r="E194" s="194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198"/>
      <c r="R194" s="198"/>
      <c r="S194" s="198"/>
      <c r="T194" s="199"/>
      <c r="U194" s="34"/>
      <c r="V194" s="34"/>
      <c r="W194" s="35" t="s">
        <v>68</v>
      </c>
      <c r="X194" s="189">
        <v>12</v>
      </c>
      <c r="Y194" s="190">
        <f t="shared" si="12"/>
        <v>12</v>
      </c>
      <c r="Z194" s="36">
        <f t="shared" si="13"/>
        <v>0.186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69.960000000000008</v>
      </c>
      <c r="BN194" s="67">
        <f t="shared" si="15"/>
        <v>69.960000000000008</v>
      </c>
      <c r="BO194" s="67">
        <f t="shared" si="16"/>
        <v>0.14285714285714285</v>
      </c>
      <c r="BP194" s="67">
        <f t="shared" si="17"/>
        <v>0.14285714285714285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4301070962</v>
      </c>
      <c r="D195" s="193">
        <v>4607111038609</v>
      </c>
      <c r="E195" s="194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198"/>
      <c r="R195" s="198"/>
      <c r="S195" s="198"/>
      <c r="T195" s="199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3">
        <v>4607111038630</v>
      </c>
      <c r="E196" s="194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29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198"/>
      <c r="R196" s="198"/>
      <c r="S196" s="198"/>
      <c r="T196" s="199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4301070959</v>
      </c>
      <c r="D197" s="193">
        <v>4607111038616</v>
      </c>
      <c r="E197" s="194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33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198"/>
      <c r="R197" s="198"/>
      <c r="S197" s="198"/>
      <c r="T197" s="199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4301070960</v>
      </c>
      <c r="D198" s="193">
        <v>4607111038623</v>
      </c>
      <c r="E198" s="194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2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198"/>
      <c r="R198" s="198"/>
      <c r="S198" s="198"/>
      <c r="T198" s="199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00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2"/>
      <c r="P199" s="223" t="s">
        <v>69</v>
      </c>
      <c r="Q199" s="224"/>
      <c r="R199" s="224"/>
      <c r="S199" s="224"/>
      <c r="T199" s="224"/>
      <c r="U199" s="224"/>
      <c r="V199" s="225"/>
      <c r="W199" s="37" t="s">
        <v>68</v>
      </c>
      <c r="X199" s="191">
        <f>IFERROR(SUM(X193:X198),"0")</f>
        <v>24</v>
      </c>
      <c r="Y199" s="191">
        <f>IFERROR(SUM(Y193:Y198),"0")</f>
        <v>24</v>
      </c>
      <c r="Z199" s="191">
        <f>IFERROR(IF(Z193="",0,Z193),"0")+IFERROR(IF(Z194="",0,Z194),"0")+IFERROR(IF(Z195="",0,Z195),"0")+IFERROR(IF(Z196="",0,Z196),"0")+IFERROR(IF(Z197="",0,Z197),"0")+IFERROR(IF(Z198="",0,Z198),"0")</f>
        <v>0.372</v>
      </c>
      <c r="AA199" s="192"/>
      <c r="AB199" s="192"/>
      <c r="AC199" s="192"/>
    </row>
    <row r="200" spans="1:68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2"/>
      <c r="P200" s="223" t="s">
        <v>69</v>
      </c>
      <c r="Q200" s="224"/>
      <c r="R200" s="224"/>
      <c r="S200" s="224"/>
      <c r="T200" s="224"/>
      <c r="U200" s="224"/>
      <c r="V200" s="225"/>
      <c r="W200" s="37" t="s">
        <v>70</v>
      </c>
      <c r="X200" s="191">
        <f>IFERROR(SUMPRODUCT(X193:X198*H193:H198),"0")</f>
        <v>134.39999999999998</v>
      </c>
      <c r="Y200" s="191">
        <f>IFERROR(SUMPRODUCT(Y193:Y198*H193:H198),"0")</f>
        <v>134.39999999999998</v>
      </c>
      <c r="Z200" s="37"/>
      <c r="AA200" s="192"/>
      <c r="AB200" s="192"/>
      <c r="AC200" s="192"/>
    </row>
    <row r="201" spans="1:68" ht="16.5" hidden="1" customHeight="1" x14ac:dyDescent="0.25">
      <c r="A201" s="228" t="s">
        <v>262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184"/>
      <c r="AB201" s="184"/>
      <c r="AC201" s="184"/>
    </row>
    <row r="202" spans="1:68" ht="14.25" hidden="1" customHeight="1" x14ac:dyDescent="0.25">
      <c r="A202" s="209" t="s">
        <v>63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185"/>
      <c r="AB202" s="185"/>
      <c r="AC202" s="185"/>
    </row>
    <row r="203" spans="1:68" ht="27" hidden="1" customHeight="1" x14ac:dyDescent="0.25">
      <c r="A203" s="54" t="s">
        <v>263</v>
      </c>
      <c r="B203" s="54" t="s">
        <v>264</v>
      </c>
      <c r="C203" s="31">
        <v>4301070915</v>
      </c>
      <c r="D203" s="193">
        <v>4607111035882</v>
      </c>
      <c r="E203" s="194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198"/>
      <c r="R203" s="198"/>
      <c r="S203" s="198"/>
      <c r="T203" s="199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3">
        <v>4607111035905</v>
      </c>
      <c r="E204" s="194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198"/>
      <c r="R204" s="198"/>
      <c r="S204" s="198"/>
      <c r="T204" s="199"/>
      <c r="U204" s="34"/>
      <c r="V204" s="34"/>
      <c r="W204" s="35" t="s">
        <v>68</v>
      </c>
      <c r="X204" s="189">
        <v>108</v>
      </c>
      <c r="Y204" s="190">
        <f>IFERROR(IF(X204="","",X204),"")</f>
        <v>108</v>
      </c>
      <c r="Z204" s="36">
        <f>IFERROR(IF(X204="","",X204*0.0155),"")</f>
        <v>1.6739999999999999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806.76</v>
      </c>
      <c r="BN204" s="67">
        <f>IFERROR(Y204*I204,"0")</f>
        <v>806.76</v>
      </c>
      <c r="BO204" s="67">
        <f>IFERROR(X204/J204,"0")</f>
        <v>1.2857142857142858</v>
      </c>
      <c r="BP204" s="67">
        <f>IFERROR(Y204/J204,"0")</f>
        <v>1.2857142857142858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4301070917</v>
      </c>
      <c r="D205" s="193">
        <v>4607111035912</v>
      </c>
      <c r="E205" s="194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3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198"/>
      <c r="R205" s="198"/>
      <c r="S205" s="198"/>
      <c r="T205" s="199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3">
        <v>4607111035929</v>
      </c>
      <c r="E206" s="194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198"/>
      <c r="R206" s="198"/>
      <c r="S206" s="198"/>
      <c r="T206" s="199"/>
      <c r="U206" s="34"/>
      <c r="V206" s="34"/>
      <c r="W206" s="35" t="s">
        <v>68</v>
      </c>
      <c r="X206" s="189">
        <v>60</v>
      </c>
      <c r="Y206" s="190">
        <f>IFERROR(IF(X206="","",X206),"")</f>
        <v>60</v>
      </c>
      <c r="Z206" s="36">
        <f>IFERROR(IF(X206="","",X206*0.0155),"")</f>
        <v>0.92999999999999994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448.2</v>
      </c>
      <c r="BN206" s="67">
        <f>IFERROR(Y206*I206,"0")</f>
        <v>448.2</v>
      </c>
      <c r="BO206" s="67">
        <f>IFERROR(X206/J206,"0")</f>
        <v>0.7142857142857143</v>
      </c>
      <c r="BP206" s="67">
        <f>IFERROR(Y206/J206,"0")</f>
        <v>0.7142857142857143</v>
      </c>
    </row>
    <row r="207" spans="1:68" x14ac:dyDescent="0.2">
      <c r="A207" s="200"/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2"/>
      <c r="P207" s="223" t="s">
        <v>69</v>
      </c>
      <c r="Q207" s="224"/>
      <c r="R207" s="224"/>
      <c r="S207" s="224"/>
      <c r="T207" s="224"/>
      <c r="U207" s="224"/>
      <c r="V207" s="225"/>
      <c r="W207" s="37" t="s">
        <v>68</v>
      </c>
      <c r="X207" s="191">
        <f>IFERROR(SUM(X203:X206),"0")</f>
        <v>168</v>
      </c>
      <c r="Y207" s="191">
        <f>IFERROR(SUM(Y203:Y206),"0")</f>
        <v>168</v>
      </c>
      <c r="Z207" s="191">
        <f>IFERROR(IF(Z203="",0,Z203),"0")+IFERROR(IF(Z204="",0,Z204),"0")+IFERROR(IF(Z205="",0,Z205),"0")+IFERROR(IF(Z206="",0,Z206),"0")</f>
        <v>2.6040000000000001</v>
      </c>
      <c r="AA207" s="192"/>
      <c r="AB207" s="192"/>
      <c r="AC207" s="192"/>
    </row>
    <row r="208" spans="1:68" x14ac:dyDescent="0.2">
      <c r="A208" s="201"/>
      <c r="B208" s="201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2"/>
      <c r="P208" s="223" t="s">
        <v>69</v>
      </c>
      <c r="Q208" s="224"/>
      <c r="R208" s="224"/>
      <c r="S208" s="224"/>
      <c r="T208" s="224"/>
      <c r="U208" s="224"/>
      <c r="V208" s="225"/>
      <c r="W208" s="37" t="s">
        <v>70</v>
      </c>
      <c r="X208" s="191">
        <f>IFERROR(SUMPRODUCT(X203:X206*H203:H206),"0")</f>
        <v>1209.5999999999999</v>
      </c>
      <c r="Y208" s="191">
        <f>IFERROR(SUMPRODUCT(Y203:Y206*H203:H206),"0")</f>
        <v>1209.5999999999999</v>
      </c>
      <c r="Z208" s="37"/>
      <c r="AA208" s="192"/>
      <c r="AB208" s="192"/>
      <c r="AC208" s="192"/>
    </row>
    <row r="209" spans="1:68" ht="16.5" hidden="1" customHeight="1" x14ac:dyDescent="0.25">
      <c r="A209" s="228" t="s">
        <v>271</v>
      </c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184"/>
      <c r="AB209" s="184"/>
      <c r="AC209" s="184"/>
    </row>
    <row r="210" spans="1:68" ht="14.25" hidden="1" customHeight="1" x14ac:dyDescent="0.25">
      <c r="A210" s="209" t="s">
        <v>230</v>
      </c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185"/>
      <c r="AB210" s="185"/>
      <c r="AC210" s="185"/>
    </row>
    <row r="211" spans="1:68" ht="27" hidden="1" customHeight="1" x14ac:dyDescent="0.25">
      <c r="A211" s="54" t="s">
        <v>272</v>
      </c>
      <c r="B211" s="54" t="s">
        <v>273</v>
      </c>
      <c r="C211" s="31">
        <v>4301051320</v>
      </c>
      <c r="D211" s="193">
        <v>4680115881334</v>
      </c>
      <c r="E211" s="194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198"/>
      <c r="R211" s="198"/>
      <c r="S211" s="198"/>
      <c r="T211" s="199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00"/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2"/>
      <c r="P212" s="223" t="s">
        <v>69</v>
      </c>
      <c r="Q212" s="224"/>
      <c r="R212" s="224"/>
      <c r="S212" s="224"/>
      <c r="T212" s="224"/>
      <c r="U212" s="224"/>
      <c r="V212" s="225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hidden="1" x14ac:dyDescent="0.2">
      <c r="A213" s="201"/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2"/>
      <c r="P213" s="223" t="s">
        <v>69</v>
      </c>
      <c r="Q213" s="224"/>
      <c r="R213" s="224"/>
      <c r="S213" s="224"/>
      <c r="T213" s="224"/>
      <c r="U213" s="224"/>
      <c r="V213" s="225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hidden="1" customHeight="1" x14ac:dyDescent="0.25">
      <c r="A214" s="228" t="s">
        <v>274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4"/>
      <c r="AB214" s="184"/>
      <c r="AC214" s="184"/>
    </row>
    <row r="215" spans="1:68" ht="14.25" hidden="1" customHeight="1" x14ac:dyDescent="0.25">
      <c r="A215" s="209" t="s">
        <v>63</v>
      </c>
      <c r="B215" s="201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185"/>
      <c r="AB215" s="185"/>
      <c r="AC215" s="185"/>
    </row>
    <row r="216" spans="1:68" ht="16.5" hidden="1" customHeight="1" x14ac:dyDescent="0.25">
      <c r="A216" s="54" t="s">
        <v>275</v>
      </c>
      <c r="B216" s="54" t="s">
        <v>276</v>
      </c>
      <c r="C216" s="31">
        <v>4301071033</v>
      </c>
      <c r="D216" s="193">
        <v>4607111035332</v>
      </c>
      <c r="E216" s="194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04" t="s">
        <v>277</v>
      </c>
      <c r="Q216" s="198"/>
      <c r="R216" s="198"/>
      <c r="S216" s="198"/>
      <c r="T216" s="199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278</v>
      </c>
      <c r="B217" s="54" t="s">
        <v>279</v>
      </c>
      <c r="C217" s="31">
        <v>4301071000</v>
      </c>
      <c r="D217" s="193">
        <v>4607111038708</v>
      </c>
      <c r="E217" s="194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2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198"/>
      <c r="R217" s="198"/>
      <c r="S217" s="198"/>
      <c r="T217" s="199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00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2"/>
      <c r="P218" s="223" t="s">
        <v>69</v>
      </c>
      <c r="Q218" s="224"/>
      <c r="R218" s="224"/>
      <c r="S218" s="224"/>
      <c r="T218" s="224"/>
      <c r="U218" s="224"/>
      <c r="V218" s="225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hidden="1" x14ac:dyDescent="0.2">
      <c r="A219" s="201"/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2"/>
      <c r="P219" s="223" t="s">
        <v>69</v>
      </c>
      <c r="Q219" s="224"/>
      <c r="R219" s="224"/>
      <c r="S219" s="224"/>
      <c r="T219" s="224"/>
      <c r="U219" s="224"/>
      <c r="V219" s="225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hidden="1" customHeight="1" x14ac:dyDescent="0.2">
      <c r="A220" s="226" t="s">
        <v>280</v>
      </c>
      <c r="B220" s="227"/>
      <c r="C220" s="227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  <c r="AA220" s="48"/>
      <c r="AB220" s="48"/>
      <c r="AC220" s="48"/>
    </row>
    <row r="221" spans="1:68" ht="16.5" hidden="1" customHeight="1" x14ac:dyDescent="0.25">
      <c r="A221" s="228" t="s">
        <v>281</v>
      </c>
      <c r="B221" s="201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184"/>
      <c r="AB221" s="184"/>
      <c r="AC221" s="184"/>
    </row>
    <row r="222" spans="1:68" ht="14.25" hidden="1" customHeight="1" x14ac:dyDescent="0.25">
      <c r="A222" s="209" t="s">
        <v>63</v>
      </c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185"/>
      <c r="AB222" s="185"/>
      <c r="AC222" s="185"/>
    </row>
    <row r="223" spans="1:68" ht="27" hidden="1" customHeight="1" x14ac:dyDescent="0.25">
      <c r="A223" s="54" t="s">
        <v>282</v>
      </c>
      <c r="B223" s="54" t="s">
        <v>283</v>
      </c>
      <c r="C223" s="31">
        <v>4301071029</v>
      </c>
      <c r="D223" s="193">
        <v>4607111035899</v>
      </c>
      <c r="E223" s="194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383" t="s">
        <v>284</v>
      </c>
      <c r="Q223" s="198"/>
      <c r="R223" s="198"/>
      <c r="S223" s="198"/>
      <c r="T223" s="199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00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2"/>
      <c r="P224" s="223" t="s">
        <v>69</v>
      </c>
      <c r="Q224" s="224"/>
      <c r="R224" s="224"/>
      <c r="S224" s="224"/>
      <c r="T224" s="224"/>
      <c r="U224" s="224"/>
      <c r="V224" s="225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hidden="1" x14ac:dyDescent="0.2">
      <c r="A225" s="201"/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2"/>
      <c r="P225" s="223" t="s">
        <v>69</v>
      </c>
      <c r="Q225" s="224"/>
      <c r="R225" s="224"/>
      <c r="S225" s="224"/>
      <c r="T225" s="224"/>
      <c r="U225" s="224"/>
      <c r="V225" s="225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hidden="1" customHeight="1" x14ac:dyDescent="0.25">
      <c r="A226" s="228" t="s">
        <v>285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4"/>
      <c r="AB226" s="184"/>
      <c r="AC226" s="184"/>
    </row>
    <row r="227" spans="1:68" ht="14.25" hidden="1" customHeight="1" x14ac:dyDescent="0.25">
      <c r="A227" s="209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5"/>
      <c r="AB227" s="185"/>
      <c r="AC227" s="185"/>
    </row>
    <row r="228" spans="1:68" ht="27" hidden="1" customHeight="1" x14ac:dyDescent="0.25">
      <c r="A228" s="54" t="s">
        <v>286</v>
      </c>
      <c r="B228" s="54" t="s">
        <v>287</v>
      </c>
      <c r="C228" s="31">
        <v>4301070991</v>
      </c>
      <c r="D228" s="193">
        <v>4607111038180</v>
      </c>
      <c r="E228" s="194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221" t="s">
        <v>288</v>
      </c>
      <c r="Q228" s="198"/>
      <c r="R228" s="198"/>
      <c r="S228" s="198"/>
      <c r="T228" s="199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00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2"/>
      <c r="P229" s="223" t="s">
        <v>69</v>
      </c>
      <c r="Q229" s="224"/>
      <c r="R229" s="224"/>
      <c r="S229" s="224"/>
      <c r="T229" s="224"/>
      <c r="U229" s="224"/>
      <c r="V229" s="225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hidden="1" x14ac:dyDescent="0.2">
      <c r="A230" s="201"/>
      <c r="B230" s="201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2"/>
      <c r="P230" s="223" t="s">
        <v>69</v>
      </c>
      <c r="Q230" s="224"/>
      <c r="R230" s="224"/>
      <c r="S230" s="224"/>
      <c r="T230" s="224"/>
      <c r="U230" s="224"/>
      <c r="V230" s="225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hidden="1" customHeight="1" x14ac:dyDescent="0.2">
      <c r="A231" s="226" t="s">
        <v>199</v>
      </c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  <c r="AA231" s="48"/>
      <c r="AB231" s="48"/>
      <c r="AC231" s="48"/>
    </row>
    <row r="232" spans="1:68" ht="16.5" hidden="1" customHeight="1" x14ac:dyDescent="0.25">
      <c r="A232" s="228" t="s">
        <v>199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184"/>
      <c r="AB232" s="184"/>
      <c r="AC232" s="184"/>
    </row>
    <row r="233" spans="1:68" ht="14.25" hidden="1" customHeight="1" x14ac:dyDescent="0.25">
      <c r="A233" s="209" t="s">
        <v>63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5"/>
      <c r="AB233" s="185"/>
      <c r="AC233" s="185"/>
    </row>
    <row r="234" spans="1:68" ht="27" customHeight="1" x14ac:dyDescent="0.25">
      <c r="A234" s="54" t="s">
        <v>289</v>
      </c>
      <c r="B234" s="54" t="s">
        <v>290</v>
      </c>
      <c r="C234" s="31">
        <v>4301071014</v>
      </c>
      <c r="D234" s="193">
        <v>4640242181264</v>
      </c>
      <c r="E234" s="194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371" t="s">
        <v>291</v>
      </c>
      <c r="Q234" s="198"/>
      <c r="R234" s="198"/>
      <c r="S234" s="198"/>
      <c r="T234" s="199"/>
      <c r="U234" s="34"/>
      <c r="V234" s="34"/>
      <c r="W234" s="35" t="s">
        <v>68</v>
      </c>
      <c r="X234" s="189">
        <v>12</v>
      </c>
      <c r="Y234" s="190">
        <f>IFERROR(IF(X234="","",X234),"")</f>
        <v>12</v>
      </c>
      <c r="Z234" s="36">
        <f>IFERROR(IF(X234="","",X234*0.0155),"")</f>
        <v>0.186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87.36</v>
      </c>
      <c r="BN234" s="67">
        <f>IFERROR(Y234*I234,"0")</f>
        <v>87.36</v>
      </c>
      <c r="BO234" s="67">
        <f>IFERROR(X234/J234,"0")</f>
        <v>0.14285714285714285</v>
      </c>
      <c r="BP234" s="67">
        <f>IFERROR(Y234/J234,"0")</f>
        <v>0.14285714285714285</v>
      </c>
    </row>
    <row r="235" spans="1:68" ht="27" hidden="1" customHeight="1" x14ac:dyDescent="0.25">
      <c r="A235" s="54" t="s">
        <v>292</v>
      </c>
      <c r="B235" s="54" t="s">
        <v>293</v>
      </c>
      <c r="C235" s="31">
        <v>4301071021</v>
      </c>
      <c r="D235" s="193">
        <v>4640242181325</v>
      </c>
      <c r="E235" s="194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25" t="s">
        <v>294</v>
      </c>
      <c r="Q235" s="198"/>
      <c r="R235" s="198"/>
      <c r="S235" s="198"/>
      <c r="T235" s="199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295</v>
      </c>
      <c r="B236" s="54" t="s">
        <v>296</v>
      </c>
      <c r="C236" s="31">
        <v>4301070993</v>
      </c>
      <c r="D236" s="193">
        <v>4640242180670</v>
      </c>
      <c r="E236" s="194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342" t="s">
        <v>297</v>
      </c>
      <c r="Q236" s="198"/>
      <c r="R236" s="198"/>
      <c r="S236" s="198"/>
      <c r="T236" s="199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00"/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2"/>
      <c r="P237" s="223" t="s">
        <v>69</v>
      </c>
      <c r="Q237" s="224"/>
      <c r="R237" s="224"/>
      <c r="S237" s="224"/>
      <c r="T237" s="224"/>
      <c r="U237" s="224"/>
      <c r="V237" s="225"/>
      <c r="W237" s="37" t="s">
        <v>68</v>
      </c>
      <c r="X237" s="191">
        <f>IFERROR(SUM(X234:X236),"0")</f>
        <v>12</v>
      </c>
      <c r="Y237" s="191">
        <f>IFERROR(SUM(Y234:Y236),"0")</f>
        <v>12</v>
      </c>
      <c r="Z237" s="191">
        <f>IFERROR(IF(Z234="",0,Z234),"0")+IFERROR(IF(Z235="",0,Z235),"0")+IFERROR(IF(Z236="",0,Z236),"0")</f>
        <v>0.186</v>
      </c>
      <c r="AA237" s="192"/>
      <c r="AB237" s="192"/>
      <c r="AC237" s="192"/>
    </row>
    <row r="238" spans="1:68" x14ac:dyDescent="0.2">
      <c r="A238" s="201"/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2"/>
      <c r="P238" s="223" t="s">
        <v>69</v>
      </c>
      <c r="Q238" s="224"/>
      <c r="R238" s="224"/>
      <c r="S238" s="224"/>
      <c r="T238" s="224"/>
      <c r="U238" s="224"/>
      <c r="V238" s="225"/>
      <c r="W238" s="37" t="s">
        <v>70</v>
      </c>
      <c r="X238" s="191">
        <f>IFERROR(SUMPRODUCT(X234:X236*H234:H236),"0")</f>
        <v>84</v>
      </c>
      <c r="Y238" s="191">
        <f>IFERROR(SUMPRODUCT(Y234:Y236*H234:H236),"0")</f>
        <v>84</v>
      </c>
      <c r="Z238" s="37"/>
      <c r="AA238" s="192"/>
      <c r="AB238" s="192"/>
      <c r="AC238" s="192"/>
    </row>
    <row r="239" spans="1:68" ht="14.25" hidden="1" customHeight="1" x14ac:dyDescent="0.25">
      <c r="A239" s="209" t="s">
        <v>132</v>
      </c>
      <c r="B239" s="201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185"/>
      <c r="AB239" s="185"/>
      <c r="AC239" s="185"/>
    </row>
    <row r="240" spans="1:68" ht="27" hidden="1" customHeight="1" x14ac:dyDescent="0.25">
      <c r="A240" s="54" t="s">
        <v>298</v>
      </c>
      <c r="B240" s="54" t="s">
        <v>299</v>
      </c>
      <c r="C240" s="31">
        <v>4301131019</v>
      </c>
      <c r="D240" s="193">
        <v>4640242180427</v>
      </c>
      <c r="E240" s="194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357" t="s">
        <v>300</v>
      </c>
      <c r="Q240" s="198"/>
      <c r="R240" s="198"/>
      <c r="S240" s="198"/>
      <c r="T240" s="199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2"/>
      <c r="P241" s="223" t="s">
        <v>69</v>
      </c>
      <c r="Q241" s="224"/>
      <c r="R241" s="224"/>
      <c r="S241" s="224"/>
      <c r="T241" s="224"/>
      <c r="U241" s="224"/>
      <c r="V241" s="225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hidden="1" x14ac:dyDescent="0.2">
      <c r="A242" s="201"/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2"/>
      <c r="P242" s="223" t="s">
        <v>69</v>
      </c>
      <c r="Q242" s="224"/>
      <c r="R242" s="224"/>
      <c r="S242" s="224"/>
      <c r="T242" s="224"/>
      <c r="U242" s="224"/>
      <c r="V242" s="225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hidden="1" customHeight="1" x14ac:dyDescent="0.25">
      <c r="A243" s="209" t="s">
        <v>73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3">
        <v>4640242180397</v>
      </c>
      <c r="E244" s="194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392" t="s">
        <v>303</v>
      </c>
      <c r="Q244" s="198"/>
      <c r="R244" s="198"/>
      <c r="S244" s="198"/>
      <c r="T244" s="199"/>
      <c r="U244" s="34"/>
      <c r="V244" s="34"/>
      <c r="W244" s="35" t="s">
        <v>68</v>
      </c>
      <c r="X244" s="189">
        <v>28</v>
      </c>
      <c r="Y244" s="190">
        <f>IFERROR(IF(X244="","",X244),"")</f>
        <v>28</v>
      </c>
      <c r="Z244" s="36">
        <f>IFERROR(IF(X244="","",X244*0.0155),"")</f>
        <v>0.434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175.28</v>
      </c>
      <c r="BN244" s="67">
        <f>IFERROR(Y244*I244,"0")</f>
        <v>175.28</v>
      </c>
      <c r="BO244" s="67">
        <f>IFERROR(X244/J244,"0")</f>
        <v>0.33333333333333331</v>
      </c>
      <c r="BP244" s="67">
        <f>IFERROR(Y244/J244,"0")</f>
        <v>0.33333333333333331</v>
      </c>
    </row>
    <row r="245" spans="1:68" ht="27" hidden="1" customHeight="1" x14ac:dyDescent="0.25">
      <c r="A245" s="54" t="s">
        <v>304</v>
      </c>
      <c r="B245" s="54" t="s">
        <v>305</v>
      </c>
      <c r="C245" s="31">
        <v>4301132104</v>
      </c>
      <c r="D245" s="193">
        <v>4640242181219</v>
      </c>
      <c r="E245" s="194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05" t="s">
        <v>306</v>
      </c>
      <c r="Q245" s="198"/>
      <c r="R245" s="198"/>
      <c r="S245" s="198"/>
      <c r="T245" s="199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0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2"/>
      <c r="P246" s="223" t="s">
        <v>69</v>
      </c>
      <c r="Q246" s="224"/>
      <c r="R246" s="224"/>
      <c r="S246" s="224"/>
      <c r="T246" s="224"/>
      <c r="U246" s="224"/>
      <c r="V246" s="225"/>
      <c r="W246" s="37" t="s">
        <v>68</v>
      </c>
      <c r="X246" s="191">
        <f>IFERROR(SUM(X244:X245),"0")</f>
        <v>28</v>
      </c>
      <c r="Y246" s="191">
        <f>IFERROR(SUM(Y244:Y245),"0")</f>
        <v>28</v>
      </c>
      <c r="Z246" s="191">
        <f>IFERROR(IF(Z244="",0,Z244),"0")+IFERROR(IF(Z245="",0,Z245),"0")</f>
        <v>0.434</v>
      </c>
      <c r="AA246" s="192"/>
      <c r="AB246" s="192"/>
      <c r="AC246" s="192"/>
    </row>
    <row r="247" spans="1:68" x14ac:dyDescent="0.2">
      <c r="A247" s="201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2"/>
      <c r="P247" s="223" t="s">
        <v>69</v>
      </c>
      <c r="Q247" s="224"/>
      <c r="R247" s="224"/>
      <c r="S247" s="224"/>
      <c r="T247" s="224"/>
      <c r="U247" s="224"/>
      <c r="V247" s="225"/>
      <c r="W247" s="37" t="s">
        <v>70</v>
      </c>
      <c r="X247" s="191">
        <f>IFERROR(SUMPRODUCT(X244:X245*H244:H245),"0")</f>
        <v>168</v>
      </c>
      <c r="Y247" s="191">
        <f>IFERROR(SUMPRODUCT(Y244:Y245*H244:H245),"0")</f>
        <v>168</v>
      </c>
      <c r="Z247" s="37"/>
      <c r="AA247" s="192"/>
      <c r="AB247" s="192"/>
      <c r="AC247" s="192"/>
    </row>
    <row r="248" spans="1:68" ht="14.25" hidden="1" customHeight="1" x14ac:dyDescent="0.25">
      <c r="A248" s="209" t="s">
        <v>151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185"/>
      <c r="AB248" s="185"/>
      <c r="AC248" s="185"/>
    </row>
    <row r="249" spans="1:68" ht="27" customHeight="1" x14ac:dyDescent="0.25">
      <c r="A249" s="54" t="s">
        <v>307</v>
      </c>
      <c r="B249" s="54" t="s">
        <v>308</v>
      </c>
      <c r="C249" s="31">
        <v>4301136028</v>
      </c>
      <c r="D249" s="193">
        <v>4640242180304</v>
      </c>
      <c r="E249" s="194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385" t="s">
        <v>309</v>
      </c>
      <c r="Q249" s="198"/>
      <c r="R249" s="198"/>
      <c r="S249" s="198"/>
      <c r="T249" s="199"/>
      <c r="U249" s="34"/>
      <c r="V249" s="34"/>
      <c r="W249" s="35" t="s">
        <v>68</v>
      </c>
      <c r="X249" s="189">
        <v>84</v>
      </c>
      <c r="Y249" s="190">
        <f>IFERROR(IF(X249="","",X249),"")</f>
        <v>84</v>
      </c>
      <c r="Z249" s="36">
        <f>IFERROR(IF(X249="","",X249*0.00936),"")</f>
        <v>0.78624000000000005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242.81040000000002</v>
      </c>
      <c r="BN249" s="67">
        <f>IFERROR(Y249*I249,"0")</f>
        <v>242.81040000000002</v>
      </c>
      <c r="BO249" s="67">
        <f>IFERROR(X249/J249,"0")</f>
        <v>0.66666666666666663</v>
      </c>
      <c r="BP249" s="67">
        <f>IFERROR(Y249/J249,"0")</f>
        <v>0.66666666666666663</v>
      </c>
    </row>
    <row r="250" spans="1:68" ht="37.5" hidden="1" customHeight="1" x14ac:dyDescent="0.25">
      <c r="A250" s="54" t="s">
        <v>310</v>
      </c>
      <c r="B250" s="54" t="s">
        <v>311</v>
      </c>
      <c r="C250" s="31">
        <v>4301136027</v>
      </c>
      <c r="D250" s="193">
        <v>4640242180298</v>
      </c>
      <c r="E250" s="194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35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198"/>
      <c r="R250" s="198"/>
      <c r="S250" s="198"/>
      <c r="T250" s="199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312</v>
      </c>
      <c r="B251" s="54" t="s">
        <v>313</v>
      </c>
      <c r="C251" s="31">
        <v>4301136026</v>
      </c>
      <c r="D251" s="193">
        <v>4640242180236</v>
      </c>
      <c r="E251" s="194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282" t="s">
        <v>314</v>
      </c>
      <c r="Q251" s="198"/>
      <c r="R251" s="198"/>
      <c r="S251" s="198"/>
      <c r="T251" s="199"/>
      <c r="U251" s="34"/>
      <c r="V251" s="34"/>
      <c r="W251" s="35" t="s">
        <v>68</v>
      </c>
      <c r="X251" s="189">
        <v>0</v>
      </c>
      <c r="Y251" s="190">
        <f>IFERROR(IF(X251="","",X251),"")</f>
        <v>0</v>
      </c>
      <c r="Z251" s="36">
        <f>IFERROR(IF(X251="","",X251*0.0155),"")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315</v>
      </c>
      <c r="B252" s="54" t="s">
        <v>316</v>
      </c>
      <c r="C252" s="31">
        <v>4301136029</v>
      </c>
      <c r="D252" s="193">
        <v>4640242180410</v>
      </c>
      <c r="E252" s="194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198"/>
      <c r="R252" s="198"/>
      <c r="S252" s="198"/>
      <c r="T252" s="199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00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2"/>
      <c r="P253" s="223" t="s">
        <v>69</v>
      </c>
      <c r="Q253" s="224"/>
      <c r="R253" s="224"/>
      <c r="S253" s="224"/>
      <c r="T253" s="224"/>
      <c r="U253" s="224"/>
      <c r="V253" s="225"/>
      <c r="W253" s="37" t="s">
        <v>68</v>
      </c>
      <c r="X253" s="191">
        <f>IFERROR(SUM(X249:X252),"0")</f>
        <v>84</v>
      </c>
      <c r="Y253" s="191">
        <f>IFERROR(SUM(Y249:Y252),"0")</f>
        <v>84</v>
      </c>
      <c r="Z253" s="191">
        <f>IFERROR(IF(Z249="",0,Z249),"0")+IFERROR(IF(Z250="",0,Z250),"0")+IFERROR(IF(Z251="",0,Z251),"0")+IFERROR(IF(Z252="",0,Z252),"0")</f>
        <v>0.78624000000000005</v>
      </c>
      <c r="AA253" s="192"/>
      <c r="AB253" s="192"/>
      <c r="AC253" s="192"/>
    </row>
    <row r="254" spans="1:68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2"/>
      <c r="P254" s="223" t="s">
        <v>69</v>
      </c>
      <c r="Q254" s="224"/>
      <c r="R254" s="224"/>
      <c r="S254" s="224"/>
      <c r="T254" s="224"/>
      <c r="U254" s="224"/>
      <c r="V254" s="225"/>
      <c r="W254" s="37" t="s">
        <v>70</v>
      </c>
      <c r="X254" s="191">
        <f>IFERROR(SUMPRODUCT(X249:X252*H249:H252),"0")</f>
        <v>226.8</v>
      </c>
      <c r="Y254" s="191">
        <f>IFERROR(SUMPRODUCT(Y249:Y252*H249:H252),"0")</f>
        <v>226.8</v>
      </c>
      <c r="Z254" s="37"/>
      <c r="AA254" s="192"/>
      <c r="AB254" s="192"/>
      <c r="AC254" s="192"/>
    </row>
    <row r="255" spans="1:68" ht="14.25" hidden="1" customHeight="1" x14ac:dyDescent="0.25">
      <c r="A255" s="209" t="s">
        <v>128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3">
        <v>4640242181523</v>
      </c>
      <c r="E256" s="194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284" t="s">
        <v>319</v>
      </c>
      <c r="Q256" s="198"/>
      <c r="R256" s="198"/>
      <c r="S256" s="198"/>
      <c r="T256" s="199"/>
      <c r="U256" s="34"/>
      <c r="V256" s="34"/>
      <c r="W256" s="35" t="s">
        <v>68</v>
      </c>
      <c r="X256" s="189">
        <v>56</v>
      </c>
      <c r="Y256" s="190">
        <f t="shared" ref="Y256:Y274" si="18">IFERROR(IF(X256="","",X256),"")</f>
        <v>56</v>
      </c>
      <c r="Z256" s="36">
        <f t="shared" ref="Z256:Z261" si="19">IFERROR(IF(X256="","",X256*0.00936),"")</f>
        <v>0.52415999999999996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178.75200000000001</v>
      </c>
      <c r="BN256" s="67">
        <f t="shared" ref="BN256:BN274" si="21">IFERROR(Y256*I256,"0")</f>
        <v>178.75200000000001</v>
      </c>
      <c r="BO256" s="67">
        <f t="shared" ref="BO256:BO274" si="22">IFERROR(X256/J256,"0")</f>
        <v>0.44444444444444442</v>
      </c>
      <c r="BP256" s="67">
        <f t="shared" ref="BP256:BP274" si="23">IFERROR(Y256/J256,"0")</f>
        <v>0.44444444444444442</v>
      </c>
    </row>
    <row r="257" spans="1:68" ht="27" hidden="1" customHeight="1" x14ac:dyDescent="0.25">
      <c r="A257" s="54" t="s">
        <v>320</v>
      </c>
      <c r="B257" s="54" t="s">
        <v>321</v>
      </c>
      <c r="C257" s="31">
        <v>4301135195</v>
      </c>
      <c r="D257" s="193">
        <v>4640242180366</v>
      </c>
      <c r="E257" s="194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278" t="s">
        <v>322</v>
      </c>
      <c r="Q257" s="198"/>
      <c r="R257" s="198"/>
      <c r="S257" s="198"/>
      <c r="T257" s="199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hidden="1" customHeight="1" x14ac:dyDescent="0.25">
      <c r="A258" s="54" t="s">
        <v>323</v>
      </c>
      <c r="B258" s="54" t="s">
        <v>324</v>
      </c>
      <c r="C258" s="31">
        <v>4301135375</v>
      </c>
      <c r="D258" s="193">
        <v>4640242181486</v>
      </c>
      <c r="E258" s="194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375" t="s">
        <v>325</v>
      </c>
      <c r="Q258" s="198"/>
      <c r="R258" s="198"/>
      <c r="S258" s="198"/>
      <c r="T258" s="199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hidden="1" customHeight="1" x14ac:dyDescent="0.25">
      <c r="A259" s="54" t="s">
        <v>326</v>
      </c>
      <c r="B259" s="54" t="s">
        <v>327</v>
      </c>
      <c r="C259" s="31">
        <v>4301135402</v>
      </c>
      <c r="D259" s="193">
        <v>4640242181493</v>
      </c>
      <c r="E259" s="194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356" t="s">
        <v>328</v>
      </c>
      <c r="Q259" s="198"/>
      <c r="R259" s="198"/>
      <c r="S259" s="198"/>
      <c r="T259" s="199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hidden="1" customHeight="1" x14ac:dyDescent="0.25">
      <c r="A260" s="54" t="s">
        <v>329</v>
      </c>
      <c r="B260" s="54" t="s">
        <v>330</v>
      </c>
      <c r="C260" s="31">
        <v>4301135403</v>
      </c>
      <c r="D260" s="193">
        <v>4640242181509</v>
      </c>
      <c r="E260" s="194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06" t="s">
        <v>331</v>
      </c>
      <c r="Q260" s="198"/>
      <c r="R260" s="198"/>
      <c r="S260" s="198"/>
      <c r="T260" s="199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332</v>
      </c>
      <c r="B261" s="54" t="s">
        <v>333</v>
      </c>
      <c r="C261" s="31">
        <v>4301135187</v>
      </c>
      <c r="D261" s="193">
        <v>4640242180328</v>
      </c>
      <c r="E261" s="194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295" t="s">
        <v>334</v>
      </c>
      <c r="Q261" s="198"/>
      <c r="R261" s="198"/>
      <c r="S261" s="198"/>
      <c r="T261" s="199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hidden="1" customHeight="1" x14ac:dyDescent="0.25">
      <c r="A262" s="54" t="s">
        <v>335</v>
      </c>
      <c r="B262" s="54" t="s">
        <v>336</v>
      </c>
      <c r="C262" s="31">
        <v>4301135186</v>
      </c>
      <c r="D262" s="193">
        <v>4640242180311</v>
      </c>
      <c r="E262" s="194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255" t="s">
        <v>337</v>
      </c>
      <c r="Q262" s="198"/>
      <c r="R262" s="198"/>
      <c r="S262" s="198"/>
      <c r="T262" s="199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3">
        <v>4640242181561</v>
      </c>
      <c r="E263" s="194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220" t="s">
        <v>340</v>
      </c>
      <c r="Q263" s="198"/>
      <c r="R263" s="198"/>
      <c r="S263" s="198"/>
      <c r="T263" s="199"/>
      <c r="U263" s="34"/>
      <c r="V263" s="34"/>
      <c r="W263" s="35" t="s">
        <v>68</v>
      </c>
      <c r="X263" s="189">
        <v>56</v>
      </c>
      <c r="Y263" s="190">
        <f t="shared" si="18"/>
        <v>56</v>
      </c>
      <c r="Z263" s="36">
        <f>IFERROR(IF(X263="","",X263*0.00936),"")</f>
        <v>0.52415999999999996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217.952</v>
      </c>
      <c r="BN263" s="67">
        <f t="shared" si="21"/>
        <v>217.952</v>
      </c>
      <c r="BO263" s="67">
        <f t="shared" si="22"/>
        <v>0.44444444444444442</v>
      </c>
      <c r="BP263" s="67">
        <f t="shared" si="23"/>
        <v>0.44444444444444442</v>
      </c>
    </row>
    <row r="264" spans="1:68" ht="27" hidden="1" customHeight="1" x14ac:dyDescent="0.25">
      <c r="A264" s="54" t="s">
        <v>341</v>
      </c>
      <c r="B264" s="54" t="s">
        <v>342</v>
      </c>
      <c r="C264" s="31">
        <v>4301135320</v>
      </c>
      <c r="D264" s="193">
        <v>4640242181592</v>
      </c>
      <c r="E264" s="194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47" t="s">
        <v>343</v>
      </c>
      <c r="Q264" s="198"/>
      <c r="R264" s="198"/>
      <c r="S264" s="198"/>
      <c r="T264" s="199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344</v>
      </c>
      <c r="B265" s="54" t="s">
        <v>345</v>
      </c>
      <c r="C265" s="31">
        <v>4301135193</v>
      </c>
      <c r="D265" s="193">
        <v>4640242180403</v>
      </c>
      <c r="E265" s="194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360" t="s">
        <v>346</v>
      </c>
      <c r="Q265" s="198"/>
      <c r="R265" s="198"/>
      <c r="S265" s="198"/>
      <c r="T265" s="199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347</v>
      </c>
      <c r="B266" s="54" t="s">
        <v>348</v>
      </c>
      <c r="C266" s="31">
        <v>4301135304</v>
      </c>
      <c r="D266" s="193">
        <v>4640242181240</v>
      </c>
      <c r="E266" s="194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367" t="s">
        <v>349</v>
      </c>
      <c r="Q266" s="198"/>
      <c r="R266" s="198"/>
      <c r="S266" s="198"/>
      <c r="T266" s="199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350</v>
      </c>
      <c r="B267" s="54" t="s">
        <v>351</v>
      </c>
      <c r="C267" s="31">
        <v>4301135310</v>
      </c>
      <c r="D267" s="193">
        <v>4640242181318</v>
      </c>
      <c r="E267" s="194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0" t="s">
        <v>352</v>
      </c>
      <c r="Q267" s="198"/>
      <c r="R267" s="198"/>
      <c r="S267" s="198"/>
      <c r="T267" s="199"/>
      <c r="U267" s="34"/>
      <c r="V267" s="34"/>
      <c r="W267" s="35" t="s">
        <v>68</v>
      </c>
      <c r="X267" s="189">
        <v>14</v>
      </c>
      <c r="Y267" s="190">
        <f t="shared" si="18"/>
        <v>14</v>
      </c>
      <c r="Z267" s="36">
        <f>IFERROR(IF(X267="","",X267*0.00936),"")</f>
        <v>0.13103999999999999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41.832000000000001</v>
      </c>
      <c r="BN267" s="67">
        <f t="shared" si="21"/>
        <v>41.832000000000001</v>
      </c>
      <c r="BO267" s="67">
        <f t="shared" si="22"/>
        <v>0.1111111111111111</v>
      </c>
      <c r="BP267" s="67">
        <f t="shared" si="23"/>
        <v>0.1111111111111111</v>
      </c>
    </row>
    <row r="268" spans="1:68" ht="27" customHeight="1" x14ac:dyDescent="0.25">
      <c r="A268" s="54" t="s">
        <v>353</v>
      </c>
      <c r="B268" s="54" t="s">
        <v>354</v>
      </c>
      <c r="C268" s="31">
        <v>4301135306</v>
      </c>
      <c r="D268" s="193">
        <v>4640242181578</v>
      </c>
      <c r="E268" s="194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373" t="s">
        <v>355</v>
      </c>
      <c r="Q268" s="198"/>
      <c r="R268" s="198"/>
      <c r="S268" s="198"/>
      <c r="T268" s="199"/>
      <c r="U268" s="34"/>
      <c r="V268" s="34"/>
      <c r="W268" s="35" t="s">
        <v>68</v>
      </c>
      <c r="X268" s="189">
        <v>18</v>
      </c>
      <c r="Y268" s="190">
        <f t="shared" si="18"/>
        <v>18</v>
      </c>
      <c r="Z268" s="36">
        <f>IFERROR(IF(X268="","",X268*0.00502),"")</f>
        <v>9.0359999999999996E-2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51.21</v>
      </c>
      <c r="BN268" s="67">
        <f t="shared" si="21"/>
        <v>51.21</v>
      </c>
      <c r="BO268" s="67">
        <f t="shared" si="22"/>
        <v>7.6923076923076927E-2</v>
      </c>
      <c r="BP268" s="67">
        <f t="shared" si="23"/>
        <v>7.6923076923076927E-2</v>
      </c>
    </row>
    <row r="269" spans="1:68" ht="27" hidden="1" customHeight="1" x14ac:dyDescent="0.25">
      <c r="A269" s="54" t="s">
        <v>356</v>
      </c>
      <c r="B269" s="54" t="s">
        <v>357</v>
      </c>
      <c r="C269" s="31">
        <v>4301135305</v>
      </c>
      <c r="D269" s="193">
        <v>4640242181394</v>
      </c>
      <c r="E269" s="194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280" t="s">
        <v>358</v>
      </c>
      <c r="Q269" s="198"/>
      <c r="R269" s="198"/>
      <c r="S269" s="198"/>
      <c r="T269" s="199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359</v>
      </c>
      <c r="B270" s="54" t="s">
        <v>360</v>
      </c>
      <c r="C270" s="31">
        <v>4301135309</v>
      </c>
      <c r="D270" s="193">
        <v>4640242181332</v>
      </c>
      <c r="E270" s="194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256" t="s">
        <v>361</v>
      </c>
      <c r="Q270" s="198"/>
      <c r="R270" s="198"/>
      <c r="S270" s="198"/>
      <c r="T270" s="199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362</v>
      </c>
      <c r="B271" s="54" t="s">
        <v>363</v>
      </c>
      <c r="C271" s="31">
        <v>4301135308</v>
      </c>
      <c r="D271" s="193">
        <v>4640242181349</v>
      </c>
      <c r="E271" s="194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358" t="s">
        <v>364</v>
      </c>
      <c r="Q271" s="198"/>
      <c r="R271" s="198"/>
      <c r="S271" s="198"/>
      <c r="T271" s="199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365</v>
      </c>
      <c r="B272" s="54" t="s">
        <v>366</v>
      </c>
      <c r="C272" s="31">
        <v>4301135307</v>
      </c>
      <c r="D272" s="193">
        <v>4640242181370</v>
      </c>
      <c r="E272" s="194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23" t="s">
        <v>367</v>
      </c>
      <c r="Q272" s="198"/>
      <c r="R272" s="198"/>
      <c r="S272" s="198"/>
      <c r="T272" s="199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368</v>
      </c>
      <c r="B273" s="54" t="s">
        <v>369</v>
      </c>
      <c r="C273" s="31">
        <v>4301135319</v>
      </c>
      <c r="D273" s="193">
        <v>4607111037473</v>
      </c>
      <c r="E273" s="194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372" t="s">
        <v>370</v>
      </c>
      <c r="Q273" s="198"/>
      <c r="R273" s="198"/>
      <c r="S273" s="198"/>
      <c r="T273" s="199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371</v>
      </c>
      <c r="B274" s="54" t="s">
        <v>372</v>
      </c>
      <c r="C274" s="31">
        <v>4301135198</v>
      </c>
      <c r="D274" s="193">
        <v>4640242180663</v>
      </c>
      <c r="E274" s="194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274" t="s">
        <v>373</v>
      </c>
      <c r="Q274" s="198"/>
      <c r="R274" s="198"/>
      <c r="S274" s="198"/>
      <c r="T274" s="199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00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2"/>
      <c r="P275" s="223" t="s">
        <v>69</v>
      </c>
      <c r="Q275" s="224"/>
      <c r="R275" s="224"/>
      <c r="S275" s="224"/>
      <c r="T275" s="224"/>
      <c r="U275" s="224"/>
      <c r="V275" s="225"/>
      <c r="W275" s="37" t="s">
        <v>68</v>
      </c>
      <c r="X275" s="191">
        <f>IFERROR(SUM(X256:X274),"0")</f>
        <v>144</v>
      </c>
      <c r="Y275" s="191">
        <f>IFERROR(SUM(Y256:Y274),"0")</f>
        <v>144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1.26972</v>
      </c>
      <c r="AA275" s="192"/>
      <c r="AB275" s="192"/>
      <c r="AC275" s="192"/>
    </row>
    <row r="276" spans="1:68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2"/>
      <c r="P276" s="223" t="s">
        <v>69</v>
      </c>
      <c r="Q276" s="224"/>
      <c r="R276" s="224"/>
      <c r="S276" s="224"/>
      <c r="T276" s="224"/>
      <c r="U276" s="224"/>
      <c r="V276" s="225"/>
      <c r="W276" s="37" t="s">
        <v>70</v>
      </c>
      <c r="X276" s="191">
        <f>IFERROR(SUMPRODUCT(X256:X274*H256:H274),"0")</f>
        <v>461.60000000000008</v>
      </c>
      <c r="Y276" s="191">
        <f>IFERROR(SUMPRODUCT(Y256:Y274*H256:H274),"0")</f>
        <v>461.60000000000008</v>
      </c>
      <c r="Z276" s="37"/>
      <c r="AA276" s="192"/>
      <c r="AB276" s="192"/>
      <c r="AC276" s="192"/>
    </row>
    <row r="277" spans="1:68" ht="15" customHeight="1" x14ac:dyDescent="0.2">
      <c r="A277" s="298"/>
      <c r="B277" s="201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99"/>
      <c r="P277" s="245" t="s">
        <v>374</v>
      </c>
      <c r="Q277" s="246"/>
      <c r="R277" s="246"/>
      <c r="S277" s="246"/>
      <c r="T277" s="246"/>
      <c r="U277" s="246"/>
      <c r="V277" s="204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5791.2800000000007</v>
      </c>
      <c r="Y277" s="191">
        <f>IFERROR(Y24+Y33+Y40+Y49+Y61+Y67+Y72+Y78+Y88+Y95+Y103+Y109+Y115+Y121+Y126+Y132+Y137+Y143+Y147+Y155+Y160+Y168+Y172+Y177+Y183+Y190+Y200+Y208+Y213+Y219+Y225+Y230+Y238+Y242+Y247+Y254+Y276,"0")</f>
        <v>5791.2800000000007</v>
      </c>
      <c r="Z277" s="37"/>
      <c r="AA277" s="192"/>
      <c r="AB277" s="192"/>
      <c r="AC277" s="192"/>
    </row>
    <row r="278" spans="1:68" x14ac:dyDescent="0.2">
      <c r="A278" s="201"/>
      <c r="B278" s="201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99"/>
      <c r="P278" s="245" t="s">
        <v>375</v>
      </c>
      <c r="Q278" s="246"/>
      <c r="R278" s="246"/>
      <c r="S278" s="246"/>
      <c r="T278" s="246"/>
      <c r="U278" s="246"/>
      <c r="V278" s="204"/>
      <c r="W278" s="37" t="s">
        <v>70</v>
      </c>
      <c r="X278" s="191">
        <f>IFERROR(SUM(BM22:BM274),"0")</f>
        <v>6261.3644000000004</v>
      </c>
      <c r="Y278" s="191">
        <f>IFERROR(SUM(BN22:BN274),"0")</f>
        <v>6261.3644000000004</v>
      </c>
      <c r="Z278" s="37"/>
      <c r="AA278" s="192"/>
      <c r="AB278" s="192"/>
      <c r="AC278" s="192"/>
    </row>
    <row r="279" spans="1:68" x14ac:dyDescent="0.2">
      <c r="A279" s="201"/>
      <c r="B279" s="201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99"/>
      <c r="P279" s="245" t="s">
        <v>376</v>
      </c>
      <c r="Q279" s="246"/>
      <c r="R279" s="246"/>
      <c r="S279" s="246"/>
      <c r="T279" s="246"/>
      <c r="U279" s="246"/>
      <c r="V279" s="204"/>
      <c r="W279" s="37" t="s">
        <v>377</v>
      </c>
      <c r="X279" s="38">
        <f>ROUNDUP(SUM(BO22:BO274),0)</f>
        <v>14</v>
      </c>
      <c r="Y279" s="38">
        <f>ROUNDUP(SUM(BP22:BP274),0)</f>
        <v>14</v>
      </c>
      <c r="Z279" s="37"/>
      <c r="AA279" s="192"/>
      <c r="AB279" s="192"/>
      <c r="AC279" s="192"/>
    </row>
    <row r="280" spans="1:68" x14ac:dyDescent="0.2">
      <c r="A280" s="201"/>
      <c r="B280" s="201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99"/>
      <c r="P280" s="245" t="s">
        <v>378</v>
      </c>
      <c r="Q280" s="246"/>
      <c r="R280" s="246"/>
      <c r="S280" s="246"/>
      <c r="T280" s="246"/>
      <c r="U280" s="246"/>
      <c r="V280" s="204"/>
      <c r="W280" s="37" t="s">
        <v>70</v>
      </c>
      <c r="X280" s="191">
        <f>GrossWeightTotal+PalletQtyTotal*25</f>
        <v>6611.3644000000004</v>
      </c>
      <c r="Y280" s="191">
        <f>GrossWeightTotalR+PalletQtyTotalR*25</f>
        <v>6611.3644000000004</v>
      </c>
      <c r="Z280" s="37"/>
      <c r="AA280" s="192"/>
      <c r="AB280" s="192"/>
      <c r="AC280" s="192"/>
    </row>
    <row r="281" spans="1:68" x14ac:dyDescent="0.2">
      <c r="A281" s="201"/>
      <c r="B281" s="201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99"/>
      <c r="P281" s="245" t="s">
        <v>379</v>
      </c>
      <c r="Q281" s="246"/>
      <c r="R281" s="246"/>
      <c r="S281" s="246"/>
      <c r="T281" s="246"/>
      <c r="U281" s="246"/>
      <c r="V281" s="204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1188</v>
      </c>
      <c r="Y281" s="191">
        <f>IFERROR(Y23+Y32+Y39+Y48+Y60+Y66+Y71+Y77+Y87+Y94+Y102+Y108+Y114+Y120+Y125+Y131+Y136+Y142+Y146+Y154+Y159+Y167+Y171+Y176+Y182+Y189+Y199+Y207+Y212+Y218+Y224+Y229+Y237+Y241+Y246+Y253+Y275,"0")</f>
        <v>1188</v>
      </c>
      <c r="Z281" s="37"/>
      <c r="AA281" s="192"/>
      <c r="AB281" s="192"/>
      <c r="AC281" s="192"/>
    </row>
    <row r="282" spans="1:68" ht="14.25" hidden="1" customHeight="1" x14ac:dyDescent="0.2">
      <c r="A282" s="201"/>
      <c r="B282" s="201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99"/>
      <c r="P282" s="245" t="s">
        <v>380</v>
      </c>
      <c r="Q282" s="246"/>
      <c r="R282" s="246"/>
      <c r="S282" s="246"/>
      <c r="T282" s="246"/>
      <c r="U282" s="246"/>
      <c r="V282" s="204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17.562280000000001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195" t="s">
        <v>71</v>
      </c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279"/>
      <c r="O284" s="279"/>
      <c r="P284" s="279"/>
      <c r="Q284" s="279"/>
      <c r="R284" s="279"/>
      <c r="S284" s="279"/>
      <c r="T284" s="244"/>
      <c r="U284" s="195" t="s">
        <v>198</v>
      </c>
      <c r="V284" s="244"/>
      <c r="W284" s="195" t="s">
        <v>222</v>
      </c>
      <c r="X284" s="244"/>
      <c r="Y284" s="195" t="s">
        <v>238</v>
      </c>
      <c r="Z284" s="279"/>
      <c r="AA284" s="279"/>
      <c r="AB284" s="279"/>
      <c r="AC284" s="279"/>
      <c r="AD284" s="244"/>
      <c r="AE284" s="195" t="s">
        <v>280</v>
      </c>
      <c r="AF284" s="244"/>
      <c r="AG284" s="186" t="s">
        <v>199</v>
      </c>
    </row>
    <row r="285" spans="1:68" ht="14.25" customHeight="1" thickTop="1" x14ac:dyDescent="0.2">
      <c r="A285" s="317" t="s">
        <v>383</v>
      </c>
      <c r="B285" s="195" t="s">
        <v>62</v>
      </c>
      <c r="C285" s="195" t="s">
        <v>72</v>
      </c>
      <c r="D285" s="195" t="s">
        <v>84</v>
      </c>
      <c r="E285" s="195" t="s">
        <v>92</v>
      </c>
      <c r="F285" s="195" t="s">
        <v>105</v>
      </c>
      <c r="G285" s="195" t="s">
        <v>121</v>
      </c>
      <c r="H285" s="195" t="s">
        <v>127</v>
      </c>
      <c r="I285" s="195" t="s">
        <v>131</v>
      </c>
      <c r="J285" s="195" t="s">
        <v>137</v>
      </c>
      <c r="K285" s="195" t="s">
        <v>150</v>
      </c>
      <c r="L285" s="187"/>
      <c r="M285" s="195" t="s">
        <v>158</v>
      </c>
      <c r="N285" s="187"/>
      <c r="O285" s="195" t="s">
        <v>167</v>
      </c>
      <c r="P285" s="195" t="s">
        <v>172</v>
      </c>
      <c r="Q285" s="195" t="s">
        <v>178</v>
      </c>
      <c r="R285" s="195" t="s">
        <v>183</v>
      </c>
      <c r="S285" s="195" t="s">
        <v>186</v>
      </c>
      <c r="T285" s="195" t="s">
        <v>195</v>
      </c>
      <c r="U285" s="195" t="s">
        <v>199</v>
      </c>
      <c r="V285" s="195" t="s">
        <v>205</v>
      </c>
      <c r="W285" s="195" t="s">
        <v>223</v>
      </c>
      <c r="X285" s="195" t="s">
        <v>235</v>
      </c>
      <c r="Y285" s="195" t="s">
        <v>239</v>
      </c>
      <c r="Z285" s="195" t="s">
        <v>242</v>
      </c>
      <c r="AA285" s="195" t="s">
        <v>249</v>
      </c>
      <c r="AB285" s="195" t="s">
        <v>262</v>
      </c>
      <c r="AC285" s="195" t="s">
        <v>271</v>
      </c>
      <c r="AD285" s="195" t="s">
        <v>274</v>
      </c>
      <c r="AE285" s="195" t="s">
        <v>281</v>
      </c>
      <c r="AF285" s="195" t="s">
        <v>285</v>
      </c>
      <c r="AG285" s="195" t="s">
        <v>199</v>
      </c>
    </row>
    <row r="286" spans="1:68" ht="13.5" customHeight="1" thickBot="1" x14ac:dyDescent="0.25">
      <c r="A286" s="318"/>
      <c r="B286" s="196"/>
      <c r="C286" s="196"/>
      <c r="D286" s="196"/>
      <c r="E286" s="196"/>
      <c r="F286" s="196"/>
      <c r="G286" s="196"/>
      <c r="H286" s="196"/>
      <c r="I286" s="196"/>
      <c r="J286" s="196"/>
      <c r="K286" s="196"/>
      <c r="L286" s="187"/>
      <c r="M286" s="196"/>
      <c r="N286" s="187"/>
      <c r="O286" s="196"/>
      <c r="P286" s="196"/>
      <c r="Q286" s="196"/>
      <c r="R286" s="196"/>
      <c r="S286" s="196"/>
      <c r="T286" s="196"/>
      <c r="U286" s="196"/>
      <c r="V286" s="196"/>
      <c r="W286" s="196"/>
      <c r="X286" s="196"/>
      <c r="Y286" s="196"/>
      <c r="Z286" s="196"/>
      <c r="AA286" s="196"/>
      <c r="AB286" s="196"/>
      <c r="AC286" s="196"/>
      <c r="AD286" s="196"/>
      <c r="AE286" s="196"/>
      <c r="AF286" s="196"/>
      <c r="AG286" s="196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0</v>
      </c>
      <c r="D287" s="46">
        <f>IFERROR(X36*H36,"0")+IFERROR(X37*H37,"0")+IFERROR(X38*H38,"0")</f>
        <v>504</v>
      </c>
      <c r="E287" s="46">
        <f>IFERROR(X43*H43,"0")+IFERROR(X44*H44,"0")+IFERROR(X45*H45,"0")+IFERROR(X46*H46,"0")+IFERROR(X47*H47,"0")</f>
        <v>48</v>
      </c>
      <c r="F287" s="46">
        <f>IFERROR(X52*H52,"0")+IFERROR(X53*H53,"0")+IFERROR(X54*H54,"0")+IFERROR(X55*H55,"0")+IFERROR(X56*H56,"0")+IFERROR(X57*H57,"0")+IFERROR(X58*H58,"0")+IFERROR(X59*H59,"0")</f>
        <v>345.6</v>
      </c>
      <c r="G287" s="46">
        <f>IFERROR(X64*H64,"0")+IFERROR(X65*H65,"0")</f>
        <v>0</v>
      </c>
      <c r="H287" s="46">
        <f>IFERROR(X70*H70,"0")</f>
        <v>100.8</v>
      </c>
      <c r="I287" s="46">
        <f>IFERROR(X75*H75,"0")+IFERROR(X76*H76,"0")</f>
        <v>504</v>
      </c>
      <c r="J287" s="46">
        <f>IFERROR(X81*H81,"0")+IFERROR(X82*H82,"0")+IFERROR(X83*H83,"0")+IFERROR(X84*H84,"0")+IFERROR(X85*H85,"0")+IFERROR(X86*H86,"0")</f>
        <v>504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1198.08</v>
      </c>
      <c r="N287" s="187"/>
      <c r="O287" s="46">
        <f>IFERROR(X106*H106,"0")+IFERROR(X107*H107,"0")</f>
        <v>168</v>
      </c>
      <c r="P287" s="46">
        <f>IFERROR(X112*H112,"0")+IFERROR(X113*H113,"0")</f>
        <v>0</v>
      </c>
      <c r="Q287" s="46">
        <f>IFERROR(X118*H118,"0")+IFERROR(X119*H119,"0")</f>
        <v>0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0</v>
      </c>
      <c r="W287" s="46">
        <f>IFERROR(X164*H164,"0")+IFERROR(X165*H165,"0")+IFERROR(X166*H166,"0")+IFERROR(X170*H170,"0")</f>
        <v>0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134.39999999999998</v>
      </c>
      <c r="AA287" s="46">
        <f>IFERROR(X193*H193,"0")+IFERROR(X194*H194,"0")+IFERROR(X195*H195,"0")+IFERROR(X196*H196,"0")+IFERROR(X197*H197,"0")+IFERROR(X198*H198,"0")</f>
        <v>134.39999999999998</v>
      </c>
      <c r="AB287" s="46">
        <f>IFERROR(X203*H203,"0")+IFERROR(X204*H204,"0")+IFERROR(X205*H205,"0")+IFERROR(X206*H206,"0")</f>
        <v>1209.5999999999999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940.4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3610.08</v>
      </c>
      <c r="B290" s="60">
        <f>SUMPRODUCT(--(BB:BB="ПГП"),--(W:W="кор"),H:H,Y:Y)+SUMPRODUCT(--(BB:BB="ПГП"),--(W:W="кг"),Y:Y)</f>
        <v>2181.1999999999998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28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88,00"/>
        <filter val="1 198,08"/>
        <filter val="1 209,60"/>
        <filter val="100,80"/>
        <filter val="108,00"/>
        <filter val="12,00"/>
        <filter val="132,00"/>
        <filter val="134,40"/>
        <filter val="14"/>
        <filter val="14,00"/>
        <filter val="140,00"/>
        <filter val="144,00"/>
        <filter val="168,00"/>
        <filter val="18,00"/>
        <filter val="20,00"/>
        <filter val="226,80"/>
        <filter val="24,00"/>
        <filter val="28,00"/>
        <filter val="345,60"/>
        <filter val="40,00"/>
        <filter val="461,60"/>
        <filter val="48,00"/>
        <filter val="5 791,28"/>
        <filter val="504,00"/>
        <filter val="56,00"/>
        <filter val="6 261,36"/>
        <filter val="6 611,36"/>
        <filter val="60,00"/>
        <filter val="70,00"/>
        <filter val="84,00"/>
      </filters>
    </filterColumn>
  </autoFilter>
  <mergeCells count="516"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  <mergeCell ref="A159:O160"/>
    <mergeCell ref="P29:T29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D271:E271"/>
    <mergeCell ref="V12:W12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D258:E258"/>
    <mergeCell ref="P86:T86"/>
    <mergeCell ref="P157:T157"/>
    <mergeCell ref="P258:T258"/>
    <mergeCell ref="A182:O183"/>
    <mergeCell ref="A34:Z34"/>
    <mergeCell ref="H9:I9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D7:M7"/>
    <mergeCell ref="P236:T236"/>
    <mergeCell ref="P92:T92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P271:T271"/>
    <mergeCell ref="P100:T100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98:T98"/>
    <mergeCell ref="A214:Z214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P171:V171"/>
    <mergeCell ref="P121:V121"/>
    <mergeCell ref="P188:T188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H5:M5"/>
    <mergeCell ref="A27:Z27"/>
    <mergeCell ref="D6:M6"/>
    <mergeCell ref="G17:G18"/>
    <mergeCell ref="A169:Z169"/>
    <mergeCell ref="P59:T59"/>
    <mergeCell ref="P130:T130"/>
    <mergeCell ref="A176:O177"/>
    <mergeCell ref="P46:T46"/>
    <mergeCell ref="A114:O115"/>
    <mergeCell ref="A9:C9"/>
    <mergeCell ref="T5:U5"/>
    <mergeCell ref="D119:E119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W284:X284"/>
    <mergeCell ref="P281:V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