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4DD6DF-F7CF-46D6-A20B-5A36BF66AD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8" i="1"/>
  <c r="X197" i="1"/>
  <c r="BO196" i="1"/>
  <c r="BM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O84" i="1"/>
  <c r="BM84" i="1"/>
  <c r="Y84" i="1"/>
  <c r="BO83" i="1"/>
  <c r="BM83" i="1"/>
  <c r="Y83" i="1"/>
  <c r="BO82" i="1"/>
  <c r="BM82" i="1"/>
  <c r="Y82" i="1"/>
  <c r="BO81" i="1"/>
  <c r="BM81" i="1"/>
  <c r="Y81" i="1"/>
  <c r="BP81" i="1" s="1"/>
  <c r="BO80" i="1"/>
  <c r="BM80" i="1"/>
  <c r="Y80" i="1"/>
  <c r="BP80" i="1" s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P37" i="1"/>
  <c r="BO37" i="1"/>
  <c r="BN37" i="1"/>
  <c r="BM37" i="1"/>
  <c r="Z37" i="1"/>
  <c r="Z38" i="1" s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07" i="1" s="1"/>
  <c r="BM22" i="1"/>
  <c r="Y22" i="1"/>
  <c r="B615" i="1" s="1"/>
  <c r="P22" i="1"/>
  <c r="H10" i="1"/>
  <c r="A9" i="1"/>
  <c r="F10" i="1" s="1"/>
  <c r="D7" i="1"/>
  <c r="Q6" i="1"/>
  <c r="P2" i="1"/>
  <c r="Y43" i="1" l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BP71" i="1"/>
  <c r="BN71" i="1"/>
  <c r="Z71" i="1"/>
  <c r="BP133" i="1"/>
  <c r="BN133" i="1"/>
  <c r="Z133" i="1"/>
  <c r="BP167" i="1"/>
  <c r="BN167" i="1"/>
  <c r="Z167" i="1"/>
  <c r="BP189" i="1"/>
  <c r="BN189" i="1"/>
  <c r="Z189" i="1"/>
  <c r="BP251" i="1"/>
  <c r="BN251" i="1"/>
  <c r="Z251" i="1"/>
  <c r="BP285" i="1"/>
  <c r="BN285" i="1"/>
  <c r="Z285" i="1"/>
  <c r="BP342" i="1"/>
  <c r="BN342" i="1"/>
  <c r="Z342" i="1"/>
  <c r="BP383" i="1"/>
  <c r="BN383" i="1"/>
  <c r="Z383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Z29" i="1"/>
  <c r="BN29" i="1"/>
  <c r="Z30" i="1"/>
  <c r="BN30" i="1"/>
  <c r="Z31" i="1"/>
  <c r="BN31" i="1"/>
  <c r="Y39" i="1"/>
  <c r="Y38" i="1"/>
  <c r="BP70" i="1"/>
  <c r="BN70" i="1"/>
  <c r="Z70" i="1"/>
  <c r="BP109" i="1"/>
  <c r="BN109" i="1"/>
  <c r="Z109" i="1"/>
  <c r="BP150" i="1"/>
  <c r="BN150" i="1"/>
  <c r="Z150" i="1"/>
  <c r="BP177" i="1"/>
  <c r="BN177" i="1"/>
  <c r="Z177" i="1"/>
  <c r="BP208" i="1"/>
  <c r="BN208" i="1"/>
  <c r="Z208" i="1"/>
  <c r="BP252" i="1"/>
  <c r="BN252" i="1"/>
  <c r="Z252" i="1"/>
  <c r="BP321" i="1"/>
  <c r="BN321" i="1"/>
  <c r="Z321" i="1"/>
  <c r="BP369" i="1"/>
  <c r="BN369" i="1"/>
  <c r="Z369" i="1"/>
  <c r="BP409" i="1"/>
  <c r="BN409" i="1"/>
  <c r="Z409" i="1"/>
  <c r="BP459" i="1"/>
  <c r="BN459" i="1"/>
  <c r="Z459" i="1"/>
  <c r="BP520" i="1"/>
  <c r="BN520" i="1"/>
  <c r="Z520" i="1"/>
  <c r="Y579" i="1"/>
  <c r="Y578" i="1"/>
  <c r="BP576" i="1"/>
  <c r="BN576" i="1"/>
  <c r="Z576" i="1"/>
  <c r="Z578" i="1" s="1"/>
  <c r="X606" i="1"/>
  <c r="X608" i="1" s="1"/>
  <c r="X609" i="1"/>
  <c r="Z27" i="1"/>
  <c r="BN27" i="1"/>
  <c r="Z33" i="1"/>
  <c r="BN33" i="1"/>
  <c r="Z53" i="1"/>
  <c r="BN53" i="1"/>
  <c r="Z68" i="1"/>
  <c r="BN68" i="1"/>
  <c r="Z75" i="1"/>
  <c r="BN75" i="1"/>
  <c r="BP75" i="1"/>
  <c r="Z80" i="1"/>
  <c r="BN80" i="1"/>
  <c r="Z81" i="1"/>
  <c r="BN81" i="1"/>
  <c r="BP83" i="1"/>
  <c r="BN83" i="1"/>
  <c r="Z83" i="1"/>
  <c r="BP85" i="1"/>
  <c r="BN85" i="1"/>
  <c r="Z85" i="1"/>
  <c r="BP95" i="1"/>
  <c r="BN95" i="1"/>
  <c r="Z95" i="1"/>
  <c r="BP111" i="1"/>
  <c r="BN111" i="1"/>
  <c r="Z111" i="1"/>
  <c r="BP119" i="1"/>
  <c r="BN119" i="1"/>
  <c r="Z119" i="1"/>
  <c r="BP135" i="1"/>
  <c r="BN135" i="1"/>
  <c r="Z135" i="1"/>
  <c r="BP156" i="1"/>
  <c r="BN156" i="1"/>
  <c r="Z156" i="1"/>
  <c r="BP169" i="1"/>
  <c r="BN169" i="1"/>
  <c r="Z169" i="1"/>
  <c r="BP183" i="1"/>
  <c r="BN183" i="1"/>
  <c r="Z183" i="1"/>
  <c r="J615" i="1"/>
  <c r="BP196" i="1"/>
  <c r="BN196" i="1"/>
  <c r="Z196" i="1"/>
  <c r="BP210" i="1"/>
  <c r="BN210" i="1"/>
  <c r="Z210" i="1"/>
  <c r="BP217" i="1"/>
  <c r="BN217" i="1"/>
  <c r="Z217" i="1"/>
  <c r="BP221" i="1"/>
  <c r="BN221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Y331" i="1"/>
  <c r="BP325" i="1"/>
  <c r="BN325" i="1"/>
  <c r="Z325" i="1"/>
  <c r="Y338" i="1"/>
  <c r="BP334" i="1"/>
  <c r="BN334" i="1"/>
  <c r="Z334" i="1"/>
  <c r="BP367" i="1"/>
  <c r="BN367" i="1"/>
  <c r="Z367" i="1"/>
  <c r="BP379" i="1"/>
  <c r="BN379" i="1"/>
  <c r="Z379" i="1"/>
  <c r="BP403" i="1"/>
  <c r="BN403" i="1"/>
  <c r="Z403" i="1"/>
  <c r="Y424" i="1"/>
  <c r="BP423" i="1"/>
  <c r="BN423" i="1"/>
  <c r="Z423" i="1"/>
  <c r="Z424" i="1" s="1"/>
  <c r="BP429" i="1"/>
  <c r="BN429" i="1"/>
  <c r="Z429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87" i="1"/>
  <c r="Y86" i="1"/>
  <c r="BP82" i="1"/>
  <c r="BN82" i="1"/>
  <c r="Z82" i="1"/>
  <c r="BP84" i="1"/>
  <c r="BN84" i="1"/>
  <c r="Z84" i="1"/>
  <c r="Y113" i="1"/>
  <c r="BP107" i="1"/>
  <c r="BN107" i="1"/>
  <c r="Z107" i="1"/>
  <c r="BP118" i="1"/>
  <c r="BN118" i="1"/>
  <c r="Z118" i="1"/>
  <c r="BP131" i="1"/>
  <c r="BN131" i="1"/>
  <c r="Z131" i="1"/>
  <c r="BP146" i="1"/>
  <c r="BN146" i="1"/>
  <c r="Z146" i="1"/>
  <c r="BP163" i="1"/>
  <c r="BN163" i="1"/>
  <c r="Z163" i="1"/>
  <c r="Y179" i="1"/>
  <c r="BP175" i="1"/>
  <c r="BN175" i="1"/>
  <c r="Z175" i="1"/>
  <c r="BP187" i="1"/>
  <c r="BN187" i="1"/>
  <c r="Z187" i="1"/>
  <c r="BP206" i="1"/>
  <c r="BN206" i="1"/>
  <c r="Z206" i="1"/>
  <c r="BP216" i="1"/>
  <c r="BN216" i="1"/>
  <c r="Z216" i="1"/>
  <c r="BP220" i="1"/>
  <c r="BN220" i="1"/>
  <c r="Z220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Y337" i="1"/>
  <c r="BP348" i="1"/>
  <c r="BN348" i="1"/>
  <c r="Z348" i="1"/>
  <c r="BP371" i="1"/>
  <c r="BN371" i="1"/>
  <c r="Z371" i="1"/>
  <c r="BP385" i="1"/>
  <c r="BN385" i="1"/>
  <c r="Z385" i="1"/>
  <c r="BP389" i="1"/>
  <c r="BN389" i="1"/>
  <c r="Z389" i="1"/>
  <c r="BP411" i="1"/>
  <c r="BN411" i="1"/>
  <c r="Z411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Y497" i="1"/>
  <c r="Y600" i="1"/>
  <c r="Y599" i="1"/>
  <c r="BP598" i="1"/>
  <c r="BN598" i="1"/>
  <c r="Z598" i="1"/>
  <c r="Z599" i="1" s="1"/>
  <c r="Y91" i="1"/>
  <c r="E615" i="1"/>
  <c r="Y127" i="1"/>
  <c r="Y141" i="1"/>
  <c r="Y152" i="1"/>
  <c r="Y165" i="1"/>
  <c r="Y173" i="1"/>
  <c r="Y202" i="1"/>
  <c r="Y316" i="1"/>
  <c r="Y387" i="1"/>
  <c r="Y386" i="1"/>
  <c r="BP438" i="1"/>
  <c r="BN438" i="1"/>
  <c r="Z438" i="1"/>
  <c r="BP455" i="1"/>
  <c r="BN455" i="1"/>
  <c r="Z455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63" i="1"/>
  <c r="Y462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BN151" i="1"/>
  <c r="Z155" i="1"/>
  <c r="Z157" i="1" s="1"/>
  <c r="BN155" i="1"/>
  <c r="BP155" i="1"/>
  <c r="Z162" i="1"/>
  <c r="Z164" i="1" s="1"/>
  <c r="BN162" i="1"/>
  <c r="Z168" i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26" i="1" l="1"/>
  <c r="Z462" i="1"/>
  <c r="Z405" i="1"/>
  <c r="Z152" i="1"/>
  <c r="Z77" i="1"/>
  <c r="Z344" i="1"/>
  <c r="Z191" i="1"/>
  <c r="Z127" i="1"/>
  <c r="Z112" i="1"/>
  <c r="Z91" i="1"/>
  <c r="Z235" i="1"/>
  <c r="Z86" i="1"/>
  <c r="Z227" i="1"/>
  <c r="Z172" i="1"/>
  <c r="Z121" i="1"/>
  <c r="Z72" i="1"/>
  <c r="Z57" i="1"/>
  <c r="Z331" i="1"/>
  <c r="Z564" i="1"/>
  <c r="Z268" i="1"/>
  <c r="Z535" i="1"/>
  <c r="Z521" i="1"/>
  <c r="Z585" i="1"/>
  <c r="Z375" i="1"/>
  <c r="Z259" i="1"/>
  <c r="Z213" i="1"/>
  <c r="Z136" i="1"/>
  <c r="Z97" i="1"/>
  <c r="Z34" i="1"/>
  <c r="Y609" i="1"/>
  <c r="Y606" i="1"/>
  <c r="Z477" i="1"/>
  <c r="Z413" i="1"/>
  <c r="Z361" i="1"/>
  <c r="Z322" i="1"/>
  <c r="Z280" i="1"/>
  <c r="Z247" i="1"/>
  <c r="Y605" i="1"/>
  <c r="Z573" i="1"/>
  <c r="Z557" i="1"/>
  <c r="Z451" i="1"/>
  <c r="Z315" i="1"/>
  <c r="Y607" i="1"/>
  <c r="Z399" i="1"/>
  <c r="Z289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<sst xmlns="http://schemas.openxmlformats.org/spreadsheetml/2006/main" count="2546" uniqueCount="837">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</sst>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3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1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topLeftCell="A391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712" t="s">
        <v>0</v>
      </c>
      <c r="E1" s="422"/>
      <c r="F1" s="422"/>
      <c r="G1" s="12" t="s">
        <v>1</v>
      </c>
      <c r="H1" s="712" t="s">
        <v>2</v>
      </c>
      <c r="I1" s="422"/>
      <c r="J1" s="422"/>
      <c r="K1" s="422"/>
      <c r="L1" s="422"/>
      <c r="M1" s="422"/>
      <c r="N1" s="422"/>
      <c r="O1" s="422"/>
      <c r="P1" s="422"/>
      <c r="Q1" s="422"/>
      <c r="R1" s="772" t="s">
        <v>3</v>
      </c>
      <c r="S1" s="422"/>
      <c r="T1" s="4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79" t="s">
        <v>8</v>
      </c>
      <c r="B5" s="403"/>
      <c r="C5" s="404"/>
      <c r="D5" s="543"/>
      <c r="E5" s="545"/>
      <c r="F5" s="474" t="s">
        <v>9</v>
      </c>
      <c r="G5" s="404"/>
      <c r="H5" s="543" t="s">
        <v>836</v>
      </c>
      <c r="I5" s="544"/>
      <c r="J5" s="544"/>
      <c r="K5" s="544"/>
      <c r="L5" s="544"/>
      <c r="M5" s="545"/>
      <c r="N5" s="58"/>
      <c r="P5" s="24" t="s">
        <v>10</v>
      </c>
      <c r="Q5" s="433">
        <v>45509</v>
      </c>
      <c r="R5" s="434"/>
      <c r="T5" s="635" t="s">
        <v>11</v>
      </c>
      <c r="U5" s="608"/>
      <c r="V5" s="639" t="s">
        <v>12</v>
      </c>
      <c r="W5" s="434"/>
      <c r="AB5" s="51"/>
      <c r="AC5" s="51"/>
      <c r="AD5" s="51"/>
      <c r="AE5" s="51"/>
    </row>
    <row r="6" spans="1:32" s="377" customFormat="1" ht="24" customHeight="1" x14ac:dyDescent="0.2">
      <c r="A6" s="679" t="s">
        <v>13</v>
      </c>
      <c r="B6" s="403"/>
      <c r="C6" s="404"/>
      <c r="D6" s="528" t="s">
        <v>14</v>
      </c>
      <c r="E6" s="529"/>
      <c r="F6" s="529"/>
      <c r="G6" s="529"/>
      <c r="H6" s="529"/>
      <c r="I6" s="529"/>
      <c r="J6" s="529"/>
      <c r="K6" s="529"/>
      <c r="L6" s="529"/>
      <c r="M6" s="434"/>
      <c r="N6" s="59"/>
      <c r="P6" s="24" t="s">
        <v>15</v>
      </c>
      <c r="Q6" s="436" t="str">
        <f>IF(Q5=0," ",CHOOSE(WEEKDAY(Q5,2),"Понедельник","Вторник","Среда","Четверг","Пятница","Суббота","Воскресенье"))</f>
        <v>Понедельник</v>
      </c>
      <c r="R6" s="397"/>
      <c r="T6" s="607" t="s">
        <v>16</v>
      </c>
      <c r="U6" s="608"/>
      <c r="V6" s="438" t="s">
        <v>17</v>
      </c>
      <c r="W6" s="439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79" t="str">
        <f>IFERROR(VLOOKUP(DeliveryAddress,Table,3,0),1)</f>
        <v>1</v>
      </c>
      <c r="E7" s="780"/>
      <c r="F7" s="780"/>
      <c r="G7" s="780"/>
      <c r="H7" s="780"/>
      <c r="I7" s="780"/>
      <c r="J7" s="780"/>
      <c r="K7" s="780"/>
      <c r="L7" s="780"/>
      <c r="M7" s="641"/>
      <c r="N7" s="60"/>
      <c r="P7" s="24"/>
      <c r="Q7" s="42"/>
      <c r="R7" s="42"/>
      <c r="T7" s="408"/>
      <c r="U7" s="608"/>
      <c r="V7" s="440"/>
      <c r="W7" s="441"/>
      <c r="AB7" s="51"/>
      <c r="AC7" s="51"/>
      <c r="AD7" s="51"/>
      <c r="AE7" s="51"/>
    </row>
    <row r="8" spans="1:32" s="377" customFormat="1" ht="25.5" customHeight="1" x14ac:dyDescent="0.2">
      <c r="A8" s="446" t="s">
        <v>18</v>
      </c>
      <c r="B8" s="399"/>
      <c r="C8" s="400"/>
      <c r="D8" s="734"/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19</v>
      </c>
      <c r="Q8" s="640">
        <v>0.45833333333333331</v>
      </c>
      <c r="R8" s="641"/>
      <c r="T8" s="408"/>
      <c r="U8" s="608"/>
      <c r="V8" s="440"/>
      <c r="W8" s="441"/>
      <c r="AB8" s="51"/>
      <c r="AC8" s="51"/>
      <c r="AD8" s="51"/>
      <c r="AE8" s="51"/>
    </row>
    <row r="9" spans="1:32" s="377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3"/>
      <c r="E9" s="494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604" t="str">
        <f>IF(AND($A$9="Тип доверенности/получателя при получении в адресе перегруза:",$D$9="Разовая доверенность"),"Введите ФИО","")</f>
        <v/>
      </c>
      <c r="I9" s="494"/>
      <c r="J9" s="6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4"/>
      <c r="L9" s="494"/>
      <c r="M9" s="494"/>
      <c r="N9" s="375"/>
      <c r="P9" s="26" t="s">
        <v>20</v>
      </c>
      <c r="Q9" s="717"/>
      <c r="R9" s="480"/>
      <c r="T9" s="408"/>
      <c r="U9" s="608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3"/>
      <c r="E10" s="494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62" t="str">
        <f>IFERROR(VLOOKUP($D$10,Proxy,2,FALSE),"")</f>
        <v/>
      </c>
      <c r="I10" s="408"/>
      <c r="J10" s="408"/>
      <c r="K10" s="408"/>
      <c r="L10" s="408"/>
      <c r="M10" s="408"/>
      <c r="N10" s="376"/>
      <c r="P10" s="26" t="s">
        <v>21</v>
      </c>
      <c r="Q10" s="609"/>
      <c r="R10" s="610"/>
      <c r="U10" s="24" t="s">
        <v>22</v>
      </c>
      <c r="V10" s="727" t="s">
        <v>23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434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600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2"/>
      <c r="P12" s="24" t="s">
        <v>29</v>
      </c>
      <c r="Q12" s="640"/>
      <c r="R12" s="641"/>
      <c r="S12" s="23"/>
      <c r="U12" s="24"/>
      <c r="V12" s="422"/>
      <c r="W12" s="408"/>
      <c r="AB12" s="51"/>
      <c r="AC12" s="51"/>
      <c r="AD12" s="51"/>
      <c r="AE12" s="51"/>
    </row>
    <row r="13" spans="1:32" s="377" customFormat="1" ht="23.25" customHeight="1" x14ac:dyDescent="0.2">
      <c r="A13" s="600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600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1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3"/>
      <c r="P15" s="644" t="s">
        <v>34</v>
      </c>
      <c r="Q15" s="422"/>
      <c r="R15" s="422"/>
      <c r="S15" s="422"/>
      <c r="T15" s="4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5"/>
      <c r="Q16" s="645"/>
      <c r="R16" s="645"/>
      <c r="S16" s="645"/>
      <c r="T16" s="6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4" t="s">
        <v>35</v>
      </c>
      <c r="B17" s="394" t="s">
        <v>36</v>
      </c>
      <c r="C17" s="683" t="s">
        <v>37</v>
      </c>
      <c r="D17" s="394" t="s">
        <v>38</v>
      </c>
      <c r="E17" s="424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394" t="s">
        <v>49</v>
      </c>
      <c r="Q17" s="715"/>
      <c r="R17" s="715"/>
      <c r="S17" s="715"/>
      <c r="T17" s="424"/>
      <c r="U17" s="431" t="s">
        <v>50</v>
      </c>
      <c r="V17" s="404"/>
      <c r="W17" s="394" t="s">
        <v>51</v>
      </c>
      <c r="X17" s="394" t="s">
        <v>52</v>
      </c>
      <c r="Y17" s="429" t="s">
        <v>53</v>
      </c>
      <c r="Z17" s="39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469"/>
      <c r="AF17" s="470"/>
      <c r="AG17" s="705"/>
      <c r="BD17" s="576" t="s">
        <v>59</v>
      </c>
    </row>
    <row r="18" spans="1:68" ht="14.25" customHeight="1" x14ac:dyDescent="0.2">
      <c r="A18" s="395"/>
      <c r="B18" s="395"/>
      <c r="C18" s="395"/>
      <c r="D18" s="425"/>
      <c r="E18" s="426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425"/>
      <c r="Q18" s="716"/>
      <c r="R18" s="716"/>
      <c r="S18" s="716"/>
      <c r="T18" s="426"/>
      <c r="U18" s="378" t="s">
        <v>60</v>
      </c>
      <c r="V18" s="378" t="s">
        <v>61</v>
      </c>
      <c r="W18" s="395"/>
      <c r="X18" s="395"/>
      <c r="Y18" s="430"/>
      <c r="Z18" s="395"/>
      <c r="AA18" s="542"/>
      <c r="AB18" s="542"/>
      <c r="AC18" s="542"/>
      <c r="AD18" s="471"/>
      <c r="AE18" s="472"/>
      <c r="AF18" s="473"/>
      <c r="AG18" s="706"/>
      <c r="BD18" s="408"/>
    </row>
    <row r="19" spans="1:68" ht="27.75" hidden="1" customHeight="1" x14ac:dyDescent="0.2">
      <c r="A19" s="564" t="s">
        <v>62</v>
      </c>
      <c r="B19" s="565"/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48"/>
      <c r="AB19" s="48"/>
      <c r="AC19" s="48"/>
    </row>
    <row r="20" spans="1:68" ht="16.5" hidden="1" customHeight="1" x14ac:dyDescent="0.25">
      <c r="A20" s="418" t="s">
        <v>62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79"/>
      <c r="AB20" s="379"/>
      <c r="AC20" s="379"/>
    </row>
    <row r="21" spans="1:68" ht="14.25" hidden="1" customHeight="1" x14ac:dyDescent="0.25">
      <c r="A21" s="407" t="s">
        <v>63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2"/>
      <c r="B23" s="408"/>
      <c r="C23" s="408"/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13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3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7" t="s">
        <v>71</v>
      </c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8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6">
        <v>4607091383881</v>
      </c>
      <c r="E26" s="397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6">
        <v>4607091388237</v>
      </c>
      <c r="E27" s="397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6">
        <v>4607091383935</v>
      </c>
      <c r="E28" s="397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1"/>
      <c r="R28" s="391"/>
      <c r="S28" s="391"/>
      <c r="T28" s="392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6">
        <v>4607091383935</v>
      </c>
      <c r="E29" s="397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6">
        <v>4680115881990</v>
      </c>
      <c r="E30" s="397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78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6">
        <v>4680115881853</v>
      </c>
      <c r="E31" s="397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8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6">
        <v>4607091383911</v>
      </c>
      <c r="E32" s="397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6">
        <v>4607091388244</v>
      </c>
      <c r="E33" s="397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12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13"/>
      <c r="P34" s="398" t="s">
        <v>69</v>
      </c>
      <c r="Q34" s="399"/>
      <c r="R34" s="399"/>
      <c r="S34" s="399"/>
      <c r="T34" s="399"/>
      <c r="U34" s="399"/>
      <c r="V34" s="400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8"/>
      <c r="O35" s="413"/>
      <c r="P35" s="398" t="s">
        <v>69</v>
      </c>
      <c r="Q35" s="399"/>
      <c r="R35" s="399"/>
      <c r="S35" s="399"/>
      <c r="T35" s="399"/>
      <c r="U35" s="399"/>
      <c r="V35" s="400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7" t="s">
        <v>90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408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6">
        <v>4607091388503</v>
      </c>
      <c r="E37" s="397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12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13"/>
      <c r="P38" s="398" t="s">
        <v>69</v>
      </c>
      <c r="Q38" s="399"/>
      <c r="R38" s="399"/>
      <c r="S38" s="399"/>
      <c r="T38" s="399"/>
      <c r="U38" s="399"/>
      <c r="V38" s="400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13"/>
      <c r="P39" s="398" t="s">
        <v>69</v>
      </c>
      <c r="Q39" s="399"/>
      <c r="R39" s="399"/>
      <c r="S39" s="399"/>
      <c r="T39" s="399"/>
      <c r="U39" s="399"/>
      <c r="V39" s="400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7" t="s">
        <v>95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6">
        <v>4607091388282</v>
      </c>
      <c r="E41" s="397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5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12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13"/>
      <c r="P42" s="398" t="s">
        <v>69</v>
      </c>
      <c r="Q42" s="399"/>
      <c r="R42" s="399"/>
      <c r="S42" s="399"/>
      <c r="T42" s="399"/>
      <c r="U42" s="399"/>
      <c r="V42" s="400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8"/>
      <c r="O43" s="413"/>
      <c r="P43" s="398" t="s">
        <v>69</v>
      </c>
      <c r="Q43" s="399"/>
      <c r="R43" s="399"/>
      <c r="S43" s="399"/>
      <c r="T43" s="399"/>
      <c r="U43" s="399"/>
      <c r="V43" s="400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7" t="s">
        <v>99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6">
        <v>4607091389111</v>
      </c>
      <c r="E45" s="397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12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3"/>
      <c r="P46" s="398" t="s">
        <v>69</v>
      </c>
      <c r="Q46" s="399"/>
      <c r="R46" s="399"/>
      <c r="S46" s="399"/>
      <c r="T46" s="399"/>
      <c r="U46" s="399"/>
      <c r="V46" s="400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3"/>
      <c r="P47" s="398" t="s">
        <v>69</v>
      </c>
      <c r="Q47" s="399"/>
      <c r="R47" s="399"/>
      <c r="S47" s="399"/>
      <c r="T47" s="399"/>
      <c r="U47" s="399"/>
      <c r="V47" s="400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564" t="s">
        <v>102</v>
      </c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5"/>
      <c r="Y48" s="565"/>
      <c r="Z48" s="565"/>
      <c r="AA48" s="48"/>
      <c r="AB48" s="48"/>
      <c r="AC48" s="48"/>
    </row>
    <row r="49" spans="1:68" ht="16.5" hidden="1" customHeight="1" x14ac:dyDescent="0.25">
      <c r="A49" s="418" t="s">
        <v>103</v>
      </c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379"/>
      <c r="AB49" s="379"/>
      <c r="AC49" s="379"/>
    </row>
    <row r="50" spans="1:68" ht="14.25" hidden="1" customHeight="1" x14ac:dyDescent="0.25">
      <c r="A50" s="407" t="s">
        <v>104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6">
        <v>4607091385670</v>
      </c>
      <c r="E51" s="397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6">
        <v>4607091385670</v>
      </c>
      <c r="E52" s="397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7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1"/>
      <c r="R52" s="391"/>
      <c r="S52" s="391"/>
      <c r="T52" s="392"/>
      <c r="U52" s="34"/>
      <c r="V52" s="34"/>
      <c r="W52" s="35" t="s">
        <v>68</v>
      </c>
      <c r="X52" s="384">
        <v>42</v>
      </c>
      <c r="Y52" s="385">
        <f t="shared" si="6"/>
        <v>43.2</v>
      </c>
      <c r="Z52" s="36">
        <f>IFERROR(IF(Y52=0,"",ROUNDUP(Y52/H52,0)*0.02175),"")</f>
        <v>8.6999999999999994E-2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43.86666666666666</v>
      </c>
      <c r="BN52" s="64">
        <f t="shared" si="8"/>
        <v>45.12</v>
      </c>
      <c r="BO52" s="64">
        <f t="shared" si="9"/>
        <v>6.9444444444444434E-2</v>
      </c>
      <c r="BP52" s="64">
        <f t="shared" si="10"/>
        <v>7.1428571428571425E-2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6">
        <v>4680115883956</v>
      </c>
      <c r="E53" s="397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1"/>
      <c r="R53" s="391"/>
      <c r="S53" s="391"/>
      <c r="T53" s="392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6">
        <v>4680115882539</v>
      </c>
      <c r="E54" s="397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4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6">
        <v>4607091385687</v>
      </c>
      <c r="E55" s="397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1"/>
      <c r="R55" s="391"/>
      <c r="S55" s="391"/>
      <c r="T55" s="392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6">
        <v>4680115883949</v>
      </c>
      <c r="E56" s="397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6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1"/>
      <c r="R56" s="391"/>
      <c r="S56" s="391"/>
      <c r="T56" s="392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412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3"/>
      <c r="P57" s="398" t="s">
        <v>69</v>
      </c>
      <c r="Q57" s="399"/>
      <c r="R57" s="399"/>
      <c r="S57" s="399"/>
      <c r="T57" s="399"/>
      <c r="U57" s="399"/>
      <c r="V57" s="400"/>
      <c r="W57" s="37" t="s">
        <v>70</v>
      </c>
      <c r="X57" s="386">
        <f>IFERROR(X51/H51,"0")+IFERROR(X52/H52,"0")+IFERROR(X53/H53,"0")+IFERROR(X54/H54,"0")+IFERROR(X55/H55,"0")+IFERROR(X56/H56,"0")</f>
        <v>3.8888888888888888</v>
      </c>
      <c r="Y57" s="386">
        <f>IFERROR(Y51/H51,"0")+IFERROR(Y52/H52,"0")+IFERROR(Y53/H53,"0")+IFERROR(Y54/H54,"0")+IFERROR(Y55/H55,"0")+IFERROR(Y56/H56,"0")</f>
        <v>4</v>
      </c>
      <c r="Z57" s="386">
        <f>IFERROR(IF(Z51="",0,Z51),"0")+IFERROR(IF(Z52="",0,Z52),"0")+IFERROR(IF(Z53="",0,Z53),"0")+IFERROR(IF(Z54="",0,Z54),"0")+IFERROR(IF(Z55="",0,Z55),"0")+IFERROR(IF(Z56="",0,Z56),"0")</f>
        <v>8.6999999999999994E-2</v>
      </c>
      <c r="AA57" s="387"/>
      <c r="AB57" s="387"/>
      <c r="AC57" s="387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3"/>
      <c r="P58" s="398" t="s">
        <v>69</v>
      </c>
      <c r="Q58" s="399"/>
      <c r="R58" s="399"/>
      <c r="S58" s="399"/>
      <c r="T58" s="399"/>
      <c r="U58" s="399"/>
      <c r="V58" s="400"/>
      <c r="W58" s="37" t="s">
        <v>68</v>
      </c>
      <c r="X58" s="386">
        <f>IFERROR(SUM(X51:X56),"0")</f>
        <v>42</v>
      </c>
      <c r="Y58" s="386">
        <f>IFERROR(SUM(Y51:Y56),"0")</f>
        <v>43.2</v>
      </c>
      <c r="Z58" s="37"/>
      <c r="AA58" s="387"/>
      <c r="AB58" s="387"/>
      <c r="AC58" s="387"/>
    </row>
    <row r="59" spans="1:68" ht="14.25" hidden="1" customHeight="1" x14ac:dyDescent="0.25">
      <c r="A59" s="407" t="s">
        <v>71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6">
        <v>4680115885233</v>
      </c>
      <c r="E60" s="397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414" t="s">
        <v>121</v>
      </c>
      <c r="Q60" s="391"/>
      <c r="R60" s="391"/>
      <c r="S60" s="391"/>
      <c r="T60" s="392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6">
        <v>4680115884915</v>
      </c>
      <c r="E61" s="397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525" t="s">
        <v>124</v>
      </c>
      <c r="Q61" s="391"/>
      <c r="R61" s="391"/>
      <c r="S61" s="391"/>
      <c r="T61" s="392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412"/>
      <c r="B62" s="408"/>
      <c r="C62" s="408"/>
      <c r="D62" s="408"/>
      <c r="E62" s="408"/>
      <c r="F62" s="408"/>
      <c r="G62" s="408"/>
      <c r="H62" s="408"/>
      <c r="I62" s="408"/>
      <c r="J62" s="408"/>
      <c r="K62" s="408"/>
      <c r="L62" s="408"/>
      <c r="M62" s="408"/>
      <c r="N62" s="408"/>
      <c r="O62" s="413"/>
      <c r="P62" s="398" t="s">
        <v>69</v>
      </c>
      <c r="Q62" s="399"/>
      <c r="R62" s="399"/>
      <c r="S62" s="399"/>
      <c r="T62" s="399"/>
      <c r="U62" s="399"/>
      <c r="V62" s="400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40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3"/>
      <c r="P63" s="398" t="s">
        <v>69</v>
      </c>
      <c r="Q63" s="399"/>
      <c r="R63" s="399"/>
      <c r="S63" s="399"/>
      <c r="T63" s="399"/>
      <c r="U63" s="399"/>
      <c r="V63" s="400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18" t="s">
        <v>125</v>
      </c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08"/>
      <c r="V64" s="408"/>
      <c r="W64" s="408"/>
      <c r="X64" s="408"/>
      <c r="Y64" s="408"/>
      <c r="Z64" s="408"/>
      <c r="AA64" s="379"/>
      <c r="AB64" s="379"/>
      <c r="AC64" s="379"/>
    </row>
    <row r="65" spans="1:68" ht="14.25" hidden="1" customHeight="1" x14ac:dyDescent="0.25">
      <c r="A65" s="407" t="s">
        <v>104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6">
        <v>4680115881426</v>
      </c>
      <c r="E66" s="397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1"/>
      <c r="R66" s="391"/>
      <c r="S66" s="391"/>
      <c r="T66" s="392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6">
        <v>4680115881426</v>
      </c>
      <c r="E67" s="397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1"/>
      <c r="R67" s="391"/>
      <c r="S67" s="391"/>
      <c r="T67" s="392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6">
        <v>4680115880283</v>
      </c>
      <c r="E68" s="397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6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1"/>
      <c r="R68" s="391"/>
      <c r="S68" s="391"/>
      <c r="T68" s="392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6">
        <v>4680115881419</v>
      </c>
      <c r="E69" s="397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6">
        <v>4680115882720</v>
      </c>
      <c r="E70" s="397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6">
        <v>4680115881525</v>
      </c>
      <c r="E71" s="397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427" t="s">
        <v>139</v>
      </c>
      <c r="Q71" s="391"/>
      <c r="R71" s="391"/>
      <c r="S71" s="391"/>
      <c r="T71" s="392"/>
      <c r="U71" s="34"/>
      <c r="V71" s="34"/>
      <c r="W71" s="35" t="s">
        <v>68</v>
      </c>
      <c r="X71" s="384">
        <v>6</v>
      </c>
      <c r="Y71" s="385">
        <f t="shared" si="11"/>
        <v>8</v>
      </c>
      <c r="Z71" s="36">
        <f>IFERROR(IF(Y71=0,"",ROUNDUP(Y71/H71,0)*0.00937),"")</f>
        <v>1.874E-2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6.3149999999999995</v>
      </c>
      <c r="BN71" s="64">
        <f t="shared" si="13"/>
        <v>8.42</v>
      </c>
      <c r="BO71" s="64">
        <f t="shared" si="14"/>
        <v>1.2500000000000001E-2</v>
      </c>
      <c r="BP71" s="64">
        <f t="shared" si="15"/>
        <v>1.6666666666666666E-2</v>
      </c>
    </row>
    <row r="72" spans="1:68" x14ac:dyDescent="0.2">
      <c r="A72" s="412"/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13"/>
      <c r="P72" s="398" t="s">
        <v>69</v>
      </c>
      <c r="Q72" s="399"/>
      <c r="R72" s="399"/>
      <c r="S72" s="399"/>
      <c r="T72" s="399"/>
      <c r="U72" s="399"/>
      <c r="V72" s="400"/>
      <c r="W72" s="37" t="s">
        <v>70</v>
      </c>
      <c r="X72" s="386">
        <f>IFERROR(X66/H66,"0")+IFERROR(X67/H67,"0")+IFERROR(X68/H68,"0")+IFERROR(X69/H69,"0")+IFERROR(X70/H70,"0")+IFERROR(X71/H71,"0")</f>
        <v>1.5</v>
      </c>
      <c r="Y72" s="386">
        <f>IFERROR(Y66/H66,"0")+IFERROR(Y67/H67,"0")+IFERROR(Y68/H68,"0")+IFERROR(Y69/H69,"0")+IFERROR(Y70/H70,"0")+IFERROR(Y71/H71,"0")</f>
        <v>2</v>
      </c>
      <c r="Z72" s="386">
        <f>IFERROR(IF(Z66="",0,Z66),"0")+IFERROR(IF(Z67="",0,Z67),"0")+IFERROR(IF(Z68="",0,Z68),"0")+IFERROR(IF(Z69="",0,Z69),"0")+IFERROR(IF(Z70="",0,Z70),"0")+IFERROR(IF(Z71="",0,Z71),"0")</f>
        <v>1.874E-2</v>
      </c>
      <c r="AA72" s="387"/>
      <c r="AB72" s="387"/>
      <c r="AC72" s="387"/>
    </row>
    <row r="73" spans="1:68" x14ac:dyDescent="0.2">
      <c r="A73" s="408"/>
      <c r="B73" s="408"/>
      <c r="C73" s="408"/>
      <c r="D73" s="408"/>
      <c r="E73" s="408"/>
      <c r="F73" s="408"/>
      <c r="G73" s="408"/>
      <c r="H73" s="408"/>
      <c r="I73" s="408"/>
      <c r="J73" s="408"/>
      <c r="K73" s="408"/>
      <c r="L73" s="408"/>
      <c r="M73" s="408"/>
      <c r="N73" s="408"/>
      <c r="O73" s="413"/>
      <c r="P73" s="398" t="s">
        <v>69</v>
      </c>
      <c r="Q73" s="399"/>
      <c r="R73" s="399"/>
      <c r="S73" s="399"/>
      <c r="T73" s="399"/>
      <c r="U73" s="399"/>
      <c r="V73" s="400"/>
      <c r="W73" s="37" t="s">
        <v>68</v>
      </c>
      <c r="X73" s="386">
        <f>IFERROR(SUM(X66:X71),"0")</f>
        <v>6</v>
      </c>
      <c r="Y73" s="386">
        <f>IFERROR(SUM(Y66:Y71),"0")</f>
        <v>8</v>
      </c>
      <c r="Z73" s="37"/>
      <c r="AA73" s="387"/>
      <c r="AB73" s="387"/>
      <c r="AC73" s="387"/>
    </row>
    <row r="74" spans="1:68" ht="14.25" hidden="1" customHeight="1" x14ac:dyDescent="0.25">
      <c r="A74" s="407" t="s">
        <v>140</v>
      </c>
      <c r="B74" s="408"/>
      <c r="C74" s="408"/>
      <c r="D74" s="408"/>
      <c r="E74" s="408"/>
      <c r="F74" s="408"/>
      <c r="G74" s="408"/>
      <c r="H74" s="408"/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6">
        <v>4680115881440</v>
      </c>
      <c r="E75" s="397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4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4">
        <v>17</v>
      </c>
      <c r="Y75" s="385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17.755555555555553</v>
      </c>
      <c r="BN75" s="64">
        <f>IFERROR(Y75*I75/H75,"0")</f>
        <v>22.56</v>
      </c>
      <c r="BO75" s="64">
        <f>IFERROR(1/J75*(X75/H75),"0")</f>
        <v>2.8108465608465603E-2</v>
      </c>
      <c r="BP75" s="64">
        <f>IFERROR(1/J75*(Y75/H75),"0")</f>
        <v>3.5714285714285712E-2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6">
        <v>4680115881433</v>
      </c>
      <c r="E76" s="397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1"/>
      <c r="R76" s="391"/>
      <c r="S76" s="391"/>
      <c r="T76" s="392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412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3"/>
      <c r="P77" s="398" t="s">
        <v>69</v>
      </c>
      <c r="Q77" s="399"/>
      <c r="R77" s="399"/>
      <c r="S77" s="399"/>
      <c r="T77" s="399"/>
      <c r="U77" s="399"/>
      <c r="V77" s="400"/>
      <c r="W77" s="37" t="s">
        <v>70</v>
      </c>
      <c r="X77" s="386">
        <f>IFERROR(X75/H75,"0")+IFERROR(X76/H76,"0")</f>
        <v>1.574074074074074</v>
      </c>
      <c r="Y77" s="386">
        <f>IFERROR(Y75/H75,"0")+IFERROR(Y76/H76,"0")</f>
        <v>2</v>
      </c>
      <c r="Z77" s="386">
        <f>IFERROR(IF(Z75="",0,Z75),"0")+IFERROR(IF(Z76="",0,Z76),"0")</f>
        <v>4.3499999999999997E-2</v>
      </c>
      <c r="AA77" s="387"/>
      <c r="AB77" s="387"/>
      <c r="AC77" s="387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3"/>
      <c r="P78" s="398" t="s">
        <v>69</v>
      </c>
      <c r="Q78" s="399"/>
      <c r="R78" s="399"/>
      <c r="S78" s="399"/>
      <c r="T78" s="399"/>
      <c r="U78" s="399"/>
      <c r="V78" s="400"/>
      <c r="W78" s="37" t="s">
        <v>68</v>
      </c>
      <c r="X78" s="386">
        <f>IFERROR(SUM(X75:X76),"0")</f>
        <v>17</v>
      </c>
      <c r="Y78" s="386">
        <f>IFERROR(SUM(Y75:Y76),"0")</f>
        <v>21.6</v>
      </c>
      <c r="Z78" s="37"/>
      <c r="AA78" s="387"/>
      <c r="AB78" s="387"/>
      <c r="AC78" s="387"/>
    </row>
    <row r="79" spans="1:68" ht="14.25" hidden="1" customHeight="1" x14ac:dyDescent="0.25">
      <c r="A79" s="407" t="s">
        <v>63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6">
        <v>4680115885066</v>
      </c>
      <c r="E80" s="397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541" t="s">
        <v>147</v>
      </c>
      <c r="Q80" s="391"/>
      <c r="R80" s="391"/>
      <c r="S80" s="391"/>
      <c r="T80" s="392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6">
        <v>4680115885073</v>
      </c>
      <c r="E81" s="397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654" t="s">
        <v>151</v>
      </c>
      <c r="Q81" s="391"/>
      <c r="R81" s="391"/>
      <c r="S81" s="391"/>
      <c r="T81" s="392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6">
        <v>4680115885042</v>
      </c>
      <c r="E82" s="397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78" t="s">
        <v>154</v>
      </c>
      <c r="Q82" s="391"/>
      <c r="R82" s="391"/>
      <c r="S82" s="391"/>
      <c r="T82" s="392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6">
        <v>4680115885059</v>
      </c>
      <c r="E83" s="397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21" t="s">
        <v>157</v>
      </c>
      <c r="Q83" s="391"/>
      <c r="R83" s="391"/>
      <c r="S83" s="391"/>
      <c r="T83" s="392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6">
        <v>4680115885080</v>
      </c>
      <c r="E84" s="397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2" t="s">
        <v>160</v>
      </c>
      <c r="Q84" s="391"/>
      <c r="R84" s="391"/>
      <c r="S84" s="391"/>
      <c r="T84" s="392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6">
        <v>4680115885097</v>
      </c>
      <c r="E85" s="397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10" t="s">
        <v>163</v>
      </c>
      <c r="Q85" s="391"/>
      <c r="R85" s="391"/>
      <c r="S85" s="391"/>
      <c r="T85" s="392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412"/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13"/>
      <c r="P86" s="398" t="s">
        <v>69</v>
      </c>
      <c r="Q86" s="399"/>
      <c r="R86" s="399"/>
      <c r="S86" s="399"/>
      <c r="T86" s="399"/>
      <c r="U86" s="399"/>
      <c r="V86" s="400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408"/>
      <c r="B87" s="408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13"/>
      <c r="P87" s="398" t="s">
        <v>69</v>
      </c>
      <c r="Q87" s="399"/>
      <c r="R87" s="399"/>
      <c r="S87" s="399"/>
      <c r="T87" s="399"/>
      <c r="U87" s="399"/>
      <c r="V87" s="400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7" t="s">
        <v>71</v>
      </c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8"/>
      <c r="N88" s="408"/>
      <c r="O88" s="408"/>
      <c r="P88" s="408"/>
      <c r="Q88" s="408"/>
      <c r="R88" s="408"/>
      <c r="S88" s="408"/>
      <c r="T88" s="408"/>
      <c r="U88" s="408"/>
      <c r="V88" s="408"/>
      <c r="W88" s="408"/>
      <c r="X88" s="408"/>
      <c r="Y88" s="408"/>
      <c r="Z88" s="408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6">
        <v>4680115884311</v>
      </c>
      <c r="E89" s="397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23" t="s">
        <v>166</v>
      </c>
      <c r="Q89" s="391"/>
      <c r="R89" s="391"/>
      <c r="S89" s="391"/>
      <c r="T89" s="392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6">
        <v>4680115884403</v>
      </c>
      <c r="E90" s="397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581" t="s">
        <v>169</v>
      </c>
      <c r="Q90" s="391"/>
      <c r="R90" s="391"/>
      <c r="S90" s="391"/>
      <c r="T90" s="392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412"/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13"/>
      <c r="P91" s="398" t="s">
        <v>69</v>
      </c>
      <c r="Q91" s="399"/>
      <c r="R91" s="399"/>
      <c r="S91" s="399"/>
      <c r="T91" s="399"/>
      <c r="U91" s="399"/>
      <c r="V91" s="400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408"/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13"/>
      <c r="P92" s="398" t="s">
        <v>69</v>
      </c>
      <c r="Q92" s="399"/>
      <c r="R92" s="399"/>
      <c r="S92" s="399"/>
      <c r="T92" s="399"/>
      <c r="U92" s="399"/>
      <c r="V92" s="400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7" t="s">
        <v>170</v>
      </c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  <c r="V93" s="408"/>
      <c r="W93" s="408"/>
      <c r="X93" s="408"/>
      <c r="Y93" s="408"/>
      <c r="Z93" s="408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6">
        <v>4680115881532</v>
      </c>
      <c r="E94" s="397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7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6">
        <v>4680115881532</v>
      </c>
      <c r="E95" s="397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1"/>
      <c r="R95" s="391"/>
      <c r="S95" s="391"/>
      <c r="T95" s="392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6">
        <v>4680115881464</v>
      </c>
      <c r="E96" s="397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5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412"/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13"/>
      <c r="P97" s="398" t="s">
        <v>69</v>
      </c>
      <c r="Q97" s="399"/>
      <c r="R97" s="399"/>
      <c r="S97" s="399"/>
      <c r="T97" s="399"/>
      <c r="U97" s="399"/>
      <c r="V97" s="400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408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08"/>
      <c r="O98" s="413"/>
      <c r="P98" s="398" t="s">
        <v>69</v>
      </c>
      <c r="Q98" s="399"/>
      <c r="R98" s="399"/>
      <c r="S98" s="399"/>
      <c r="T98" s="399"/>
      <c r="U98" s="399"/>
      <c r="V98" s="400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18" t="s">
        <v>176</v>
      </c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  <c r="AA99" s="379"/>
      <c r="AB99" s="379"/>
      <c r="AC99" s="379"/>
    </row>
    <row r="100" spans="1:68" ht="14.25" hidden="1" customHeight="1" x14ac:dyDescent="0.25">
      <c r="A100" s="407" t="s">
        <v>104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408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6">
        <v>4680115881327</v>
      </c>
      <c r="E101" s="397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4">
        <v>34</v>
      </c>
      <c r="Y101" s="385">
        <f>IFERROR(IF(X101="",0,CEILING((X101/$H101),1)*$H101),"")</f>
        <v>43.2</v>
      </c>
      <c r="Z101" s="36">
        <f>IFERROR(IF(Y101=0,"",ROUNDUP(Y101/H101,0)*0.02175),"")</f>
        <v>8.6999999999999994E-2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35.511111111111106</v>
      </c>
      <c r="BN101" s="64">
        <f>IFERROR(Y101*I101/H101,"0")</f>
        <v>45.12</v>
      </c>
      <c r="BO101" s="64">
        <f>IFERROR(1/J101*(X101/H101),"0")</f>
        <v>5.6216931216931207E-2</v>
      </c>
      <c r="BP101" s="64">
        <f>IFERROR(1/J101*(Y101/H101),"0")</f>
        <v>7.1428571428571425E-2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6">
        <v>4680115881518</v>
      </c>
      <c r="E102" s="397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6">
        <v>4680115881303</v>
      </c>
      <c r="E103" s="397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723" t="s">
        <v>183</v>
      </c>
      <c r="Q103" s="391"/>
      <c r="R103" s="391"/>
      <c r="S103" s="391"/>
      <c r="T103" s="392"/>
      <c r="U103" s="34"/>
      <c r="V103" s="34"/>
      <c r="W103" s="35" t="s">
        <v>68</v>
      </c>
      <c r="X103" s="384">
        <v>5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5.2333333333333334</v>
      </c>
      <c r="BN103" s="64">
        <f>IFERROR(Y103*I103/H103,"0")</f>
        <v>9.42</v>
      </c>
      <c r="BO103" s="64">
        <f>IFERROR(1/J103*(X103/H103),"0")</f>
        <v>9.2592592592592587E-3</v>
      </c>
      <c r="BP103" s="64">
        <f>IFERROR(1/J103*(Y103/H103),"0")</f>
        <v>1.6666666666666666E-2</v>
      </c>
    </row>
    <row r="104" spans="1:68" x14ac:dyDescent="0.2">
      <c r="A104" s="412"/>
      <c r="B104" s="408"/>
      <c r="C104" s="408"/>
      <c r="D104" s="408"/>
      <c r="E104" s="408"/>
      <c r="F104" s="408"/>
      <c r="G104" s="408"/>
      <c r="H104" s="408"/>
      <c r="I104" s="408"/>
      <c r="J104" s="408"/>
      <c r="K104" s="408"/>
      <c r="L104" s="408"/>
      <c r="M104" s="408"/>
      <c r="N104" s="408"/>
      <c r="O104" s="413"/>
      <c r="P104" s="398" t="s">
        <v>69</v>
      </c>
      <c r="Q104" s="399"/>
      <c r="R104" s="399"/>
      <c r="S104" s="399"/>
      <c r="T104" s="399"/>
      <c r="U104" s="399"/>
      <c r="V104" s="400"/>
      <c r="W104" s="37" t="s">
        <v>70</v>
      </c>
      <c r="X104" s="386">
        <f>IFERROR(X101/H101,"0")+IFERROR(X102/H102,"0")+IFERROR(X103/H103,"0")</f>
        <v>4.2592592592592595</v>
      </c>
      <c r="Y104" s="386">
        <f>IFERROR(Y101/H101,"0")+IFERROR(Y102/H102,"0")+IFERROR(Y103/H103,"0")</f>
        <v>6</v>
      </c>
      <c r="Z104" s="386">
        <f>IFERROR(IF(Z101="",0,Z101),"0")+IFERROR(IF(Z102="",0,Z102),"0")+IFERROR(IF(Z103="",0,Z103),"0")</f>
        <v>0.10574</v>
      </c>
      <c r="AA104" s="387"/>
      <c r="AB104" s="387"/>
      <c r="AC104" s="387"/>
    </row>
    <row r="105" spans="1:68" x14ac:dyDescent="0.2">
      <c r="A105" s="40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3"/>
      <c r="P105" s="398" t="s">
        <v>69</v>
      </c>
      <c r="Q105" s="399"/>
      <c r="R105" s="399"/>
      <c r="S105" s="399"/>
      <c r="T105" s="399"/>
      <c r="U105" s="399"/>
      <c r="V105" s="400"/>
      <c r="W105" s="37" t="s">
        <v>68</v>
      </c>
      <c r="X105" s="386">
        <f>IFERROR(SUM(X101:X103),"0")</f>
        <v>39</v>
      </c>
      <c r="Y105" s="386">
        <f>IFERROR(SUM(Y101:Y103),"0")</f>
        <v>52.2</v>
      </c>
      <c r="Z105" s="37"/>
      <c r="AA105" s="387"/>
      <c r="AB105" s="387"/>
      <c r="AC105" s="387"/>
    </row>
    <row r="106" spans="1:68" ht="14.25" hidden="1" customHeight="1" x14ac:dyDescent="0.25">
      <c r="A106" s="407" t="s">
        <v>71</v>
      </c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  <c r="V106" s="408"/>
      <c r="W106" s="408"/>
      <c r="X106" s="408"/>
      <c r="Y106" s="408"/>
      <c r="Z106" s="408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6">
        <v>4607091386967</v>
      </c>
      <c r="E107" s="397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5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4">
        <v>44</v>
      </c>
      <c r="Y107" s="385">
        <f>IFERROR(IF(X107="",0,CEILING((X107/$H107),1)*$H107),"")</f>
        <v>50.400000000000006</v>
      </c>
      <c r="Z107" s="36">
        <f>IFERROR(IF(Y107=0,"",ROUNDUP(Y107/H107,0)*0.02175),"")</f>
        <v>0.1305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46.95428571428571</v>
      </c>
      <c r="BN107" s="64">
        <f>IFERROR(Y107*I107/H107,"0")</f>
        <v>53.784000000000006</v>
      </c>
      <c r="BO107" s="64">
        <f>IFERROR(1/J107*(X107/H107),"0")</f>
        <v>9.3537414965986387E-2</v>
      </c>
      <c r="BP107" s="64">
        <f>IFERROR(1/J107*(Y107/H107),"0")</f>
        <v>0.10714285714285714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6">
        <v>4607091386967</v>
      </c>
      <c r="E108" s="397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6">
        <v>4607091385731</v>
      </c>
      <c r="E109" s="397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44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6">
        <v>4680115880894</v>
      </c>
      <c r="E110" s="397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4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1"/>
      <c r="R110" s="391"/>
      <c r="S110" s="391"/>
      <c r="T110" s="392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6">
        <v>4680115880214</v>
      </c>
      <c r="E111" s="397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412"/>
      <c r="B112" s="408"/>
      <c r="C112" s="408"/>
      <c r="D112" s="408"/>
      <c r="E112" s="408"/>
      <c r="F112" s="408"/>
      <c r="G112" s="408"/>
      <c r="H112" s="408"/>
      <c r="I112" s="408"/>
      <c r="J112" s="408"/>
      <c r="K112" s="408"/>
      <c r="L112" s="408"/>
      <c r="M112" s="408"/>
      <c r="N112" s="408"/>
      <c r="O112" s="413"/>
      <c r="P112" s="398" t="s">
        <v>69</v>
      </c>
      <c r="Q112" s="399"/>
      <c r="R112" s="399"/>
      <c r="S112" s="399"/>
      <c r="T112" s="399"/>
      <c r="U112" s="399"/>
      <c r="V112" s="400"/>
      <c r="W112" s="37" t="s">
        <v>70</v>
      </c>
      <c r="X112" s="386">
        <f>IFERROR(X107/H107,"0")+IFERROR(X108/H108,"0")+IFERROR(X109/H109,"0")+IFERROR(X110/H110,"0")+IFERROR(X111/H111,"0")</f>
        <v>5.2380952380952381</v>
      </c>
      <c r="Y112" s="386">
        <f>IFERROR(Y107/H107,"0")+IFERROR(Y108/H108,"0")+IFERROR(Y109/H109,"0")+IFERROR(Y110/H110,"0")+IFERROR(Y111/H111,"0")</f>
        <v>6</v>
      </c>
      <c r="Z112" s="386">
        <f>IFERROR(IF(Z107="",0,Z107),"0")+IFERROR(IF(Z108="",0,Z108),"0")+IFERROR(IF(Z109="",0,Z109),"0")+IFERROR(IF(Z110="",0,Z110),"0")+IFERROR(IF(Z111="",0,Z111),"0")</f>
        <v>0.1305</v>
      </c>
      <c r="AA112" s="387"/>
      <c r="AB112" s="387"/>
      <c r="AC112" s="387"/>
    </row>
    <row r="113" spans="1:68" x14ac:dyDescent="0.2">
      <c r="A113" s="408"/>
      <c r="B113" s="408"/>
      <c r="C113" s="408"/>
      <c r="D113" s="408"/>
      <c r="E113" s="408"/>
      <c r="F113" s="408"/>
      <c r="G113" s="408"/>
      <c r="H113" s="408"/>
      <c r="I113" s="408"/>
      <c r="J113" s="408"/>
      <c r="K113" s="408"/>
      <c r="L113" s="408"/>
      <c r="M113" s="408"/>
      <c r="N113" s="408"/>
      <c r="O113" s="413"/>
      <c r="P113" s="398" t="s">
        <v>69</v>
      </c>
      <c r="Q113" s="399"/>
      <c r="R113" s="399"/>
      <c r="S113" s="399"/>
      <c r="T113" s="399"/>
      <c r="U113" s="399"/>
      <c r="V113" s="400"/>
      <c r="W113" s="37" t="s">
        <v>68</v>
      </c>
      <c r="X113" s="386">
        <f>IFERROR(SUM(X107:X111),"0")</f>
        <v>44</v>
      </c>
      <c r="Y113" s="386">
        <f>IFERROR(SUM(Y107:Y111),"0")</f>
        <v>50.400000000000006</v>
      </c>
      <c r="Z113" s="37"/>
      <c r="AA113" s="387"/>
      <c r="AB113" s="387"/>
      <c r="AC113" s="387"/>
    </row>
    <row r="114" spans="1:68" ht="16.5" hidden="1" customHeight="1" x14ac:dyDescent="0.25">
      <c r="A114" s="418" t="s">
        <v>193</v>
      </c>
      <c r="B114" s="408"/>
      <c r="C114" s="408"/>
      <c r="D114" s="408"/>
      <c r="E114" s="408"/>
      <c r="F114" s="408"/>
      <c r="G114" s="408"/>
      <c r="H114" s="408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  <c r="V114" s="408"/>
      <c r="W114" s="408"/>
      <c r="X114" s="408"/>
      <c r="Y114" s="408"/>
      <c r="Z114" s="408"/>
      <c r="AA114" s="379"/>
      <c r="AB114" s="379"/>
      <c r="AC114" s="379"/>
    </row>
    <row r="115" spans="1:68" ht="14.25" hidden="1" customHeight="1" x14ac:dyDescent="0.25">
      <c r="A115" s="407" t="s">
        <v>104</v>
      </c>
      <c r="B115" s="408"/>
      <c r="C115" s="408"/>
      <c r="D115" s="408"/>
      <c r="E115" s="408"/>
      <c r="F115" s="408"/>
      <c r="G115" s="408"/>
      <c r="H115" s="408"/>
      <c r="I115" s="408"/>
      <c r="J115" s="408"/>
      <c r="K115" s="408"/>
      <c r="L115" s="408"/>
      <c r="M115" s="408"/>
      <c r="N115" s="408"/>
      <c r="O115" s="408"/>
      <c r="P115" s="408"/>
      <c r="Q115" s="408"/>
      <c r="R115" s="408"/>
      <c r="S115" s="408"/>
      <c r="T115" s="408"/>
      <c r="U115" s="408"/>
      <c r="V115" s="408"/>
      <c r="W115" s="408"/>
      <c r="X115" s="408"/>
      <c r="Y115" s="408"/>
      <c r="Z115" s="408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6">
        <v>4680115882133</v>
      </c>
      <c r="E116" s="397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7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1"/>
      <c r="R116" s="391"/>
      <c r="S116" s="391"/>
      <c r="T116" s="392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6">
        <v>4680115882133</v>
      </c>
      <c r="E117" s="397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1"/>
      <c r="R117" s="391"/>
      <c r="S117" s="391"/>
      <c r="T117" s="392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6">
        <v>4680115880269</v>
      </c>
      <c r="E118" s="397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96">
        <v>4680115880429</v>
      </c>
      <c r="E119" s="397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702" t="s">
        <v>201</v>
      </c>
      <c r="Q119" s="391"/>
      <c r="R119" s="391"/>
      <c r="S119" s="391"/>
      <c r="T119" s="392"/>
      <c r="U119" s="34"/>
      <c r="V119" s="34"/>
      <c r="W119" s="35" t="s">
        <v>68</v>
      </c>
      <c r="X119" s="384">
        <v>6</v>
      </c>
      <c r="Y119" s="385">
        <f>IFERROR(IF(X119="",0,CEILING((X119/$H119),1)*$H119),"")</f>
        <v>9</v>
      </c>
      <c r="Z119" s="36">
        <f>IFERROR(IF(Y119=0,"",ROUNDUP(Y119/H119,0)*0.00937),"")</f>
        <v>1.874E-2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6.32</v>
      </c>
      <c r="BN119" s="64">
        <f>IFERROR(Y119*I119/H119,"0")</f>
        <v>9.48</v>
      </c>
      <c r="BO119" s="64">
        <f>IFERROR(1/J119*(X119/H119),"0")</f>
        <v>1.111111111111111E-2</v>
      </c>
      <c r="BP119" s="64">
        <f>IFERROR(1/J119*(Y119/H119),"0")</f>
        <v>1.6666666666666666E-2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6">
        <v>4680115881457</v>
      </c>
      <c r="E120" s="397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7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1"/>
      <c r="R120" s="391"/>
      <c r="S120" s="391"/>
      <c r="T120" s="392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412"/>
      <c r="B121" s="408"/>
      <c r="C121" s="408"/>
      <c r="D121" s="408"/>
      <c r="E121" s="408"/>
      <c r="F121" s="408"/>
      <c r="G121" s="408"/>
      <c r="H121" s="408"/>
      <c r="I121" s="408"/>
      <c r="J121" s="408"/>
      <c r="K121" s="408"/>
      <c r="L121" s="408"/>
      <c r="M121" s="408"/>
      <c r="N121" s="408"/>
      <c r="O121" s="413"/>
      <c r="P121" s="398" t="s">
        <v>69</v>
      </c>
      <c r="Q121" s="399"/>
      <c r="R121" s="399"/>
      <c r="S121" s="399"/>
      <c r="T121" s="399"/>
      <c r="U121" s="399"/>
      <c r="V121" s="400"/>
      <c r="W121" s="37" t="s">
        <v>70</v>
      </c>
      <c r="X121" s="386">
        <f>IFERROR(X116/H116,"0")+IFERROR(X117/H117,"0")+IFERROR(X118/H118,"0")+IFERROR(X119/H119,"0")+IFERROR(X120/H120,"0")</f>
        <v>1.3333333333333333</v>
      </c>
      <c r="Y121" s="386">
        <f>IFERROR(Y116/H116,"0")+IFERROR(Y117/H117,"0")+IFERROR(Y118/H118,"0")+IFERROR(Y119/H119,"0")+IFERROR(Y120/H120,"0")</f>
        <v>2</v>
      </c>
      <c r="Z121" s="386">
        <f>IFERROR(IF(Z116="",0,Z116),"0")+IFERROR(IF(Z117="",0,Z117),"0")+IFERROR(IF(Z118="",0,Z118),"0")+IFERROR(IF(Z119="",0,Z119),"0")+IFERROR(IF(Z120="",0,Z120),"0")</f>
        <v>1.874E-2</v>
      </c>
      <c r="AA121" s="387"/>
      <c r="AB121" s="387"/>
      <c r="AC121" s="387"/>
    </row>
    <row r="122" spans="1:68" x14ac:dyDescent="0.2">
      <c r="A122" s="408"/>
      <c r="B122" s="408"/>
      <c r="C122" s="408"/>
      <c r="D122" s="408"/>
      <c r="E122" s="408"/>
      <c r="F122" s="408"/>
      <c r="G122" s="408"/>
      <c r="H122" s="408"/>
      <c r="I122" s="408"/>
      <c r="J122" s="408"/>
      <c r="K122" s="408"/>
      <c r="L122" s="408"/>
      <c r="M122" s="408"/>
      <c r="N122" s="408"/>
      <c r="O122" s="413"/>
      <c r="P122" s="398" t="s">
        <v>69</v>
      </c>
      <c r="Q122" s="399"/>
      <c r="R122" s="399"/>
      <c r="S122" s="399"/>
      <c r="T122" s="399"/>
      <c r="U122" s="399"/>
      <c r="V122" s="400"/>
      <c r="W122" s="37" t="s">
        <v>68</v>
      </c>
      <c r="X122" s="386">
        <f>IFERROR(SUM(X116:X120),"0")</f>
        <v>6</v>
      </c>
      <c r="Y122" s="386">
        <f>IFERROR(SUM(Y116:Y120),"0")</f>
        <v>9</v>
      </c>
      <c r="Z122" s="37"/>
      <c r="AA122" s="387"/>
      <c r="AB122" s="387"/>
      <c r="AC122" s="387"/>
    </row>
    <row r="123" spans="1:68" ht="14.25" hidden="1" customHeight="1" x14ac:dyDescent="0.25">
      <c r="A123" s="407" t="s">
        <v>140</v>
      </c>
      <c r="B123" s="408"/>
      <c r="C123" s="408"/>
      <c r="D123" s="408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6">
        <v>4680115881488</v>
      </c>
      <c r="E124" s="397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6">
        <v>4680115882775</v>
      </c>
      <c r="E125" s="397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5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1"/>
      <c r="R125" s="391"/>
      <c r="S125" s="391"/>
      <c r="T125" s="392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6">
        <v>4680115880658</v>
      </c>
      <c r="E126" s="397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12"/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8"/>
      <c r="O127" s="413"/>
      <c r="P127" s="398" t="s">
        <v>69</v>
      </c>
      <c r="Q127" s="399"/>
      <c r="R127" s="399"/>
      <c r="S127" s="399"/>
      <c r="T127" s="399"/>
      <c r="U127" s="399"/>
      <c r="V127" s="400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40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3"/>
      <c r="P128" s="398" t="s">
        <v>69</v>
      </c>
      <c r="Q128" s="399"/>
      <c r="R128" s="399"/>
      <c r="S128" s="399"/>
      <c r="T128" s="399"/>
      <c r="U128" s="399"/>
      <c r="V128" s="400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7" t="s">
        <v>71</v>
      </c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6">
        <v>4607091385168</v>
      </c>
      <c r="E130" s="397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5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6">
        <v>4607091385168</v>
      </c>
      <c r="E131" s="397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4">
        <v>107</v>
      </c>
      <c r="Y131" s="385">
        <f t="shared" si="21"/>
        <v>109.2</v>
      </c>
      <c r="Z131" s="36">
        <f>IFERROR(IF(Y131=0,"",ROUNDUP(Y131/H131,0)*0.02175),"")</f>
        <v>0.28275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114.10785714285713</v>
      </c>
      <c r="BN131" s="64">
        <f t="shared" si="23"/>
        <v>116.45399999999999</v>
      </c>
      <c r="BO131" s="64">
        <f t="shared" si="24"/>
        <v>0.22746598639455778</v>
      </c>
      <c r="BP131" s="64">
        <f t="shared" si="25"/>
        <v>0.23214285714285712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6">
        <v>4607091383256</v>
      </c>
      <c r="E132" s="397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6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6">
        <v>4607091385748</v>
      </c>
      <c r="E133" s="397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4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4">
        <v>23</v>
      </c>
      <c r="Y133" s="385">
        <f t="shared" si="21"/>
        <v>24.3</v>
      </c>
      <c r="Z133" s="36">
        <f>IFERROR(IF(Y133=0,"",ROUNDUP(Y133/H133,0)*0.00753),"")</f>
        <v>6.7769999999999997E-2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25.317037037037032</v>
      </c>
      <c r="BN133" s="64">
        <f t="shared" si="23"/>
        <v>26.747999999999998</v>
      </c>
      <c r="BO133" s="64">
        <f t="shared" si="24"/>
        <v>5.4605887939221262E-2</v>
      </c>
      <c r="BP133" s="64">
        <f t="shared" si="25"/>
        <v>5.7692307692307689E-2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6">
        <v>4680115884533</v>
      </c>
      <c r="E134" s="397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45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6">
        <v>4680115882645</v>
      </c>
      <c r="E135" s="397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412"/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13"/>
      <c r="P136" s="398" t="s">
        <v>69</v>
      </c>
      <c r="Q136" s="399"/>
      <c r="R136" s="399"/>
      <c r="S136" s="399"/>
      <c r="T136" s="399"/>
      <c r="U136" s="399"/>
      <c r="V136" s="400"/>
      <c r="W136" s="37" t="s">
        <v>70</v>
      </c>
      <c r="X136" s="386">
        <f>IFERROR(X130/H130,"0")+IFERROR(X131/H131,"0")+IFERROR(X132/H132,"0")+IFERROR(X133/H133,"0")+IFERROR(X134/H134,"0")+IFERROR(X135/H135,"0")</f>
        <v>21.256613756613753</v>
      </c>
      <c r="Y136" s="386">
        <f>IFERROR(Y130/H130,"0")+IFERROR(Y131/H131,"0")+IFERROR(Y132/H132,"0")+IFERROR(Y133/H133,"0")+IFERROR(Y134/H134,"0")+IFERROR(Y135/H135,"0")</f>
        <v>22</v>
      </c>
      <c r="Z136" s="386">
        <f>IFERROR(IF(Z130="",0,Z130),"0")+IFERROR(IF(Z131="",0,Z131),"0")+IFERROR(IF(Z132="",0,Z132),"0")+IFERROR(IF(Z133="",0,Z133),"0")+IFERROR(IF(Z134="",0,Z134),"0")+IFERROR(IF(Z135="",0,Z135),"0")</f>
        <v>0.35052</v>
      </c>
      <c r="AA136" s="387"/>
      <c r="AB136" s="387"/>
      <c r="AC136" s="387"/>
    </row>
    <row r="137" spans="1:68" x14ac:dyDescent="0.2">
      <c r="A137" s="408"/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13"/>
      <c r="P137" s="398" t="s">
        <v>69</v>
      </c>
      <c r="Q137" s="399"/>
      <c r="R137" s="399"/>
      <c r="S137" s="399"/>
      <c r="T137" s="399"/>
      <c r="U137" s="399"/>
      <c r="V137" s="400"/>
      <c r="W137" s="37" t="s">
        <v>68</v>
      </c>
      <c r="X137" s="386">
        <f>IFERROR(SUM(X130:X135),"0")</f>
        <v>130</v>
      </c>
      <c r="Y137" s="386">
        <f>IFERROR(SUM(Y130:Y135),"0")</f>
        <v>133.5</v>
      </c>
      <c r="Z137" s="37"/>
      <c r="AA137" s="387"/>
      <c r="AB137" s="387"/>
      <c r="AC137" s="387"/>
    </row>
    <row r="138" spans="1:68" ht="14.25" hidden="1" customHeight="1" x14ac:dyDescent="0.25">
      <c r="A138" s="407" t="s">
        <v>170</v>
      </c>
      <c r="B138" s="408"/>
      <c r="C138" s="408"/>
      <c r="D138" s="408"/>
      <c r="E138" s="408"/>
      <c r="F138" s="408"/>
      <c r="G138" s="408"/>
      <c r="H138" s="408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408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6">
        <v>4680115882652</v>
      </c>
      <c r="E139" s="397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6">
        <v>4680115880238</v>
      </c>
      <c r="E140" s="397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6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412"/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13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408"/>
      <c r="B142" s="408"/>
      <c r="C142" s="408"/>
      <c r="D142" s="408"/>
      <c r="E142" s="408"/>
      <c r="F142" s="408"/>
      <c r="G142" s="408"/>
      <c r="H142" s="408"/>
      <c r="I142" s="408"/>
      <c r="J142" s="408"/>
      <c r="K142" s="408"/>
      <c r="L142" s="408"/>
      <c r="M142" s="408"/>
      <c r="N142" s="408"/>
      <c r="O142" s="413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18" t="s">
        <v>225</v>
      </c>
      <c r="B143" s="408"/>
      <c r="C143" s="408"/>
      <c r="D143" s="408"/>
      <c r="E143" s="408"/>
      <c r="F143" s="408"/>
      <c r="G143" s="408"/>
      <c r="H143" s="408"/>
      <c r="I143" s="408"/>
      <c r="J143" s="408"/>
      <c r="K143" s="408"/>
      <c r="L143" s="408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  <c r="AA143" s="379"/>
      <c r="AB143" s="379"/>
      <c r="AC143" s="379"/>
    </row>
    <row r="144" spans="1:68" ht="14.25" hidden="1" customHeight="1" x14ac:dyDescent="0.25">
      <c r="A144" s="407" t="s">
        <v>104</v>
      </c>
      <c r="B144" s="408"/>
      <c r="C144" s="408"/>
      <c r="D144" s="408"/>
      <c r="E144" s="408"/>
      <c r="F144" s="408"/>
      <c r="G144" s="408"/>
      <c r="H144" s="408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6">
        <v>4680115882577</v>
      </c>
      <c r="E145" s="397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7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1"/>
      <c r="R145" s="391"/>
      <c r="S145" s="391"/>
      <c r="T145" s="392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6">
        <v>4680115882577</v>
      </c>
      <c r="E146" s="397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4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1"/>
      <c r="R146" s="391"/>
      <c r="S146" s="391"/>
      <c r="T146" s="392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412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3"/>
      <c r="P147" s="398" t="s">
        <v>69</v>
      </c>
      <c r="Q147" s="399"/>
      <c r="R147" s="399"/>
      <c r="S147" s="399"/>
      <c r="T147" s="399"/>
      <c r="U147" s="399"/>
      <c r="V147" s="400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408"/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13"/>
      <c r="P148" s="398" t="s">
        <v>69</v>
      </c>
      <c r="Q148" s="399"/>
      <c r="R148" s="399"/>
      <c r="S148" s="399"/>
      <c r="T148" s="399"/>
      <c r="U148" s="399"/>
      <c r="V148" s="400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7" t="s">
        <v>63</v>
      </c>
      <c r="B149" s="408"/>
      <c r="C149" s="408"/>
      <c r="D149" s="408"/>
      <c r="E149" s="408"/>
      <c r="F149" s="408"/>
      <c r="G149" s="408"/>
      <c r="H149" s="408"/>
      <c r="I149" s="408"/>
      <c r="J149" s="408"/>
      <c r="K149" s="408"/>
      <c r="L149" s="408"/>
      <c r="M149" s="408"/>
      <c r="N149" s="408"/>
      <c r="O149" s="408"/>
      <c r="P149" s="408"/>
      <c r="Q149" s="408"/>
      <c r="R149" s="408"/>
      <c r="S149" s="408"/>
      <c r="T149" s="408"/>
      <c r="U149" s="408"/>
      <c r="V149" s="408"/>
      <c r="W149" s="408"/>
      <c r="X149" s="408"/>
      <c r="Y149" s="408"/>
      <c r="Z149" s="408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6">
        <v>4680115883444</v>
      </c>
      <c r="E150" s="397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7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1"/>
      <c r="R150" s="391"/>
      <c r="S150" s="391"/>
      <c r="T150" s="392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6">
        <v>4680115883444</v>
      </c>
      <c r="E151" s="397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1"/>
      <c r="R151" s="391"/>
      <c r="S151" s="391"/>
      <c r="T151" s="392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2"/>
      <c r="B152" s="408"/>
      <c r="C152" s="408"/>
      <c r="D152" s="408"/>
      <c r="E152" s="408"/>
      <c r="F152" s="408"/>
      <c r="G152" s="408"/>
      <c r="H152" s="408"/>
      <c r="I152" s="408"/>
      <c r="J152" s="408"/>
      <c r="K152" s="408"/>
      <c r="L152" s="408"/>
      <c r="M152" s="408"/>
      <c r="N152" s="408"/>
      <c r="O152" s="413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408"/>
      <c r="B153" s="408"/>
      <c r="C153" s="408"/>
      <c r="D153" s="408"/>
      <c r="E153" s="408"/>
      <c r="F153" s="408"/>
      <c r="G153" s="408"/>
      <c r="H153" s="408"/>
      <c r="I153" s="408"/>
      <c r="J153" s="408"/>
      <c r="K153" s="408"/>
      <c r="L153" s="408"/>
      <c r="M153" s="408"/>
      <c r="N153" s="408"/>
      <c r="O153" s="413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7" t="s">
        <v>71</v>
      </c>
      <c r="B154" s="408"/>
      <c r="C154" s="408"/>
      <c r="D154" s="408"/>
      <c r="E154" s="408"/>
      <c r="F154" s="408"/>
      <c r="G154" s="408"/>
      <c r="H154" s="408"/>
      <c r="I154" s="408"/>
      <c r="J154" s="408"/>
      <c r="K154" s="408"/>
      <c r="L154" s="408"/>
      <c r="M154" s="408"/>
      <c r="N154" s="408"/>
      <c r="O154" s="408"/>
      <c r="P154" s="408"/>
      <c r="Q154" s="408"/>
      <c r="R154" s="408"/>
      <c r="S154" s="408"/>
      <c r="T154" s="408"/>
      <c r="U154" s="408"/>
      <c r="V154" s="408"/>
      <c r="W154" s="408"/>
      <c r="X154" s="408"/>
      <c r="Y154" s="408"/>
      <c r="Z154" s="408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6">
        <v>4680115882584</v>
      </c>
      <c r="E155" s="397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7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1"/>
      <c r="R155" s="391"/>
      <c r="S155" s="391"/>
      <c r="T155" s="392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6">
        <v>4680115882584</v>
      </c>
      <c r="E156" s="397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1"/>
      <c r="R156" s="391"/>
      <c r="S156" s="391"/>
      <c r="T156" s="392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2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3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3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18" t="s">
        <v>102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79"/>
      <c r="AB159" s="379"/>
      <c r="AC159" s="379"/>
    </row>
    <row r="160" spans="1:68" ht="14.25" hidden="1" customHeight="1" x14ac:dyDescent="0.25">
      <c r="A160" s="407" t="s">
        <v>104</v>
      </c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408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6">
        <v>4607091382945</v>
      </c>
      <c r="E161" s="397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5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6">
        <v>4607091382952</v>
      </c>
      <c r="E162" s="397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6">
        <v>4607091384604</v>
      </c>
      <c r="E163" s="397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1"/>
      <c r="R163" s="391"/>
      <c r="S163" s="391"/>
      <c r="T163" s="392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12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13"/>
      <c r="P164" s="398" t="s">
        <v>69</v>
      </c>
      <c r="Q164" s="399"/>
      <c r="R164" s="399"/>
      <c r="S164" s="399"/>
      <c r="T164" s="399"/>
      <c r="U164" s="399"/>
      <c r="V164" s="400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08"/>
      <c r="O165" s="413"/>
      <c r="P165" s="398" t="s">
        <v>69</v>
      </c>
      <c r="Q165" s="399"/>
      <c r="R165" s="399"/>
      <c r="S165" s="399"/>
      <c r="T165" s="399"/>
      <c r="U165" s="399"/>
      <c r="V165" s="400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7" t="s">
        <v>63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408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6">
        <v>4607091387667</v>
      </c>
      <c r="E167" s="397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6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1"/>
      <c r="R167" s="391"/>
      <c r="S167" s="391"/>
      <c r="T167" s="392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6">
        <v>4607091387636</v>
      </c>
      <c r="E168" s="397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1"/>
      <c r="R168" s="391"/>
      <c r="S168" s="391"/>
      <c r="T168" s="392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6">
        <v>4607091382426</v>
      </c>
      <c r="E169" s="397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6">
        <v>4607091386547</v>
      </c>
      <c r="E170" s="397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7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6">
        <v>4607091382464</v>
      </c>
      <c r="E171" s="397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7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1"/>
      <c r="R171" s="391"/>
      <c r="S171" s="391"/>
      <c r="T171" s="392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412"/>
      <c r="B172" s="408"/>
      <c r="C172" s="408"/>
      <c r="D172" s="408"/>
      <c r="E172" s="408"/>
      <c r="F172" s="408"/>
      <c r="G172" s="408"/>
      <c r="H172" s="408"/>
      <c r="I172" s="408"/>
      <c r="J172" s="408"/>
      <c r="K172" s="408"/>
      <c r="L172" s="408"/>
      <c r="M172" s="408"/>
      <c r="N172" s="408"/>
      <c r="O172" s="413"/>
      <c r="P172" s="398" t="s">
        <v>69</v>
      </c>
      <c r="Q172" s="399"/>
      <c r="R172" s="399"/>
      <c r="S172" s="399"/>
      <c r="T172" s="399"/>
      <c r="U172" s="399"/>
      <c r="V172" s="400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40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3"/>
      <c r="P173" s="398" t="s">
        <v>69</v>
      </c>
      <c r="Q173" s="399"/>
      <c r="R173" s="399"/>
      <c r="S173" s="399"/>
      <c r="T173" s="399"/>
      <c r="U173" s="399"/>
      <c r="V173" s="400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7" t="s">
        <v>71</v>
      </c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08"/>
      <c r="P174" s="408"/>
      <c r="Q174" s="408"/>
      <c r="R174" s="408"/>
      <c r="S174" s="408"/>
      <c r="T174" s="408"/>
      <c r="U174" s="408"/>
      <c r="V174" s="408"/>
      <c r="W174" s="408"/>
      <c r="X174" s="408"/>
      <c r="Y174" s="408"/>
      <c r="Z174" s="408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6">
        <v>4607091385304</v>
      </c>
      <c r="E175" s="397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1"/>
      <c r="R175" s="391"/>
      <c r="S175" s="391"/>
      <c r="T175" s="392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6">
        <v>4607091386264</v>
      </c>
      <c r="E176" s="397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5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1"/>
      <c r="R176" s="391"/>
      <c r="S176" s="391"/>
      <c r="T176" s="392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6">
        <v>4607091385427</v>
      </c>
      <c r="E177" s="397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412"/>
      <c r="B178" s="408"/>
      <c r="C178" s="408"/>
      <c r="D178" s="408"/>
      <c r="E178" s="408"/>
      <c r="F178" s="408"/>
      <c r="G178" s="408"/>
      <c r="H178" s="408"/>
      <c r="I178" s="408"/>
      <c r="J178" s="408"/>
      <c r="K178" s="408"/>
      <c r="L178" s="408"/>
      <c r="M178" s="408"/>
      <c r="N178" s="408"/>
      <c r="O178" s="413"/>
      <c r="P178" s="398" t="s">
        <v>69</v>
      </c>
      <c r="Q178" s="399"/>
      <c r="R178" s="399"/>
      <c r="S178" s="399"/>
      <c r="T178" s="399"/>
      <c r="U178" s="399"/>
      <c r="V178" s="400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408"/>
      <c r="B179" s="408"/>
      <c r="C179" s="408"/>
      <c r="D179" s="408"/>
      <c r="E179" s="408"/>
      <c r="F179" s="408"/>
      <c r="G179" s="408"/>
      <c r="H179" s="408"/>
      <c r="I179" s="408"/>
      <c r="J179" s="408"/>
      <c r="K179" s="408"/>
      <c r="L179" s="408"/>
      <c r="M179" s="408"/>
      <c r="N179" s="408"/>
      <c r="O179" s="413"/>
      <c r="P179" s="398" t="s">
        <v>69</v>
      </c>
      <c r="Q179" s="399"/>
      <c r="R179" s="399"/>
      <c r="S179" s="399"/>
      <c r="T179" s="399"/>
      <c r="U179" s="399"/>
      <c r="V179" s="400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564" t="s">
        <v>257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48"/>
      <c r="AB180" s="48"/>
      <c r="AC180" s="48"/>
    </row>
    <row r="181" spans="1:68" ht="16.5" hidden="1" customHeight="1" x14ac:dyDescent="0.25">
      <c r="A181" s="418" t="s">
        <v>258</v>
      </c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8"/>
      <c r="O181" s="408"/>
      <c r="P181" s="408"/>
      <c r="Q181" s="408"/>
      <c r="R181" s="408"/>
      <c r="S181" s="408"/>
      <c r="T181" s="408"/>
      <c r="U181" s="408"/>
      <c r="V181" s="408"/>
      <c r="W181" s="408"/>
      <c r="X181" s="408"/>
      <c r="Y181" s="408"/>
      <c r="Z181" s="408"/>
      <c r="AA181" s="379"/>
      <c r="AB181" s="379"/>
      <c r="AC181" s="379"/>
    </row>
    <row r="182" spans="1:68" ht="14.25" hidden="1" customHeight="1" x14ac:dyDescent="0.25">
      <c r="A182" s="407" t="s">
        <v>63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6">
        <v>4680115880993</v>
      </c>
      <c r="E183" s="397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1"/>
      <c r="R183" s="391"/>
      <c r="S183" s="391"/>
      <c r="T183" s="392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6">
        <v>4680115881761</v>
      </c>
      <c r="E184" s="397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1"/>
      <c r="R184" s="391"/>
      <c r="S184" s="391"/>
      <c r="T184" s="392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6">
        <v>4680115881563</v>
      </c>
      <c r="E185" s="397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1"/>
      <c r="R185" s="391"/>
      <c r="S185" s="391"/>
      <c r="T185" s="392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6">
        <v>4680115880986</v>
      </c>
      <c r="E186" s="397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1"/>
      <c r="R186" s="391"/>
      <c r="S186" s="391"/>
      <c r="T186" s="392"/>
      <c r="U186" s="34"/>
      <c r="V186" s="34"/>
      <c r="W186" s="35" t="s">
        <v>68</v>
      </c>
      <c r="X186" s="384">
        <v>5</v>
      </c>
      <c r="Y186" s="385">
        <f t="shared" si="26"/>
        <v>6.3000000000000007</v>
      </c>
      <c r="Z186" s="36">
        <f>IFERROR(IF(Y186=0,"",ROUNDUP(Y186/H186,0)*0.00502),"")</f>
        <v>1.506E-2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5.3095238095238093</v>
      </c>
      <c r="BN186" s="64">
        <f t="shared" si="28"/>
        <v>6.69</v>
      </c>
      <c r="BO186" s="64">
        <f t="shared" si="29"/>
        <v>1.0175010175010176E-2</v>
      </c>
      <c r="BP186" s="64">
        <f t="shared" si="30"/>
        <v>1.2820512820512822E-2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6">
        <v>4680115881785</v>
      </c>
      <c r="E187" s="397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1"/>
      <c r="R187" s="391"/>
      <c r="S187" s="391"/>
      <c r="T187" s="392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6">
        <v>4680115881679</v>
      </c>
      <c r="E188" s="397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1"/>
      <c r="R188" s="391"/>
      <c r="S188" s="391"/>
      <c r="T188" s="392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6">
        <v>4680115880191</v>
      </c>
      <c r="E189" s="397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7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1"/>
      <c r="R189" s="391"/>
      <c r="S189" s="391"/>
      <c r="T189" s="392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6">
        <v>4680115883963</v>
      </c>
      <c r="E190" s="397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412"/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13"/>
      <c r="P191" s="398" t="s">
        <v>69</v>
      </c>
      <c r="Q191" s="399"/>
      <c r="R191" s="399"/>
      <c r="S191" s="399"/>
      <c r="T191" s="399"/>
      <c r="U191" s="399"/>
      <c r="V191" s="400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2.3809523809523809</v>
      </c>
      <c r="Y191" s="386">
        <f>IFERROR(Y183/H183,"0")+IFERROR(Y184/H184,"0")+IFERROR(Y185/H185,"0")+IFERROR(Y186/H186,"0")+IFERROR(Y187/H187,"0")+IFERROR(Y188/H188,"0")+IFERROR(Y189/H189,"0")+IFERROR(Y190/H190,"0")</f>
        <v>3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1.506E-2</v>
      </c>
      <c r="AA191" s="387"/>
      <c r="AB191" s="387"/>
      <c r="AC191" s="387"/>
    </row>
    <row r="192" spans="1:68" x14ac:dyDescent="0.2">
      <c r="A192" s="408"/>
      <c r="B192" s="408"/>
      <c r="C192" s="408"/>
      <c r="D192" s="408"/>
      <c r="E192" s="408"/>
      <c r="F192" s="408"/>
      <c r="G192" s="408"/>
      <c r="H192" s="408"/>
      <c r="I192" s="408"/>
      <c r="J192" s="408"/>
      <c r="K192" s="408"/>
      <c r="L192" s="408"/>
      <c r="M192" s="408"/>
      <c r="N192" s="408"/>
      <c r="O192" s="413"/>
      <c r="P192" s="398" t="s">
        <v>69</v>
      </c>
      <c r="Q192" s="399"/>
      <c r="R192" s="399"/>
      <c r="S192" s="399"/>
      <c r="T192" s="399"/>
      <c r="U192" s="399"/>
      <c r="V192" s="400"/>
      <c r="W192" s="37" t="s">
        <v>68</v>
      </c>
      <c r="X192" s="386">
        <f>IFERROR(SUM(X183:X190),"0")</f>
        <v>5</v>
      </c>
      <c r="Y192" s="386">
        <f>IFERROR(SUM(Y183:Y190),"0")</f>
        <v>6.3000000000000007</v>
      </c>
      <c r="Z192" s="37"/>
      <c r="AA192" s="387"/>
      <c r="AB192" s="387"/>
      <c r="AC192" s="387"/>
    </row>
    <row r="193" spans="1:68" ht="16.5" hidden="1" customHeight="1" x14ac:dyDescent="0.25">
      <c r="A193" s="418" t="s">
        <v>275</v>
      </c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379"/>
      <c r="AB193" s="379"/>
      <c r="AC193" s="379"/>
    </row>
    <row r="194" spans="1:68" ht="14.25" hidden="1" customHeight="1" x14ac:dyDescent="0.25">
      <c r="A194" s="407" t="s">
        <v>104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6">
        <v>4680115881402</v>
      </c>
      <c r="E195" s="397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6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6">
        <v>4680115881396</v>
      </c>
      <c r="E196" s="397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4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1"/>
      <c r="R196" s="391"/>
      <c r="S196" s="391"/>
      <c r="T196" s="392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412"/>
      <c r="B197" s="408"/>
      <c r="C197" s="408"/>
      <c r="D197" s="408"/>
      <c r="E197" s="408"/>
      <c r="F197" s="408"/>
      <c r="G197" s="408"/>
      <c r="H197" s="408"/>
      <c r="I197" s="408"/>
      <c r="J197" s="408"/>
      <c r="K197" s="408"/>
      <c r="L197" s="408"/>
      <c r="M197" s="408"/>
      <c r="N197" s="408"/>
      <c r="O197" s="413"/>
      <c r="P197" s="398" t="s">
        <v>69</v>
      </c>
      <c r="Q197" s="399"/>
      <c r="R197" s="399"/>
      <c r="S197" s="399"/>
      <c r="T197" s="399"/>
      <c r="U197" s="399"/>
      <c r="V197" s="400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40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3"/>
      <c r="P198" s="398" t="s">
        <v>69</v>
      </c>
      <c r="Q198" s="399"/>
      <c r="R198" s="399"/>
      <c r="S198" s="399"/>
      <c r="T198" s="399"/>
      <c r="U198" s="399"/>
      <c r="V198" s="400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7" t="s">
        <v>140</v>
      </c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6">
        <v>4680115882935</v>
      </c>
      <c r="E200" s="397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4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6">
        <v>4680115880764</v>
      </c>
      <c r="E201" s="397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5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1"/>
      <c r="R201" s="391"/>
      <c r="S201" s="391"/>
      <c r="T201" s="392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2"/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13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40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3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7" t="s">
        <v>63</v>
      </c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6">
        <v>4680115882683</v>
      </c>
      <c r="E205" s="397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6">
        <v>4680115882690</v>
      </c>
      <c r="E206" s="397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1"/>
      <c r="R206" s="391"/>
      <c r="S206" s="391"/>
      <c r="T206" s="392"/>
      <c r="U206" s="34"/>
      <c r="V206" s="34"/>
      <c r="W206" s="35" t="s">
        <v>68</v>
      </c>
      <c r="X206" s="384">
        <v>50</v>
      </c>
      <c r="Y206" s="385">
        <f t="shared" si="31"/>
        <v>54</v>
      </c>
      <c r="Z206" s="36">
        <f>IFERROR(IF(Y206=0,"",ROUNDUP(Y206/H206,0)*0.00937),"")</f>
        <v>9.3700000000000006E-2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51.944444444444443</v>
      </c>
      <c r="BN206" s="64">
        <f t="shared" si="33"/>
        <v>56.099999999999994</v>
      </c>
      <c r="BO206" s="64">
        <f t="shared" si="34"/>
        <v>7.716049382716049E-2</v>
      </c>
      <c r="BP206" s="64">
        <f t="shared" si="35"/>
        <v>8.3333333333333329E-2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6">
        <v>4680115882669</v>
      </c>
      <c r="E207" s="397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1"/>
      <c r="R207" s="391"/>
      <c r="S207" s="391"/>
      <c r="T207" s="392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6">
        <v>4680115882676</v>
      </c>
      <c r="E208" s="397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4">
        <v>40</v>
      </c>
      <c r="Y208" s="385">
        <f t="shared" si="31"/>
        <v>43.2</v>
      </c>
      <c r="Z208" s="36">
        <f>IFERROR(IF(Y208=0,"",ROUNDUP(Y208/H208,0)*0.00937),"")</f>
        <v>7.4959999999999999E-2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41.555555555555557</v>
      </c>
      <c r="BN208" s="64">
        <f t="shared" si="33"/>
        <v>44.88</v>
      </c>
      <c r="BO208" s="64">
        <f t="shared" si="34"/>
        <v>6.1728395061728385E-2</v>
      </c>
      <c r="BP208" s="64">
        <f t="shared" si="35"/>
        <v>6.6666666666666666E-2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6">
        <v>4680115884014</v>
      </c>
      <c r="E209" s="397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1"/>
      <c r="R209" s="391"/>
      <c r="S209" s="391"/>
      <c r="T209" s="392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6">
        <v>4680115884007</v>
      </c>
      <c r="E210" s="397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6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6">
        <v>4680115884038</v>
      </c>
      <c r="E211" s="397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6">
        <v>4680115884021</v>
      </c>
      <c r="E212" s="397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412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3"/>
      <c r="P213" s="398" t="s">
        <v>69</v>
      </c>
      <c r="Q213" s="399"/>
      <c r="R213" s="399"/>
      <c r="S213" s="399"/>
      <c r="T213" s="399"/>
      <c r="U213" s="399"/>
      <c r="V213" s="400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16.666666666666664</v>
      </c>
      <c r="Y213" s="386">
        <f>IFERROR(Y205/H205,"0")+IFERROR(Y206/H206,"0")+IFERROR(Y207/H207,"0")+IFERROR(Y208/H208,"0")+IFERROR(Y209/H209,"0")+IFERROR(Y210/H210,"0")+IFERROR(Y211/H211,"0")+IFERROR(Y212/H212,"0")</f>
        <v>18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0.16866</v>
      </c>
      <c r="AA213" s="387"/>
      <c r="AB213" s="387"/>
      <c r="AC213" s="387"/>
    </row>
    <row r="214" spans="1:68" x14ac:dyDescent="0.2">
      <c r="A214" s="408"/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13"/>
      <c r="P214" s="398" t="s">
        <v>69</v>
      </c>
      <c r="Q214" s="399"/>
      <c r="R214" s="399"/>
      <c r="S214" s="399"/>
      <c r="T214" s="399"/>
      <c r="U214" s="399"/>
      <c r="V214" s="400"/>
      <c r="W214" s="37" t="s">
        <v>68</v>
      </c>
      <c r="X214" s="386">
        <f>IFERROR(SUM(X205:X212),"0")</f>
        <v>90</v>
      </c>
      <c r="Y214" s="386">
        <f>IFERROR(SUM(Y205:Y212),"0")</f>
        <v>97.2</v>
      </c>
      <c r="Z214" s="37"/>
      <c r="AA214" s="387"/>
      <c r="AB214" s="387"/>
      <c r="AC214" s="387"/>
    </row>
    <row r="215" spans="1:68" ht="14.25" hidden="1" customHeight="1" x14ac:dyDescent="0.25">
      <c r="A215" s="407" t="s">
        <v>71</v>
      </c>
      <c r="B215" s="408"/>
      <c r="C215" s="408"/>
      <c r="D215" s="408"/>
      <c r="E215" s="408"/>
      <c r="F215" s="408"/>
      <c r="G215" s="408"/>
      <c r="H215" s="408"/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  <c r="V215" s="408"/>
      <c r="W215" s="408"/>
      <c r="X215" s="408"/>
      <c r="Y215" s="408"/>
      <c r="Z215" s="408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6">
        <v>4680115881594</v>
      </c>
      <c r="E216" s="397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6">
        <v>4680115880962</v>
      </c>
      <c r="E217" s="397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584" t="s">
        <v>304</v>
      </c>
      <c r="Q217" s="391"/>
      <c r="R217" s="391"/>
      <c r="S217" s="391"/>
      <c r="T217" s="392"/>
      <c r="U217" s="34"/>
      <c r="V217" s="34"/>
      <c r="W217" s="35" t="s">
        <v>68</v>
      </c>
      <c r="X217" s="384">
        <v>13</v>
      </c>
      <c r="Y217" s="385">
        <f t="shared" si="36"/>
        <v>15.6</v>
      </c>
      <c r="Z217" s="36">
        <f>IFERROR(IF(Y217=0,"",ROUNDUP(Y217/H217,0)*0.02175),"")</f>
        <v>4.3499999999999997E-2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13.940000000000001</v>
      </c>
      <c r="BN217" s="64">
        <f t="shared" si="38"/>
        <v>16.728000000000002</v>
      </c>
      <c r="BO217" s="64">
        <f t="shared" si="39"/>
        <v>2.976190476190476E-2</v>
      </c>
      <c r="BP217" s="64">
        <f t="shared" si="40"/>
        <v>3.5714285714285712E-2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6">
        <v>4680115881617</v>
      </c>
      <c r="E218" s="397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4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1"/>
      <c r="R218" s="391"/>
      <c r="S218" s="391"/>
      <c r="T218" s="392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6">
        <v>4680115880573</v>
      </c>
      <c r="E219" s="397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646" t="s">
        <v>309</v>
      </c>
      <c r="Q219" s="391"/>
      <c r="R219" s="391"/>
      <c r="S219" s="391"/>
      <c r="T219" s="392"/>
      <c r="U219" s="34"/>
      <c r="V219" s="34"/>
      <c r="W219" s="35" t="s">
        <v>68</v>
      </c>
      <c r="X219" s="384">
        <v>16</v>
      </c>
      <c r="Y219" s="385">
        <f t="shared" si="36"/>
        <v>17.399999999999999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17.037241379310345</v>
      </c>
      <c r="BN219" s="64">
        <f t="shared" si="38"/>
        <v>18.527999999999999</v>
      </c>
      <c r="BO219" s="64">
        <f t="shared" si="39"/>
        <v>3.2840722495894911E-2</v>
      </c>
      <c r="BP219" s="64">
        <f t="shared" si="40"/>
        <v>3.5714285714285712E-2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6">
        <v>4680115882195</v>
      </c>
      <c r="E220" s="397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7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4">
        <v>43</v>
      </c>
      <c r="Y220" s="385">
        <f t="shared" si="36"/>
        <v>43.199999999999996</v>
      </c>
      <c r="Z220" s="36">
        <f t="shared" ref="Z220:Z226" si="41">IFERROR(IF(Y220=0,"",ROUNDUP(Y220/H220,0)*0.00753),"")</f>
        <v>0.13553999999999999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48.195833333333333</v>
      </c>
      <c r="BN220" s="64">
        <f t="shared" si="38"/>
        <v>48.419999999999995</v>
      </c>
      <c r="BO220" s="64">
        <f t="shared" si="39"/>
        <v>0.11485042735042736</v>
      </c>
      <c r="BP220" s="64">
        <f t="shared" si="40"/>
        <v>0.11538461538461538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6">
        <v>4680115882607</v>
      </c>
      <c r="E221" s="397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775" t="s">
        <v>314</v>
      </c>
      <c r="Q221" s="391"/>
      <c r="R221" s="391"/>
      <c r="S221" s="391"/>
      <c r="T221" s="392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6">
        <v>4680115880092</v>
      </c>
      <c r="E222" s="397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551" t="s">
        <v>317</v>
      </c>
      <c r="Q222" s="391"/>
      <c r="R222" s="391"/>
      <c r="S222" s="391"/>
      <c r="T222" s="392"/>
      <c r="U222" s="34"/>
      <c r="V222" s="34"/>
      <c r="W222" s="35" t="s">
        <v>68</v>
      </c>
      <c r="X222" s="384">
        <v>93</v>
      </c>
      <c r="Y222" s="385">
        <f t="shared" si="36"/>
        <v>93.6</v>
      </c>
      <c r="Z222" s="36">
        <f t="shared" si="41"/>
        <v>0.29366999999999999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103.54</v>
      </c>
      <c r="BN222" s="64">
        <f t="shared" si="38"/>
        <v>104.208</v>
      </c>
      <c r="BO222" s="64">
        <f t="shared" si="39"/>
        <v>0.24839743589743588</v>
      </c>
      <c r="BP222" s="64">
        <f t="shared" si="40"/>
        <v>0.25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6">
        <v>4680115880221</v>
      </c>
      <c r="E223" s="397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708" t="s">
        <v>320</v>
      </c>
      <c r="Q223" s="391"/>
      <c r="R223" s="391"/>
      <c r="S223" s="391"/>
      <c r="T223" s="392"/>
      <c r="U223" s="34"/>
      <c r="V223" s="34"/>
      <c r="W223" s="35" t="s">
        <v>68</v>
      </c>
      <c r="X223" s="384">
        <v>92</v>
      </c>
      <c r="Y223" s="385">
        <f t="shared" si="36"/>
        <v>93.6</v>
      </c>
      <c r="Z223" s="36">
        <f t="shared" si="41"/>
        <v>0.29366999999999999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102.42666666666668</v>
      </c>
      <c r="BN223" s="64">
        <f t="shared" si="38"/>
        <v>104.208</v>
      </c>
      <c r="BO223" s="64">
        <f t="shared" si="39"/>
        <v>0.24572649572649574</v>
      </c>
      <c r="BP223" s="64">
        <f t="shared" si="40"/>
        <v>0.25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6">
        <v>4680115882942</v>
      </c>
      <c r="E224" s="397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21" t="s">
        <v>323</v>
      </c>
      <c r="Q224" s="391"/>
      <c r="R224" s="391"/>
      <c r="S224" s="391"/>
      <c r="T224" s="392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6">
        <v>4680115880504</v>
      </c>
      <c r="E225" s="397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">
        <v>326</v>
      </c>
      <c r="Q225" s="391"/>
      <c r="R225" s="391"/>
      <c r="S225" s="391"/>
      <c r="T225" s="392"/>
      <c r="U225" s="34"/>
      <c r="V225" s="34"/>
      <c r="W225" s="35" t="s">
        <v>68</v>
      </c>
      <c r="X225" s="384">
        <v>57</v>
      </c>
      <c r="Y225" s="385">
        <f t="shared" si="36"/>
        <v>57.599999999999994</v>
      </c>
      <c r="Z225" s="36">
        <f t="shared" si="41"/>
        <v>0.18071999999999999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63.46</v>
      </c>
      <c r="BN225" s="64">
        <f t="shared" si="38"/>
        <v>64.128</v>
      </c>
      <c r="BO225" s="64">
        <f t="shared" si="39"/>
        <v>0.15224358974358973</v>
      </c>
      <c r="BP225" s="64">
        <f t="shared" si="40"/>
        <v>0.15384615384615385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6">
        <v>4680115882164</v>
      </c>
      <c r="E226" s="397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4">
        <v>70</v>
      </c>
      <c r="Y226" s="385">
        <f t="shared" si="36"/>
        <v>72</v>
      </c>
      <c r="Z226" s="36">
        <f t="shared" si="41"/>
        <v>0.22590000000000002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78.108333333333334</v>
      </c>
      <c r="BN226" s="64">
        <f t="shared" si="38"/>
        <v>80.34</v>
      </c>
      <c r="BO226" s="64">
        <f t="shared" si="39"/>
        <v>0.18696581196581197</v>
      </c>
      <c r="BP226" s="64">
        <f t="shared" si="40"/>
        <v>0.19230769230769229</v>
      </c>
    </row>
    <row r="227" spans="1:68" x14ac:dyDescent="0.2">
      <c r="A227" s="412"/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13"/>
      <c r="P227" s="398" t="s">
        <v>69</v>
      </c>
      <c r="Q227" s="399"/>
      <c r="R227" s="399"/>
      <c r="S227" s="399"/>
      <c r="T227" s="399"/>
      <c r="U227" s="399"/>
      <c r="V227" s="400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151.42241379310343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154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1.2164999999999999</v>
      </c>
      <c r="AA227" s="387"/>
      <c r="AB227" s="387"/>
      <c r="AC227" s="387"/>
    </row>
    <row r="228" spans="1:68" x14ac:dyDescent="0.2">
      <c r="A228" s="408"/>
      <c r="B228" s="408"/>
      <c r="C228" s="408"/>
      <c r="D228" s="408"/>
      <c r="E228" s="408"/>
      <c r="F228" s="408"/>
      <c r="G228" s="408"/>
      <c r="H228" s="408"/>
      <c r="I228" s="408"/>
      <c r="J228" s="408"/>
      <c r="K228" s="408"/>
      <c r="L228" s="408"/>
      <c r="M228" s="408"/>
      <c r="N228" s="408"/>
      <c r="O228" s="413"/>
      <c r="P228" s="398" t="s">
        <v>69</v>
      </c>
      <c r="Q228" s="399"/>
      <c r="R228" s="399"/>
      <c r="S228" s="399"/>
      <c r="T228" s="399"/>
      <c r="U228" s="399"/>
      <c r="V228" s="400"/>
      <c r="W228" s="37" t="s">
        <v>68</v>
      </c>
      <c r="X228" s="386">
        <f>IFERROR(SUM(X216:X226),"0")</f>
        <v>384</v>
      </c>
      <c r="Y228" s="386">
        <f>IFERROR(SUM(Y216:Y226),"0")</f>
        <v>393</v>
      </c>
      <c r="Z228" s="37"/>
      <c r="AA228" s="387"/>
      <c r="AB228" s="387"/>
      <c r="AC228" s="387"/>
    </row>
    <row r="229" spans="1:68" ht="14.25" hidden="1" customHeight="1" x14ac:dyDescent="0.25">
      <c r="A229" s="407" t="s">
        <v>170</v>
      </c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  <c r="V229" s="408"/>
      <c r="W229" s="408"/>
      <c r="X229" s="408"/>
      <c r="Y229" s="408"/>
      <c r="Z229" s="408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6">
        <v>4680115882874</v>
      </c>
      <c r="E230" s="397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6">
        <v>4680115882874</v>
      </c>
      <c r="E231" s="397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786" t="s">
        <v>332</v>
      </c>
      <c r="Q231" s="391"/>
      <c r="R231" s="391"/>
      <c r="S231" s="391"/>
      <c r="T231" s="392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6">
        <v>4680115884434</v>
      </c>
      <c r="E232" s="397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6">
        <v>4680115880818</v>
      </c>
      <c r="E233" s="397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2" t="s">
        <v>337</v>
      </c>
      <c r="Q233" s="391"/>
      <c r="R233" s="391"/>
      <c r="S233" s="391"/>
      <c r="T233" s="392"/>
      <c r="U233" s="34"/>
      <c r="V233" s="34"/>
      <c r="W233" s="35" t="s">
        <v>68</v>
      </c>
      <c r="X233" s="384">
        <v>4</v>
      </c>
      <c r="Y233" s="385">
        <f>IFERROR(IF(X233="",0,CEILING((X233/$H233),1)*$H233),"")</f>
        <v>4.8</v>
      </c>
      <c r="Z233" s="36">
        <f>IFERROR(IF(Y233=0,"",ROUNDUP(Y233/H233,0)*0.00753),"")</f>
        <v>1.506E-2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4.453333333333334</v>
      </c>
      <c r="BN233" s="64">
        <f>IFERROR(Y233*I233/H233,"0")</f>
        <v>5.3440000000000003</v>
      </c>
      <c r="BO233" s="64">
        <f>IFERROR(1/J233*(X233/H233),"0")</f>
        <v>1.0683760683760684E-2</v>
      </c>
      <c r="BP233" s="64">
        <f>IFERROR(1/J233*(Y233/H233),"0")</f>
        <v>1.282051282051282E-2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6">
        <v>4680115880801</v>
      </c>
      <c r="E234" s="397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758" t="s">
        <v>340</v>
      </c>
      <c r="Q234" s="391"/>
      <c r="R234" s="391"/>
      <c r="S234" s="391"/>
      <c r="T234" s="392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412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3"/>
      <c r="P235" s="398" t="s">
        <v>69</v>
      </c>
      <c r="Q235" s="399"/>
      <c r="R235" s="399"/>
      <c r="S235" s="399"/>
      <c r="T235" s="399"/>
      <c r="U235" s="399"/>
      <c r="V235" s="400"/>
      <c r="W235" s="37" t="s">
        <v>70</v>
      </c>
      <c r="X235" s="386">
        <f>IFERROR(X230/H230,"0")+IFERROR(X231/H231,"0")+IFERROR(X232/H232,"0")+IFERROR(X233/H233,"0")+IFERROR(X234/H234,"0")</f>
        <v>1.6666666666666667</v>
      </c>
      <c r="Y235" s="386">
        <f>IFERROR(Y230/H230,"0")+IFERROR(Y231/H231,"0")+IFERROR(Y232/H232,"0")+IFERROR(Y233/H233,"0")+IFERROR(Y234/H234,"0")</f>
        <v>2</v>
      </c>
      <c r="Z235" s="386">
        <f>IFERROR(IF(Z230="",0,Z230),"0")+IFERROR(IF(Z231="",0,Z231),"0")+IFERROR(IF(Z232="",0,Z232),"0")+IFERROR(IF(Z233="",0,Z233),"0")+IFERROR(IF(Z234="",0,Z234),"0")</f>
        <v>1.506E-2</v>
      </c>
      <c r="AA235" s="387"/>
      <c r="AB235" s="387"/>
      <c r="AC235" s="387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3"/>
      <c r="P236" s="398" t="s">
        <v>69</v>
      </c>
      <c r="Q236" s="399"/>
      <c r="R236" s="399"/>
      <c r="S236" s="399"/>
      <c r="T236" s="399"/>
      <c r="U236" s="399"/>
      <c r="V236" s="400"/>
      <c r="W236" s="37" t="s">
        <v>68</v>
      </c>
      <c r="X236" s="386">
        <f>IFERROR(SUM(X230:X234),"0")</f>
        <v>4</v>
      </c>
      <c r="Y236" s="386">
        <f>IFERROR(SUM(Y230:Y234),"0")</f>
        <v>4.8</v>
      </c>
      <c r="Z236" s="37"/>
      <c r="AA236" s="387"/>
      <c r="AB236" s="387"/>
      <c r="AC236" s="387"/>
    </row>
    <row r="237" spans="1:68" ht="16.5" hidden="1" customHeight="1" x14ac:dyDescent="0.25">
      <c r="A237" s="418" t="s">
        <v>341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79"/>
      <c r="AB237" s="379"/>
      <c r="AC237" s="379"/>
    </row>
    <row r="238" spans="1:68" ht="14.25" hidden="1" customHeight="1" x14ac:dyDescent="0.25">
      <c r="A238" s="407" t="s">
        <v>104</v>
      </c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6">
        <v>4680115884274</v>
      </c>
      <c r="E239" s="397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6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6">
        <v>4680115884274</v>
      </c>
      <c r="E240" s="397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733" t="s">
        <v>345</v>
      </c>
      <c r="Q240" s="391"/>
      <c r="R240" s="391"/>
      <c r="S240" s="391"/>
      <c r="T240" s="392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6">
        <v>4680115884298</v>
      </c>
      <c r="E241" s="397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5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6">
        <v>4680115884250</v>
      </c>
      <c r="E242" s="397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7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6">
        <v>4680115884250</v>
      </c>
      <c r="E243" s="397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455" t="s">
        <v>351</v>
      </c>
      <c r="Q243" s="391"/>
      <c r="R243" s="391"/>
      <c r="S243" s="391"/>
      <c r="T243" s="392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6">
        <v>4680115884281</v>
      </c>
      <c r="E244" s="397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7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6">
        <v>4680115884199</v>
      </c>
      <c r="E245" s="397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6">
        <v>4680115884267</v>
      </c>
      <c r="E246" s="397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7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412"/>
      <c r="B247" s="408"/>
      <c r="C247" s="408"/>
      <c r="D247" s="408"/>
      <c r="E247" s="408"/>
      <c r="F247" s="408"/>
      <c r="G247" s="408"/>
      <c r="H247" s="408"/>
      <c r="I247" s="408"/>
      <c r="J247" s="408"/>
      <c r="K247" s="408"/>
      <c r="L247" s="408"/>
      <c r="M247" s="408"/>
      <c r="N247" s="408"/>
      <c r="O247" s="413"/>
      <c r="P247" s="398" t="s">
        <v>69</v>
      </c>
      <c r="Q247" s="399"/>
      <c r="R247" s="399"/>
      <c r="S247" s="399"/>
      <c r="T247" s="399"/>
      <c r="U247" s="399"/>
      <c r="V247" s="400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40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3"/>
      <c r="P248" s="398" t="s">
        <v>69</v>
      </c>
      <c r="Q248" s="399"/>
      <c r="R248" s="399"/>
      <c r="S248" s="399"/>
      <c r="T248" s="399"/>
      <c r="U248" s="399"/>
      <c r="V248" s="400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18" t="s">
        <v>358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379"/>
      <c r="AB249" s="379"/>
      <c r="AC249" s="379"/>
    </row>
    <row r="250" spans="1:68" ht="14.25" hidden="1" customHeight="1" x14ac:dyDescent="0.25">
      <c r="A250" s="407" t="s">
        <v>104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6">
        <v>4680115884137</v>
      </c>
      <c r="E251" s="397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6">
        <v>4680115884137</v>
      </c>
      <c r="E252" s="397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763" t="s">
        <v>362</v>
      </c>
      <c r="Q252" s="391"/>
      <c r="R252" s="391"/>
      <c r="S252" s="391"/>
      <c r="T252" s="392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6">
        <v>4680115884236</v>
      </c>
      <c r="E253" s="397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6">
        <v>4680115884175</v>
      </c>
      <c r="E254" s="397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6">
        <v>4680115884144</v>
      </c>
      <c r="E255" s="397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71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6">
        <v>4680115885288</v>
      </c>
      <c r="E256" s="397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575" t="s">
        <v>371</v>
      </c>
      <c r="Q256" s="391"/>
      <c r="R256" s="391"/>
      <c r="S256" s="391"/>
      <c r="T256" s="392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6">
        <v>4680115884182</v>
      </c>
      <c r="E257" s="397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5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6">
        <v>4680115884205</v>
      </c>
      <c r="E258" s="397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6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412"/>
      <c r="B259" s="408"/>
      <c r="C259" s="408"/>
      <c r="D259" s="408"/>
      <c r="E259" s="408"/>
      <c r="F259" s="408"/>
      <c r="G259" s="408"/>
      <c r="H259" s="408"/>
      <c r="I259" s="408"/>
      <c r="J259" s="408"/>
      <c r="K259" s="408"/>
      <c r="L259" s="408"/>
      <c r="M259" s="408"/>
      <c r="N259" s="408"/>
      <c r="O259" s="413"/>
      <c r="P259" s="398" t="s">
        <v>69</v>
      </c>
      <c r="Q259" s="399"/>
      <c r="R259" s="399"/>
      <c r="S259" s="399"/>
      <c r="T259" s="399"/>
      <c r="U259" s="399"/>
      <c r="V259" s="400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408"/>
      <c r="B260" s="408"/>
      <c r="C260" s="408"/>
      <c r="D260" s="408"/>
      <c r="E260" s="408"/>
      <c r="F260" s="408"/>
      <c r="G260" s="408"/>
      <c r="H260" s="408"/>
      <c r="I260" s="408"/>
      <c r="J260" s="408"/>
      <c r="K260" s="408"/>
      <c r="L260" s="408"/>
      <c r="M260" s="408"/>
      <c r="N260" s="408"/>
      <c r="O260" s="413"/>
      <c r="P260" s="398" t="s">
        <v>69</v>
      </c>
      <c r="Q260" s="399"/>
      <c r="R260" s="399"/>
      <c r="S260" s="399"/>
      <c r="T260" s="399"/>
      <c r="U260" s="399"/>
      <c r="V260" s="400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18" t="s">
        <v>376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379"/>
      <c r="AB261" s="379"/>
      <c r="AC261" s="379"/>
    </row>
    <row r="262" spans="1:68" ht="14.25" hidden="1" customHeight="1" x14ac:dyDescent="0.25">
      <c r="A262" s="407" t="s">
        <v>104</v>
      </c>
      <c r="B262" s="408"/>
      <c r="C262" s="408"/>
      <c r="D262" s="408"/>
      <c r="E262" s="408"/>
      <c r="F262" s="408"/>
      <c r="G262" s="408"/>
      <c r="H262" s="408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  <c r="V262" s="408"/>
      <c r="W262" s="408"/>
      <c r="X262" s="408"/>
      <c r="Y262" s="408"/>
      <c r="Z262" s="408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6">
        <v>4680115885806</v>
      </c>
      <c r="E263" s="397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451" t="s">
        <v>379</v>
      </c>
      <c r="Q263" s="391"/>
      <c r="R263" s="391"/>
      <c r="S263" s="391"/>
      <c r="T263" s="392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6">
        <v>4680115885837</v>
      </c>
      <c r="E264" s="397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668" t="s">
        <v>382</v>
      </c>
      <c r="Q264" s="391"/>
      <c r="R264" s="391"/>
      <c r="S264" s="391"/>
      <c r="T264" s="392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6">
        <v>4680115885851</v>
      </c>
      <c r="E265" s="397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782" t="s">
        <v>385</v>
      </c>
      <c r="Q265" s="391"/>
      <c r="R265" s="391"/>
      <c r="S265" s="391"/>
      <c r="T265" s="392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6">
        <v>4680115885820</v>
      </c>
      <c r="E266" s="397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741" t="s">
        <v>388</v>
      </c>
      <c r="Q266" s="391"/>
      <c r="R266" s="391"/>
      <c r="S266" s="391"/>
      <c r="T266" s="392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6">
        <v>4680115885844</v>
      </c>
      <c r="E267" s="397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666" t="s">
        <v>391</v>
      </c>
      <c r="Q267" s="391"/>
      <c r="R267" s="391"/>
      <c r="S267" s="391"/>
      <c r="T267" s="392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412"/>
      <c r="B268" s="408"/>
      <c r="C268" s="408"/>
      <c r="D268" s="408"/>
      <c r="E268" s="408"/>
      <c r="F268" s="408"/>
      <c r="G268" s="408"/>
      <c r="H268" s="408"/>
      <c r="I268" s="408"/>
      <c r="J268" s="408"/>
      <c r="K268" s="408"/>
      <c r="L268" s="408"/>
      <c r="M268" s="408"/>
      <c r="N268" s="408"/>
      <c r="O268" s="413"/>
      <c r="P268" s="398" t="s">
        <v>69</v>
      </c>
      <c r="Q268" s="399"/>
      <c r="R268" s="399"/>
      <c r="S268" s="399"/>
      <c r="T268" s="399"/>
      <c r="U268" s="399"/>
      <c r="V268" s="400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408"/>
      <c r="B269" s="408"/>
      <c r="C269" s="408"/>
      <c r="D269" s="408"/>
      <c r="E269" s="408"/>
      <c r="F269" s="408"/>
      <c r="G269" s="408"/>
      <c r="H269" s="408"/>
      <c r="I269" s="408"/>
      <c r="J269" s="408"/>
      <c r="K269" s="408"/>
      <c r="L269" s="408"/>
      <c r="M269" s="408"/>
      <c r="N269" s="408"/>
      <c r="O269" s="413"/>
      <c r="P269" s="398" t="s">
        <v>69</v>
      </c>
      <c r="Q269" s="399"/>
      <c r="R269" s="399"/>
      <c r="S269" s="399"/>
      <c r="T269" s="399"/>
      <c r="U269" s="399"/>
      <c r="V269" s="400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18" t="s">
        <v>392</v>
      </c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379"/>
      <c r="AB270" s="379"/>
      <c r="AC270" s="379"/>
    </row>
    <row r="271" spans="1:68" ht="14.25" hidden="1" customHeight="1" x14ac:dyDescent="0.25">
      <c r="A271" s="407" t="s">
        <v>104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408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6">
        <v>4680115885707</v>
      </c>
      <c r="E272" s="397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647" t="s">
        <v>395</v>
      </c>
      <c r="Q272" s="391"/>
      <c r="R272" s="391"/>
      <c r="S272" s="391"/>
      <c r="T272" s="392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12"/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8"/>
      <c r="O273" s="413"/>
      <c r="P273" s="398" t="s">
        <v>69</v>
      </c>
      <c r="Q273" s="399"/>
      <c r="R273" s="399"/>
      <c r="S273" s="399"/>
      <c r="T273" s="399"/>
      <c r="U273" s="399"/>
      <c r="V273" s="400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408"/>
      <c r="B274" s="408"/>
      <c r="C274" s="408"/>
      <c r="D274" s="408"/>
      <c r="E274" s="408"/>
      <c r="F274" s="408"/>
      <c r="G274" s="408"/>
      <c r="H274" s="408"/>
      <c r="I274" s="408"/>
      <c r="J274" s="408"/>
      <c r="K274" s="408"/>
      <c r="L274" s="408"/>
      <c r="M274" s="408"/>
      <c r="N274" s="408"/>
      <c r="O274" s="413"/>
      <c r="P274" s="398" t="s">
        <v>69</v>
      </c>
      <c r="Q274" s="399"/>
      <c r="R274" s="399"/>
      <c r="S274" s="399"/>
      <c r="T274" s="399"/>
      <c r="U274" s="399"/>
      <c r="V274" s="400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18" t="s">
        <v>396</v>
      </c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379"/>
      <c r="AB275" s="379"/>
      <c r="AC275" s="379"/>
    </row>
    <row r="276" spans="1:68" ht="14.25" hidden="1" customHeight="1" x14ac:dyDescent="0.25">
      <c r="A276" s="407" t="s">
        <v>104</v>
      </c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  <c r="V276" s="408"/>
      <c r="W276" s="408"/>
      <c r="X276" s="408"/>
      <c r="Y276" s="408"/>
      <c r="Z276" s="408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6">
        <v>4607091383423</v>
      </c>
      <c r="E277" s="397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6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6">
        <v>4680115885660</v>
      </c>
      <c r="E278" s="397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504" t="s">
        <v>401</v>
      </c>
      <c r="Q278" s="391"/>
      <c r="R278" s="391"/>
      <c r="S278" s="391"/>
      <c r="T278" s="392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6">
        <v>4680115885691</v>
      </c>
      <c r="E279" s="397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563" t="s">
        <v>404</v>
      </c>
      <c r="Q279" s="391"/>
      <c r="R279" s="391"/>
      <c r="S279" s="391"/>
      <c r="T279" s="392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412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3"/>
      <c r="P280" s="398" t="s">
        <v>69</v>
      </c>
      <c r="Q280" s="399"/>
      <c r="R280" s="399"/>
      <c r="S280" s="399"/>
      <c r="T280" s="399"/>
      <c r="U280" s="399"/>
      <c r="V280" s="400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408"/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13"/>
      <c r="P281" s="398" t="s">
        <v>69</v>
      </c>
      <c r="Q281" s="399"/>
      <c r="R281" s="399"/>
      <c r="S281" s="399"/>
      <c r="T281" s="399"/>
      <c r="U281" s="399"/>
      <c r="V281" s="400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18" t="s">
        <v>405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79"/>
      <c r="AB282" s="379"/>
      <c r="AC282" s="379"/>
    </row>
    <row r="283" spans="1:68" ht="14.25" hidden="1" customHeight="1" x14ac:dyDescent="0.25">
      <c r="A283" s="407" t="s">
        <v>71</v>
      </c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  <c r="V283" s="408"/>
      <c r="W283" s="408"/>
      <c r="X283" s="408"/>
      <c r="Y283" s="408"/>
      <c r="Z283" s="408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6">
        <v>4680115881556</v>
      </c>
      <c r="E284" s="397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1"/>
      <c r="R284" s="391"/>
      <c r="S284" s="391"/>
      <c r="T284" s="392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6">
        <v>4680115881228</v>
      </c>
      <c r="E285" s="397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6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1"/>
      <c r="R285" s="391"/>
      <c r="S285" s="391"/>
      <c r="T285" s="392"/>
      <c r="U285" s="34"/>
      <c r="V285" s="34"/>
      <c r="W285" s="35" t="s">
        <v>68</v>
      </c>
      <c r="X285" s="384">
        <v>12</v>
      </c>
      <c r="Y285" s="385">
        <f>IFERROR(IF(X285="",0,CEILING((X285/$H285),1)*$H285),"")</f>
        <v>12</v>
      </c>
      <c r="Z285" s="36">
        <f>IFERROR(IF(Y285=0,"",ROUNDUP(Y285/H285,0)*0.00753),"")</f>
        <v>3.7650000000000003E-2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13.360000000000001</v>
      </c>
      <c r="BN285" s="64">
        <f>IFERROR(Y285*I285/H285,"0")</f>
        <v>13.360000000000001</v>
      </c>
      <c r="BO285" s="64">
        <f>IFERROR(1/J285*(X285/H285),"0")</f>
        <v>3.2051282051282048E-2</v>
      </c>
      <c r="BP285" s="64">
        <f>IFERROR(1/J285*(Y285/H285),"0")</f>
        <v>3.2051282051282048E-2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6">
        <v>4680115881037</v>
      </c>
      <c r="E286" s="397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6">
        <v>4680115881211</v>
      </c>
      <c r="E287" s="397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7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1"/>
      <c r="R287" s="391"/>
      <c r="S287" s="391"/>
      <c r="T287" s="392"/>
      <c r="U287" s="34"/>
      <c r="V287" s="34"/>
      <c r="W287" s="35" t="s">
        <v>68</v>
      </c>
      <c r="X287" s="384">
        <v>20</v>
      </c>
      <c r="Y287" s="385">
        <f>IFERROR(IF(X287="",0,CEILING((X287/$H287),1)*$H287),"")</f>
        <v>21.599999999999998</v>
      </c>
      <c r="Z287" s="36">
        <f>IFERROR(IF(Y287=0,"",ROUNDUP(Y287/H287,0)*0.00753),"")</f>
        <v>6.7769999999999997E-2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21.666666666666668</v>
      </c>
      <c r="BN287" s="64">
        <f>IFERROR(Y287*I287/H287,"0")</f>
        <v>23.4</v>
      </c>
      <c r="BO287" s="64">
        <f>IFERROR(1/J287*(X287/H287),"0")</f>
        <v>5.3418803418803423E-2</v>
      </c>
      <c r="BP287" s="64">
        <f>IFERROR(1/J287*(Y287/H287),"0")</f>
        <v>5.7692307692307689E-2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6">
        <v>4680115881020</v>
      </c>
      <c r="E288" s="397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4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412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08"/>
      <c r="O289" s="413"/>
      <c r="P289" s="398" t="s">
        <v>69</v>
      </c>
      <c r="Q289" s="399"/>
      <c r="R289" s="399"/>
      <c r="S289" s="399"/>
      <c r="T289" s="399"/>
      <c r="U289" s="399"/>
      <c r="V289" s="400"/>
      <c r="W289" s="37" t="s">
        <v>70</v>
      </c>
      <c r="X289" s="386">
        <f>IFERROR(X284/H284,"0")+IFERROR(X285/H285,"0")+IFERROR(X286/H286,"0")+IFERROR(X287/H287,"0")+IFERROR(X288/H288,"0")</f>
        <v>13.333333333333334</v>
      </c>
      <c r="Y289" s="386">
        <f>IFERROR(Y284/H284,"0")+IFERROR(Y285/H285,"0")+IFERROR(Y286/H286,"0")+IFERROR(Y287/H287,"0")+IFERROR(Y288/H288,"0")</f>
        <v>14</v>
      </c>
      <c r="Z289" s="386">
        <f>IFERROR(IF(Z284="",0,Z284),"0")+IFERROR(IF(Z285="",0,Z285),"0")+IFERROR(IF(Z286="",0,Z286),"0")+IFERROR(IF(Z287="",0,Z287),"0")+IFERROR(IF(Z288="",0,Z288),"0")</f>
        <v>0.10542</v>
      </c>
      <c r="AA289" s="387"/>
      <c r="AB289" s="387"/>
      <c r="AC289" s="387"/>
    </row>
    <row r="290" spans="1:68" x14ac:dyDescent="0.2">
      <c r="A290" s="40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3"/>
      <c r="P290" s="398" t="s">
        <v>69</v>
      </c>
      <c r="Q290" s="399"/>
      <c r="R290" s="399"/>
      <c r="S290" s="399"/>
      <c r="T290" s="399"/>
      <c r="U290" s="399"/>
      <c r="V290" s="400"/>
      <c r="W290" s="37" t="s">
        <v>68</v>
      </c>
      <c r="X290" s="386">
        <f>IFERROR(SUM(X284:X288),"0")</f>
        <v>32</v>
      </c>
      <c r="Y290" s="386">
        <f>IFERROR(SUM(Y284:Y288),"0")</f>
        <v>33.599999999999994</v>
      </c>
      <c r="Z290" s="37"/>
      <c r="AA290" s="387"/>
      <c r="AB290" s="387"/>
      <c r="AC290" s="387"/>
    </row>
    <row r="291" spans="1:68" ht="16.5" hidden="1" customHeight="1" x14ac:dyDescent="0.25">
      <c r="A291" s="418" t="s">
        <v>416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408"/>
      <c r="AA291" s="379"/>
      <c r="AB291" s="379"/>
      <c r="AC291" s="379"/>
    </row>
    <row r="292" spans="1:68" ht="14.25" hidden="1" customHeight="1" x14ac:dyDescent="0.25">
      <c r="A292" s="407" t="s">
        <v>71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6">
        <v>4680115884618</v>
      </c>
      <c r="E293" s="397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4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1"/>
      <c r="R293" s="391"/>
      <c r="S293" s="391"/>
      <c r="T293" s="392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412"/>
      <c r="B294" s="408"/>
      <c r="C294" s="408"/>
      <c r="D294" s="408"/>
      <c r="E294" s="408"/>
      <c r="F294" s="408"/>
      <c r="G294" s="408"/>
      <c r="H294" s="408"/>
      <c r="I294" s="408"/>
      <c r="J294" s="408"/>
      <c r="K294" s="408"/>
      <c r="L294" s="408"/>
      <c r="M294" s="408"/>
      <c r="N294" s="408"/>
      <c r="O294" s="413"/>
      <c r="P294" s="398" t="s">
        <v>69</v>
      </c>
      <c r="Q294" s="399"/>
      <c r="R294" s="399"/>
      <c r="S294" s="399"/>
      <c r="T294" s="399"/>
      <c r="U294" s="399"/>
      <c r="V294" s="400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40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3"/>
      <c r="P295" s="398" t="s">
        <v>69</v>
      </c>
      <c r="Q295" s="399"/>
      <c r="R295" s="399"/>
      <c r="S295" s="399"/>
      <c r="T295" s="399"/>
      <c r="U295" s="399"/>
      <c r="V295" s="400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18" t="s">
        <v>419</v>
      </c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408"/>
      <c r="Z296" s="408"/>
      <c r="AA296" s="379"/>
      <c r="AB296" s="379"/>
      <c r="AC296" s="379"/>
    </row>
    <row r="297" spans="1:68" ht="14.25" hidden="1" customHeight="1" x14ac:dyDescent="0.25">
      <c r="A297" s="407" t="s">
        <v>104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6">
        <v>4680115882973</v>
      </c>
      <c r="E298" s="397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4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1"/>
      <c r="R298" s="391"/>
      <c r="S298" s="391"/>
      <c r="T298" s="392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412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3"/>
      <c r="P299" s="398" t="s">
        <v>69</v>
      </c>
      <c r="Q299" s="399"/>
      <c r="R299" s="399"/>
      <c r="S299" s="399"/>
      <c r="T299" s="399"/>
      <c r="U299" s="399"/>
      <c r="V299" s="400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3"/>
      <c r="P300" s="398" t="s">
        <v>69</v>
      </c>
      <c r="Q300" s="399"/>
      <c r="R300" s="399"/>
      <c r="S300" s="399"/>
      <c r="T300" s="399"/>
      <c r="U300" s="399"/>
      <c r="V300" s="400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7" t="s">
        <v>63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8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6">
        <v>4607091389845</v>
      </c>
      <c r="E302" s="397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8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1"/>
      <c r="R302" s="391"/>
      <c r="S302" s="391"/>
      <c r="T302" s="392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6">
        <v>4680115882881</v>
      </c>
      <c r="E303" s="397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7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1"/>
      <c r="R303" s="391"/>
      <c r="S303" s="391"/>
      <c r="T303" s="392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412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08"/>
      <c r="O304" s="413"/>
      <c r="P304" s="398" t="s">
        <v>69</v>
      </c>
      <c r="Q304" s="399"/>
      <c r="R304" s="399"/>
      <c r="S304" s="399"/>
      <c r="T304" s="399"/>
      <c r="U304" s="399"/>
      <c r="V304" s="400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08"/>
      <c r="O305" s="413"/>
      <c r="P305" s="398" t="s">
        <v>69</v>
      </c>
      <c r="Q305" s="399"/>
      <c r="R305" s="399"/>
      <c r="S305" s="399"/>
      <c r="T305" s="399"/>
      <c r="U305" s="399"/>
      <c r="V305" s="400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18" t="s">
        <v>426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  <c r="AA306" s="379"/>
      <c r="AB306" s="379"/>
      <c r="AC306" s="379"/>
    </row>
    <row r="307" spans="1:68" ht="14.25" hidden="1" customHeight="1" x14ac:dyDescent="0.25">
      <c r="A307" s="407" t="s">
        <v>104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408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6">
        <v>4680115885554</v>
      </c>
      <c r="E308" s="397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648" t="s">
        <v>429</v>
      </c>
      <c r="Q308" s="391"/>
      <c r="R308" s="391"/>
      <c r="S308" s="391"/>
      <c r="T308" s="392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6">
        <v>4680115885615</v>
      </c>
      <c r="E309" s="397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24" t="s">
        <v>432</v>
      </c>
      <c r="Q309" s="391"/>
      <c r="R309" s="391"/>
      <c r="S309" s="391"/>
      <c r="T309" s="392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6">
        <v>4680115885646</v>
      </c>
      <c r="E310" s="397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629" t="s">
        <v>435</v>
      </c>
      <c r="Q310" s="391"/>
      <c r="R310" s="391"/>
      <c r="S310" s="391"/>
      <c r="T310" s="392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6">
        <v>4680115885608</v>
      </c>
      <c r="E311" s="397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643" t="s">
        <v>438</v>
      </c>
      <c r="Q311" s="391"/>
      <c r="R311" s="391"/>
      <c r="S311" s="391"/>
      <c r="T311" s="392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6">
        <v>4680115885622</v>
      </c>
      <c r="E312" s="397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788" t="s">
        <v>441</v>
      </c>
      <c r="Q312" s="391"/>
      <c r="R312" s="391"/>
      <c r="S312" s="391"/>
      <c r="T312" s="392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6">
        <v>4680115881938</v>
      </c>
      <c r="E313" s="397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1"/>
      <c r="R313" s="391"/>
      <c r="S313" s="391"/>
      <c r="T313" s="392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6">
        <v>4607091387346</v>
      </c>
      <c r="E314" s="397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412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13"/>
      <c r="P315" s="398" t="s">
        <v>69</v>
      </c>
      <c r="Q315" s="399"/>
      <c r="R315" s="399"/>
      <c r="S315" s="399"/>
      <c r="T315" s="399"/>
      <c r="U315" s="399"/>
      <c r="V315" s="400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13"/>
      <c r="P316" s="398" t="s">
        <v>69</v>
      </c>
      <c r="Q316" s="399"/>
      <c r="R316" s="399"/>
      <c r="S316" s="399"/>
      <c r="T316" s="399"/>
      <c r="U316" s="399"/>
      <c r="V316" s="400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7" t="s">
        <v>63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408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6">
        <v>4607091387193</v>
      </c>
      <c r="E318" s="397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1"/>
      <c r="R318" s="391"/>
      <c r="S318" s="391"/>
      <c r="T318" s="392"/>
      <c r="U318" s="34"/>
      <c r="V318" s="34"/>
      <c r="W318" s="35" t="s">
        <v>68</v>
      </c>
      <c r="X318" s="384">
        <v>21</v>
      </c>
      <c r="Y318" s="385">
        <f>IFERROR(IF(X318="",0,CEILING((X318/$H318),1)*$H318),"")</f>
        <v>21</v>
      </c>
      <c r="Z318" s="36">
        <f>IFERROR(IF(Y318=0,"",ROUNDUP(Y318/H318,0)*0.00753),"")</f>
        <v>3.7650000000000003E-2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22.299999999999997</v>
      </c>
      <c r="BN318" s="64">
        <f>IFERROR(Y318*I318/H318,"0")</f>
        <v>22.299999999999997</v>
      </c>
      <c r="BO318" s="64">
        <f>IFERROR(1/J318*(X318/H318),"0")</f>
        <v>3.2051282051282048E-2</v>
      </c>
      <c r="BP318" s="64">
        <f>IFERROR(1/J318*(Y318/H318),"0")</f>
        <v>3.2051282051282048E-2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6">
        <v>4607091387230</v>
      </c>
      <c r="E319" s="397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1"/>
      <c r="R319" s="391"/>
      <c r="S319" s="391"/>
      <c r="T319" s="392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6">
        <v>4607091387292</v>
      </c>
      <c r="E320" s="397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6">
        <v>4607091387285</v>
      </c>
      <c r="E321" s="397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412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3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86">
        <f>IFERROR(X318/H318,"0")+IFERROR(X319/H319,"0")+IFERROR(X320/H320,"0")+IFERROR(X321/H321,"0")</f>
        <v>5</v>
      </c>
      <c r="Y322" s="386">
        <f>IFERROR(Y318/H318,"0")+IFERROR(Y319/H319,"0")+IFERROR(Y320/H320,"0")+IFERROR(Y321/H321,"0")</f>
        <v>5</v>
      </c>
      <c r="Z322" s="386">
        <f>IFERROR(IF(Z318="",0,Z318),"0")+IFERROR(IF(Z319="",0,Z319),"0")+IFERROR(IF(Z320="",0,Z320),"0")+IFERROR(IF(Z321="",0,Z321),"0")</f>
        <v>3.7650000000000003E-2</v>
      </c>
      <c r="AA322" s="387"/>
      <c r="AB322" s="387"/>
      <c r="AC322" s="387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3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86">
        <f>IFERROR(SUM(X318:X321),"0")</f>
        <v>21</v>
      </c>
      <c r="Y323" s="386">
        <f>IFERROR(SUM(Y318:Y321),"0")</f>
        <v>21</v>
      </c>
      <c r="Z323" s="37"/>
      <c r="AA323" s="387"/>
      <c r="AB323" s="387"/>
      <c r="AC323" s="387"/>
    </row>
    <row r="324" spans="1:68" ht="14.25" hidden="1" customHeight="1" x14ac:dyDescent="0.25">
      <c r="A324" s="407" t="s">
        <v>71</v>
      </c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6">
        <v>4607091387766</v>
      </c>
      <c r="E325" s="397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1"/>
      <c r="R325" s="391"/>
      <c r="S325" s="391"/>
      <c r="T325" s="392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6">
        <v>4607091387957</v>
      </c>
      <c r="E326" s="397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1"/>
      <c r="R326" s="391"/>
      <c r="S326" s="391"/>
      <c r="T326" s="392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6">
        <v>4607091387964</v>
      </c>
      <c r="E327" s="397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1"/>
      <c r="R327" s="391"/>
      <c r="S327" s="391"/>
      <c r="T327" s="392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6">
        <v>4680115884588</v>
      </c>
      <c r="E328" s="397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7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6">
        <v>4607091387537</v>
      </c>
      <c r="E329" s="397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6">
        <v>4607091387513</v>
      </c>
      <c r="E330" s="397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412"/>
      <c r="B331" s="408"/>
      <c r="C331" s="408"/>
      <c r="D331" s="408"/>
      <c r="E331" s="408"/>
      <c r="F331" s="408"/>
      <c r="G331" s="408"/>
      <c r="H331" s="408"/>
      <c r="I331" s="408"/>
      <c r="J331" s="408"/>
      <c r="K331" s="408"/>
      <c r="L331" s="408"/>
      <c r="M331" s="408"/>
      <c r="N331" s="408"/>
      <c r="O331" s="413"/>
      <c r="P331" s="398" t="s">
        <v>69</v>
      </c>
      <c r="Q331" s="399"/>
      <c r="R331" s="399"/>
      <c r="S331" s="399"/>
      <c r="T331" s="399"/>
      <c r="U331" s="399"/>
      <c r="V331" s="400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408"/>
      <c r="B332" s="408"/>
      <c r="C332" s="408"/>
      <c r="D332" s="408"/>
      <c r="E332" s="408"/>
      <c r="F332" s="408"/>
      <c r="G332" s="408"/>
      <c r="H332" s="408"/>
      <c r="I332" s="408"/>
      <c r="J332" s="408"/>
      <c r="K332" s="408"/>
      <c r="L332" s="408"/>
      <c r="M332" s="408"/>
      <c r="N332" s="408"/>
      <c r="O332" s="413"/>
      <c r="P332" s="398" t="s">
        <v>69</v>
      </c>
      <c r="Q332" s="399"/>
      <c r="R332" s="399"/>
      <c r="S332" s="399"/>
      <c r="T332" s="399"/>
      <c r="U332" s="399"/>
      <c r="V332" s="400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7" t="s">
        <v>170</v>
      </c>
      <c r="B333" s="408"/>
      <c r="C333" s="408"/>
      <c r="D333" s="408"/>
      <c r="E333" s="408"/>
      <c r="F333" s="408"/>
      <c r="G333" s="408"/>
      <c r="H333" s="408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  <c r="V333" s="408"/>
      <c r="W333" s="408"/>
      <c r="X333" s="408"/>
      <c r="Y333" s="408"/>
      <c r="Z333" s="408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6">
        <v>4607091380880</v>
      </c>
      <c r="E334" s="397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759" t="s">
        <v>468</v>
      </c>
      <c r="Q334" s="391"/>
      <c r="R334" s="391"/>
      <c r="S334" s="391"/>
      <c r="T334" s="392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6">
        <v>4607091384482</v>
      </c>
      <c r="E335" s="397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5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1"/>
      <c r="R335" s="391"/>
      <c r="S335" s="391"/>
      <c r="T335" s="392"/>
      <c r="U335" s="34"/>
      <c r="V335" s="34"/>
      <c r="W335" s="35" t="s">
        <v>68</v>
      </c>
      <c r="X335" s="384">
        <v>66</v>
      </c>
      <c r="Y335" s="385">
        <f>IFERROR(IF(X335="",0,CEILING((X335/$H335),1)*$H335),"")</f>
        <v>70.2</v>
      </c>
      <c r="Z335" s="36">
        <f>IFERROR(IF(Y335=0,"",ROUNDUP(Y335/H335,0)*0.02175),"")</f>
        <v>0.19574999999999998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70.772307692307692</v>
      </c>
      <c r="BN335" s="64">
        <f>IFERROR(Y335*I335/H335,"0")</f>
        <v>75.27600000000001</v>
      </c>
      <c r="BO335" s="64">
        <f>IFERROR(1/J335*(X335/H335),"0")</f>
        <v>0.15109890109890109</v>
      </c>
      <c r="BP335" s="64">
        <f>IFERROR(1/J335*(Y335/H335),"0")</f>
        <v>0.1607142857142857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6">
        <v>4607091380897</v>
      </c>
      <c r="E336" s="397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4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412"/>
      <c r="B337" s="408"/>
      <c r="C337" s="408"/>
      <c r="D337" s="408"/>
      <c r="E337" s="408"/>
      <c r="F337" s="408"/>
      <c r="G337" s="408"/>
      <c r="H337" s="408"/>
      <c r="I337" s="408"/>
      <c r="J337" s="408"/>
      <c r="K337" s="408"/>
      <c r="L337" s="408"/>
      <c r="M337" s="408"/>
      <c r="N337" s="408"/>
      <c r="O337" s="413"/>
      <c r="P337" s="398" t="s">
        <v>69</v>
      </c>
      <c r="Q337" s="399"/>
      <c r="R337" s="399"/>
      <c r="S337" s="399"/>
      <c r="T337" s="399"/>
      <c r="U337" s="399"/>
      <c r="V337" s="400"/>
      <c r="W337" s="37" t="s">
        <v>70</v>
      </c>
      <c r="X337" s="386">
        <f>IFERROR(X334/H334,"0")+IFERROR(X335/H335,"0")+IFERROR(X336/H336,"0")</f>
        <v>8.4615384615384617</v>
      </c>
      <c r="Y337" s="386">
        <f>IFERROR(Y334/H334,"0")+IFERROR(Y335/H335,"0")+IFERROR(Y336/H336,"0")</f>
        <v>9</v>
      </c>
      <c r="Z337" s="386">
        <f>IFERROR(IF(Z334="",0,Z334),"0")+IFERROR(IF(Z335="",0,Z335),"0")+IFERROR(IF(Z336="",0,Z336),"0")</f>
        <v>0.19574999999999998</v>
      </c>
      <c r="AA337" s="387"/>
      <c r="AB337" s="387"/>
      <c r="AC337" s="387"/>
    </row>
    <row r="338" spans="1:68" x14ac:dyDescent="0.2">
      <c r="A338" s="408"/>
      <c r="B338" s="408"/>
      <c r="C338" s="408"/>
      <c r="D338" s="408"/>
      <c r="E338" s="408"/>
      <c r="F338" s="408"/>
      <c r="G338" s="408"/>
      <c r="H338" s="408"/>
      <c r="I338" s="408"/>
      <c r="J338" s="408"/>
      <c r="K338" s="408"/>
      <c r="L338" s="408"/>
      <c r="M338" s="408"/>
      <c r="N338" s="408"/>
      <c r="O338" s="413"/>
      <c r="P338" s="398" t="s">
        <v>69</v>
      </c>
      <c r="Q338" s="399"/>
      <c r="R338" s="399"/>
      <c r="S338" s="399"/>
      <c r="T338" s="399"/>
      <c r="U338" s="399"/>
      <c r="V338" s="400"/>
      <c r="W338" s="37" t="s">
        <v>68</v>
      </c>
      <c r="X338" s="386">
        <f>IFERROR(SUM(X334:X336),"0")</f>
        <v>66</v>
      </c>
      <c r="Y338" s="386">
        <f>IFERROR(SUM(Y334:Y336),"0")</f>
        <v>70.2</v>
      </c>
      <c r="Z338" s="37"/>
      <c r="AA338" s="387"/>
      <c r="AB338" s="387"/>
      <c r="AC338" s="387"/>
    </row>
    <row r="339" spans="1:68" ht="14.25" hidden="1" customHeight="1" x14ac:dyDescent="0.25">
      <c r="A339" s="407" t="s">
        <v>90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08"/>
      <c r="Z339" s="408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6">
        <v>4607091388374</v>
      </c>
      <c r="E340" s="397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680" t="s">
        <v>475</v>
      </c>
      <c r="Q340" s="391"/>
      <c r="R340" s="391"/>
      <c r="S340" s="391"/>
      <c r="T340" s="392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6">
        <v>4607091388381</v>
      </c>
      <c r="E341" s="397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502" t="s">
        <v>478</v>
      </c>
      <c r="Q341" s="391"/>
      <c r="R341" s="391"/>
      <c r="S341" s="391"/>
      <c r="T341" s="392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6">
        <v>4607091383102</v>
      </c>
      <c r="E342" s="397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6">
        <v>4607091388404</v>
      </c>
      <c r="E343" s="397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5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12"/>
      <c r="B344" s="408"/>
      <c r="C344" s="408"/>
      <c r="D344" s="408"/>
      <c r="E344" s="408"/>
      <c r="F344" s="408"/>
      <c r="G344" s="408"/>
      <c r="H344" s="408"/>
      <c r="I344" s="408"/>
      <c r="J344" s="408"/>
      <c r="K344" s="408"/>
      <c r="L344" s="408"/>
      <c r="M344" s="408"/>
      <c r="N344" s="408"/>
      <c r="O344" s="413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408"/>
      <c r="B345" s="408"/>
      <c r="C345" s="408"/>
      <c r="D345" s="408"/>
      <c r="E345" s="408"/>
      <c r="F345" s="408"/>
      <c r="G345" s="408"/>
      <c r="H345" s="408"/>
      <c r="I345" s="408"/>
      <c r="J345" s="408"/>
      <c r="K345" s="408"/>
      <c r="L345" s="408"/>
      <c r="M345" s="408"/>
      <c r="N345" s="408"/>
      <c r="O345" s="413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7" t="s">
        <v>483</v>
      </c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08"/>
      <c r="O346" s="408"/>
      <c r="P346" s="408"/>
      <c r="Q346" s="408"/>
      <c r="R346" s="408"/>
      <c r="S346" s="408"/>
      <c r="T346" s="408"/>
      <c r="U346" s="408"/>
      <c r="V346" s="408"/>
      <c r="W346" s="408"/>
      <c r="X346" s="408"/>
      <c r="Y346" s="408"/>
      <c r="Z346" s="408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6">
        <v>4680115881808</v>
      </c>
      <c r="E347" s="397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1"/>
      <c r="R347" s="391"/>
      <c r="S347" s="391"/>
      <c r="T347" s="392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6">
        <v>4680115881822</v>
      </c>
      <c r="E348" s="397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1"/>
      <c r="R348" s="391"/>
      <c r="S348" s="391"/>
      <c r="T348" s="392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6">
        <v>4680115880016</v>
      </c>
      <c r="E349" s="397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1"/>
      <c r="R349" s="391"/>
      <c r="S349" s="391"/>
      <c r="T349" s="392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412"/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13"/>
      <c r="P350" s="398" t="s">
        <v>69</v>
      </c>
      <c r="Q350" s="399"/>
      <c r="R350" s="399"/>
      <c r="S350" s="399"/>
      <c r="T350" s="399"/>
      <c r="U350" s="399"/>
      <c r="V350" s="400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408"/>
      <c r="B351" s="408"/>
      <c r="C351" s="408"/>
      <c r="D351" s="408"/>
      <c r="E351" s="408"/>
      <c r="F351" s="408"/>
      <c r="G351" s="408"/>
      <c r="H351" s="408"/>
      <c r="I351" s="408"/>
      <c r="J351" s="408"/>
      <c r="K351" s="408"/>
      <c r="L351" s="408"/>
      <c r="M351" s="408"/>
      <c r="N351" s="408"/>
      <c r="O351" s="413"/>
      <c r="P351" s="398" t="s">
        <v>69</v>
      </c>
      <c r="Q351" s="399"/>
      <c r="R351" s="399"/>
      <c r="S351" s="399"/>
      <c r="T351" s="399"/>
      <c r="U351" s="399"/>
      <c r="V351" s="400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18" t="s">
        <v>492</v>
      </c>
      <c r="B352" s="408"/>
      <c r="C352" s="408"/>
      <c r="D352" s="408"/>
      <c r="E352" s="408"/>
      <c r="F352" s="408"/>
      <c r="G352" s="408"/>
      <c r="H352" s="408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  <c r="V352" s="408"/>
      <c r="W352" s="408"/>
      <c r="X352" s="408"/>
      <c r="Y352" s="408"/>
      <c r="Z352" s="408"/>
      <c r="AA352" s="379"/>
      <c r="AB352" s="379"/>
      <c r="AC352" s="379"/>
    </row>
    <row r="353" spans="1:68" ht="14.25" hidden="1" customHeight="1" x14ac:dyDescent="0.25">
      <c r="A353" s="407" t="s">
        <v>63</v>
      </c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  <c r="V353" s="408"/>
      <c r="W353" s="408"/>
      <c r="X353" s="408"/>
      <c r="Y353" s="408"/>
      <c r="Z353" s="408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96">
        <v>4607091383836</v>
      </c>
      <c r="E354" s="397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4">
        <v>21</v>
      </c>
      <c r="Y354" s="385">
        <f>IFERROR(IF(X354="",0,CEILING((X354/$H354),1)*$H354),"")</f>
        <v>21.6</v>
      </c>
      <c r="Z354" s="36">
        <f>IFERROR(IF(Y354=0,"",ROUNDUP(Y354/H354,0)*0.00753),"")</f>
        <v>9.0359999999999996E-2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23.893333333333334</v>
      </c>
      <c r="BN354" s="64">
        <f>IFERROR(Y354*I354/H354,"0")</f>
        <v>24.576000000000001</v>
      </c>
      <c r="BO354" s="64">
        <f>IFERROR(1/J354*(X354/H354),"0")</f>
        <v>7.4786324786324784E-2</v>
      </c>
      <c r="BP354" s="64">
        <f>IFERROR(1/J354*(Y354/H354),"0")</f>
        <v>7.6923076923076927E-2</v>
      </c>
    </row>
    <row r="355" spans="1:68" x14ac:dyDescent="0.2">
      <c r="A355" s="412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13"/>
      <c r="P355" s="398" t="s">
        <v>69</v>
      </c>
      <c r="Q355" s="399"/>
      <c r="R355" s="399"/>
      <c r="S355" s="399"/>
      <c r="T355" s="399"/>
      <c r="U355" s="399"/>
      <c r="V355" s="400"/>
      <c r="W355" s="37" t="s">
        <v>70</v>
      </c>
      <c r="X355" s="386">
        <f>IFERROR(X354/H354,"0")</f>
        <v>11.666666666666666</v>
      </c>
      <c r="Y355" s="386">
        <f>IFERROR(Y354/H354,"0")</f>
        <v>12</v>
      </c>
      <c r="Z355" s="386">
        <f>IFERROR(IF(Z354="",0,Z354),"0")</f>
        <v>9.0359999999999996E-2</v>
      </c>
      <c r="AA355" s="387"/>
      <c r="AB355" s="387"/>
      <c r="AC355" s="387"/>
    </row>
    <row r="356" spans="1:68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413"/>
      <c r="P356" s="398" t="s">
        <v>69</v>
      </c>
      <c r="Q356" s="399"/>
      <c r="R356" s="399"/>
      <c r="S356" s="399"/>
      <c r="T356" s="399"/>
      <c r="U356" s="399"/>
      <c r="V356" s="400"/>
      <c r="W356" s="37" t="s">
        <v>68</v>
      </c>
      <c r="X356" s="386">
        <f>IFERROR(SUM(X354:X354),"0")</f>
        <v>21</v>
      </c>
      <c r="Y356" s="386">
        <f>IFERROR(SUM(Y354:Y354),"0")</f>
        <v>21.6</v>
      </c>
      <c r="Z356" s="37"/>
      <c r="AA356" s="387"/>
      <c r="AB356" s="387"/>
      <c r="AC356" s="387"/>
    </row>
    <row r="357" spans="1:68" ht="14.25" hidden="1" customHeight="1" x14ac:dyDescent="0.25">
      <c r="A357" s="407" t="s">
        <v>71</v>
      </c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  <c r="V357" s="408"/>
      <c r="W357" s="408"/>
      <c r="X357" s="408"/>
      <c r="Y357" s="408"/>
      <c r="Z357" s="408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6">
        <v>4607091387919</v>
      </c>
      <c r="E358" s="397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1"/>
      <c r="R358" s="391"/>
      <c r="S358" s="391"/>
      <c r="T358" s="392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6">
        <v>4680115883604</v>
      </c>
      <c r="E359" s="397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6">
        <v>4680115883567</v>
      </c>
      <c r="E360" s="397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12"/>
      <c r="B361" s="408"/>
      <c r="C361" s="408"/>
      <c r="D361" s="408"/>
      <c r="E361" s="408"/>
      <c r="F361" s="408"/>
      <c r="G361" s="408"/>
      <c r="H361" s="408"/>
      <c r="I361" s="408"/>
      <c r="J361" s="408"/>
      <c r="K361" s="408"/>
      <c r="L361" s="408"/>
      <c r="M361" s="408"/>
      <c r="N361" s="408"/>
      <c r="O361" s="413"/>
      <c r="P361" s="398" t="s">
        <v>69</v>
      </c>
      <c r="Q361" s="399"/>
      <c r="R361" s="399"/>
      <c r="S361" s="399"/>
      <c r="T361" s="399"/>
      <c r="U361" s="399"/>
      <c r="V361" s="400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408"/>
      <c r="B362" s="408"/>
      <c r="C362" s="408"/>
      <c r="D362" s="408"/>
      <c r="E362" s="408"/>
      <c r="F362" s="408"/>
      <c r="G362" s="408"/>
      <c r="H362" s="408"/>
      <c r="I362" s="408"/>
      <c r="J362" s="408"/>
      <c r="K362" s="408"/>
      <c r="L362" s="408"/>
      <c r="M362" s="408"/>
      <c r="N362" s="408"/>
      <c r="O362" s="413"/>
      <c r="P362" s="398" t="s">
        <v>69</v>
      </c>
      <c r="Q362" s="399"/>
      <c r="R362" s="399"/>
      <c r="S362" s="399"/>
      <c r="T362" s="399"/>
      <c r="U362" s="399"/>
      <c r="V362" s="400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564" t="s">
        <v>501</v>
      </c>
      <c r="B363" s="565"/>
      <c r="C363" s="565"/>
      <c r="D363" s="565"/>
      <c r="E363" s="565"/>
      <c r="F363" s="565"/>
      <c r="G363" s="565"/>
      <c r="H363" s="565"/>
      <c r="I363" s="565"/>
      <c r="J363" s="565"/>
      <c r="K363" s="565"/>
      <c r="L363" s="565"/>
      <c r="M363" s="565"/>
      <c r="N363" s="565"/>
      <c r="O363" s="565"/>
      <c r="P363" s="565"/>
      <c r="Q363" s="565"/>
      <c r="R363" s="565"/>
      <c r="S363" s="565"/>
      <c r="T363" s="565"/>
      <c r="U363" s="565"/>
      <c r="V363" s="565"/>
      <c r="W363" s="565"/>
      <c r="X363" s="565"/>
      <c r="Y363" s="565"/>
      <c r="Z363" s="565"/>
      <c r="AA363" s="48"/>
      <c r="AB363" s="48"/>
      <c r="AC363" s="48"/>
    </row>
    <row r="364" spans="1:68" ht="16.5" hidden="1" customHeight="1" x14ac:dyDescent="0.25">
      <c r="A364" s="418" t="s">
        <v>502</v>
      </c>
      <c r="B364" s="408"/>
      <c r="C364" s="408"/>
      <c r="D364" s="408"/>
      <c r="E364" s="408"/>
      <c r="F364" s="408"/>
      <c r="G364" s="408"/>
      <c r="H364" s="408"/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  <c r="V364" s="408"/>
      <c r="W364" s="408"/>
      <c r="X364" s="408"/>
      <c r="Y364" s="408"/>
      <c r="Z364" s="408"/>
      <c r="AA364" s="379"/>
      <c r="AB364" s="379"/>
      <c r="AC364" s="379"/>
    </row>
    <row r="365" spans="1:68" ht="14.25" hidden="1" customHeight="1" x14ac:dyDescent="0.25">
      <c r="A365" s="407" t="s">
        <v>104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6">
        <v>4680115884830</v>
      </c>
      <c r="E366" s="397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1"/>
      <c r="R366" s="391"/>
      <c r="S366" s="391"/>
      <c r="T366" s="392"/>
      <c r="U366" s="34"/>
      <c r="V366" s="34"/>
      <c r="W366" s="35" t="s">
        <v>68</v>
      </c>
      <c r="X366" s="384">
        <v>180</v>
      </c>
      <c r="Y366" s="385">
        <f t="shared" ref="Y366:Y374" si="62">IFERROR(IF(X366="",0,CEILING((X366/$H366),1)*$H366),"")</f>
        <v>180</v>
      </c>
      <c r="Z366" s="36">
        <f>IFERROR(IF(Y366=0,"",ROUNDUP(Y366/H366,0)*0.02175),"")</f>
        <v>0.26100000000000001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185.76000000000002</v>
      </c>
      <c r="BN366" s="64">
        <f t="shared" ref="BN366:BN374" si="64">IFERROR(Y366*I366/H366,"0")</f>
        <v>185.76000000000002</v>
      </c>
      <c r="BO366" s="64">
        <f t="shared" ref="BO366:BO374" si="65">IFERROR(1/J366*(X366/H366),"0")</f>
        <v>0.25</v>
      </c>
      <c r="BP366" s="64">
        <f t="shared" ref="BP366:BP374" si="66">IFERROR(1/J366*(Y366/H366),"0")</f>
        <v>0.25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6">
        <v>4680115884830</v>
      </c>
      <c r="E367" s="397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1"/>
      <c r="R367" s="391"/>
      <c r="S367" s="391"/>
      <c r="T367" s="392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4301011869</v>
      </c>
      <c r="D368" s="396">
        <v>4680115884847</v>
      </c>
      <c r="E368" s="397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40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1"/>
      <c r="R368" s="391"/>
      <c r="S368" s="391"/>
      <c r="T368" s="392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6">
        <v>4680115884847</v>
      </c>
      <c r="E369" s="397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4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1"/>
      <c r="R369" s="391"/>
      <c r="S369" s="391"/>
      <c r="T369" s="392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6">
        <v>4680115884854</v>
      </c>
      <c r="E370" s="397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4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1"/>
      <c r="R370" s="391"/>
      <c r="S370" s="391"/>
      <c r="T370" s="392"/>
      <c r="U370" s="34"/>
      <c r="V370" s="34"/>
      <c r="W370" s="35" t="s">
        <v>68</v>
      </c>
      <c r="X370" s="384">
        <v>440</v>
      </c>
      <c r="Y370" s="385">
        <f t="shared" si="62"/>
        <v>450</v>
      </c>
      <c r="Z370" s="36">
        <f>IFERROR(IF(Y370=0,"",ROUNDUP(Y370/H370,0)*0.02175),"")</f>
        <v>0.65249999999999997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454.08</v>
      </c>
      <c r="BN370" s="64">
        <f t="shared" si="64"/>
        <v>464.4</v>
      </c>
      <c r="BO370" s="64">
        <f t="shared" si="65"/>
        <v>0.61111111111111105</v>
      </c>
      <c r="BP370" s="64">
        <f t="shared" si="66"/>
        <v>0.625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6">
        <v>4680115884854</v>
      </c>
      <c r="E371" s="397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6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1"/>
      <c r="R371" s="391"/>
      <c r="S371" s="391"/>
      <c r="T371" s="392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6">
        <v>4680115884861</v>
      </c>
      <c r="E372" s="397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1"/>
      <c r="R372" s="391"/>
      <c r="S372" s="391"/>
      <c r="T372" s="392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6">
        <v>4680115884922</v>
      </c>
      <c r="E373" s="397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3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1"/>
      <c r="R373" s="391"/>
      <c r="S373" s="391"/>
      <c r="T373" s="392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6">
        <v>4680115882638</v>
      </c>
      <c r="E374" s="397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6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1"/>
      <c r="R374" s="391"/>
      <c r="S374" s="391"/>
      <c r="T374" s="392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412"/>
      <c r="B375" s="408"/>
      <c r="C375" s="408"/>
      <c r="D375" s="408"/>
      <c r="E375" s="408"/>
      <c r="F375" s="408"/>
      <c r="G375" s="408"/>
      <c r="H375" s="408"/>
      <c r="I375" s="408"/>
      <c r="J375" s="408"/>
      <c r="K375" s="408"/>
      <c r="L375" s="408"/>
      <c r="M375" s="408"/>
      <c r="N375" s="408"/>
      <c r="O375" s="413"/>
      <c r="P375" s="398" t="s">
        <v>69</v>
      </c>
      <c r="Q375" s="399"/>
      <c r="R375" s="399"/>
      <c r="S375" s="399"/>
      <c r="T375" s="399"/>
      <c r="U375" s="399"/>
      <c r="V375" s="400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41.333333333333329</v>
      </c>
      <c r="Y375" s="386">
        <f>IFERROR(Y366/H366,"0")+IFERROR(Y367/H367,"0")+IFERROR(Y368/H368,"0")+IFERROR(Y369/H369,"0")+IFERROR(Y370/H370,"0")+IFERROR(Y371/H371,"0")+IFERROR(Y372/H372,"0")+IFERROR(Y373/H373,"0")+IFERROR(Y374/H374,"0")</f>
        <v>42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0.91349999999999998</v>
      </c>
      <c r="AA375" s="387"/>
      <c r="AB375" s="387"/>
      <c r="AC375" s="387"/>
    </row>
    <row r="376" spans="1:68" x14ac:dyDescent="0.2">
      <c r="A376" s="408"/>
      <c r="B376" s="408"/>
      <c r="C376" s="408"/>
      <c r="D376" s="408"/>
      <c r="E376" s="408"/>
      <c r="F376" s="408"/>
      <c r="G376" s="408"/>
      <c r="H376" s="408"/>
      <c r="I376" s="408"/>
      <c r="J376" s="408"/>
      <c r="K376" s="408"/>
      <c r="L376" s="408"/>
      <c r="M376" s="408"/>
      <c r="N376" s="408"/>
      <c r="O376" s="413"/>
      <c r="P376" s="398" t="s">
        <v>69</v>
      </c>
      <c r="Q376" s="399"/>
      <c r="R376" s="399"/>
      <c r="S376" s="399"/>
      <c r="T376" s="399"/>
      <c r="U376" s="399"/>
      <c r="V376" s="400"/>
      <c r="W376" s="37" t="s">
        <v>68</v>
      </c>
      <c r="X376" s="386">
        <f>IFERROR(SUM(X366:X374),"0")</f>
        <v>620</v>
      </c>
      <c r="Y376" s="386">
        <f>IFERROR(SUM(Y366:Y374),"0")</f>
        <v>630</v>
      </c>
      <c r="Z376" s="37"/>
      <c r="AA376" s="387"/>
      <c r="AB376" s="387"/>
      <c r="AC376" s="387"/>
    </row>
    <row r="377" spans="1:68" ht="14.25" hidden="1" customHeight="1" x14ac:dyDescent="0.25">
      <c r="A377" s="407" t="s">
        <v>140</v>
      </c>
      <c r="B377" s="408"/>
      <c r="C377" s="408"/>
      <c r="D377" s="408"/>
      <c r="E377" s="408"/>
      <c r="F377" s="408"/>
      <c r="G377" s="408"/>
      <c r="H377" s="408"/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  <c r="V377" s="408"/>
      <c r="W377" s="408"/>
      <c r="X377" s="408"/>
      <c r="Y377" s="408"/>
      <c r="Z377" s="408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6">
        <v>4607091383980</v>
      </c>
      <c r="E378" s="397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4">
        <v>330</v>
      </c>
      <c r="Y378" s="385">
        <f>IFERROR(IF(X378="",0,CEILING((X378/$H378),1)*$H378),"")</f>
        <v>330</v>
      </c>
      <c r="Z378" s="36">
        <f>IFERROR(IF(Y378=0,"",ROUNDUP(Y378/H378,0)*0.02175),"")</f>
        <v>0.47849999999999998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340.56000000000006</v>
      </c>
      <c r="BN378" s="64">
        <f>IFERROR(Y378*I378/H378,"0")</f>
        <v>340.56000000000006</v>
      </c>
      <c r="BO378" s="64">
        <f>IFERROR(1/J378*(X378/H378),"0")</f>
        <v>0.45833333333333331</v>
      </c>
      <c r="BP378" s="64">
        <f>IFERROR(1/J378*(Y378/H378),"0")</f>
        <v>0.45833333333333331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6">
        <v>4607091384178</v>
      </c>
      <c r="E379" s="397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7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1"/>
      <c r="R379" s="391"/>
      <c r="S379" s="391"/>
      <c r="T379" s="392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12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08"/>
      <c r="O380" s="413"/>
      <c r="P380" s="398" t="s">
        <v>69</v>
      </c>
      <c r="Q380" s="399"/>
      <c r="R380" s="399"/>
      <c r="S380" s="399"/>
      <c r="T380" s="399"/>
      <c r="U380" s="399"/>
      <c r="V380" s="400"/>
      <c r="W380" s="37" t="s">
        <v>70</v>
      </c>
      <c r="X380" s="386">
        <f>IFERROR(X378/H378,"0")+IFERROR(X379/H379,"0")</f>
        <v>22</v>
      </c>
      <c r="Y380" s="386">
        <f>IFERROR(Y378/H378,"0")+IFERROR(Y379/H379,"0")</f>
        <v>22</v>
      </c>
      <c r="Z380" s="386">
        <f>IFERROR(IF(Z378="",0,Z378),"0")+IFERROR(IF(Z379="",0,Z379),"0")</f>
        <v>0.47849999999999998</v>
      </c>
      <c r="AA380" s="387"/>
      <c r="AB380" s="387"/>
      <c r="AC380" s="387"/>
    </row>
    <row r="381" spans="1:68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13"/>
      <c r="P381" s="398" t="s">
        <v>69</v>
      </c>
      <c r="Q381" s="399"/>
      <c r="R381" s="399"/>
      <c r="S381" s="399"/>
      <c r="T381" s="399"/>
      <c r="U381" s="399"/>
      <c r="V381" s="400"/>
      <c r="W381" s="37" t="s">
        <v>68</v>
      </c>
      <c r="X381" s="386">
        <f>IFERROR(SUM(X378:X379),"0")</f>
        <v>330</v>
      </c>
      <c r="Y381" s="386">
        <f>IFERROR(SUM(Y378:Y379),"0")</f>
        <v>330</v>
      </c>
      <c r="Z381" s="37"/>
      <c r="AA381" s="387"/>
      <c r="AB381" s="387"/>
      <c r="AC381" s="387"/>
    </row>
    <row r="382" spans="1:68" ht="14.25" hidden="1" customHeight="1" x14ac:dyDescent="0.25">
      <c r="A382" s="407" t="s">
        <v>71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408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6">
        <v>4607091383928</v>
      </c>
      <c r="E383" s="397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4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6">
        <v>4607091383928</v>
      </c>
      <c r="E384" s="397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6">
        <v>4607091384260</v>
      </c>
      <c r="E385" s="397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4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4">
        <v>40</v>
      </c>
      <c r="Y385" s="385">
        <f>IFERROR(IF(X385="",0,CEILING((X385/$H385),1)*$H385),"")</f>
        <v>46.8</v>
      </c>
      <c r="Z385" s="36">
        <f>IFERROR(IF(Y385=0,"",ROUNDUP(Y385/H385,0)*0.02175),"")</f>
        <v>0.1305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42.892307692307703</v>
      </c>
      <c r="BN385" s="64">
        <f>IFERROR(Y385*I385/H385,"0")</f>
        <v>50.184000000000005</v>
      </c>
      <c r="BO385" s="64">
        <f>IFERROR(1/J385*(X385/H385),"0")</f>
        <v>9.1575091575091583E-2</v>
      </c>
      <c r="BP385" s="64">
        <f>IFERROR(1/J385*(Y385/H385),"0")</f>
        <v>0.10714285714285714</v>
      </c>
    </row>
    <row r="386" spans="1:68" x14ac:dyDescent="0.2">
      <c r="A386" s="412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08"/>
      <c r="O386" s="413"/>
      <c r="P386" s="398" t="s">
        <v>69</v>
      </c>
      <c r="Q386" s="399"/>
      <c r="R386" s="399"/>
      <c r="S386" s="399"/>
      <c r="T386" s="399"/>
      <c r="U386" s="399"/>
      <c r="V386" s="400"/>
      <c r="W386" s="37" t="s">
        <v>70</v>
      </c>
      <c r="X386" s="386">
        <f>IFERROR(X383/H383,"0")+IFERROR(X384/H384,"0")+IFERROR(X385/H385,"0")</f>
        <v>5.1282051282051286</v>
      </c>
      <c r="Y386" s="386">
        <f>IFERROR(Y383/H383,"0")+IFERROR(Y384/H384,"0")+IFERROR(Y385/H385,"0")</f>
        <v>6</v>
      </c>
      <c r="Z386" s="386">
        <f>IFERROR(IF(Z383="",0,Z383),"0")+IFERROR(IF(Z384="",0,Z384),"0")+IFERROR(IF(Z385="",0,Z385),"0")</f>
        <v>0.1305</v>
      </c>
      <c r="AA386" s="387"/>
      <c r="AB386" s="387"/>
      <c r="AC386" s="387"/>
    </row>
    <row r="387" spans="1:68" x14ac:dyDescent="0.2">
      <c r="A387" s="408"/>
      <c r="B387" s="408"/>
      <c r="C387" s="408"/>
      <c r="D387" s="408"/>
      <c r="E387" s="408"/>
      <c r="F387" s="408"/>
      <c r="G387" s="408"/>
      <c r="H387" s="408"/>
      <c r="I387" s="408"/>
      <c r="J387" s="408"/>
      <c r="K387" s="408"/>
      <c r="L387" s="408"/>
      <c r="M387" s="408"/>
      <c r="N387" s="408"/>
      <c r="O387" s="413"/>
      <c r="P387" s="398" t="s">
        <v>69</v>
      </c>
      <c r="Q387" s="399"/>
      <c r="R387" s="399"/>
      <c r="S387" s="399"/>
      <c r="T387" s="399"/>
      <c r="U387" s="399"/>
      <c r="V387" s="400"/>
      <c r="W387" s="37" t="s">
        <v>68</v>
      </c>
      <c r="X387" s="386">
        <f>IFERROR(SUM(X383:X385),"0")</f>
        <v>40</v>
      </c>
      <c r="Y387" s="386">
        <f>IFERROR(SUM(Y383:Y385),"0")</f>
        <v>46.8</v>
      </c>
      <c r="Z387" s="37"/>
      <c r="AA387" s="387"/>
      <c r="AB387" s="387"/>
      <c r="AC387" s="387"/>
    </row>
    <row r="388" spans="1:68" ht="14.25" hidden="1" customHeight="1" x14ac:dyDescent="0.25">
      <c r="A388" s="407" t="s">
        <v>170</v>
      </c>
      <c r="B388" s="408"/>
      <c r="C388" s="408"/>
      <c r="D388" s="408"/>
      <c r="E388" s="408"/>
      <c r="F388" s="408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408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6">
        <v>4607091384673</v>
      </c>
      <c r="E389" s="397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7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1"/>
      <c r="R389" s="391"/>
      <c r="S389" s="391"/>
      <c r="T389" s="392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6">
        <v>4607091384673</v>
      </c>
      <c r="E390" s="397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5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1"/>
      <c r="R390" s="391"/>
      <c r="S390" s="391"/>
      <c r="T390" s="392"/>
      <c r="U390" s="34"/>
      <c r="V390" s="34"/>
      <c r="W390" s="35" t="s">
        <v>68</v>
      </c>
      <c r="X390" s="384">
        <v>52</v>
      </c>
      <c r="Y390" s="385">
        <f>IFERROR(IF(X390="",0,CEILING((X390/$H390),1)*$H390),"")</f>
        <v>54.6</v>
      </c>
      <c r="Z390" s="36">
        <f>IFERROR(IF(Y390=0,"",ROUNDUP(Y390/H390,0)*0.02175),"")</f>
        <v>0.15225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55.760000000000005</v>
      </c>
      <c r="BN390" s="64">
        <f>IFERROR(Y390*I390/H390,"0")</f>
        <v>58.548000000000009</v>
      </c>
      <c r="BO390" s="64">
        <f>IFERROR(1/J390*(X390/H390),"0")</f>
        <v>0.11904761904761904</v>
      </c>
      <c r="BP390" s="64">
        <f>IFERROR(1/J390*(Y390/H390),"0")</f>
        <v>0.125</v>
      </c>
    </row>
    <row r="391" spans="1:68" x14ac:dyDescent="0.2">
      <c r="A391" s="412"/>
      <c r="B391" s="408"/>
      <c r="C391" s="408"/>
      <c r="D391" s="408"/>
      <c r="E391" s="408"/>
      <c r="F391" s="408"/>
      <c r="G391" s="408"/>
      <c r="H391" s="408"/>
      <c r="I391" s="408"/>
      <c r="J391" s="408"/>
      <c r="K391" s="408"/>
      <c r="L391" s="408"/>
      <c r="M391" s="408"/>
      <c r="N391" s="408"/>
      <c r="O391" s="413"/>
      <c r="P391" s="398" t="s">
        <v>69</v>
      </c>
      <c r="Q391" s="399"/>
      <c r="R391" s="399"/>
      <c r="S391" s="399"/>
      <c r="T391" s="399"/>
      <c r="U391" s="399"/>
      <c r="V391" s="400"/>
      <c r="W391" s="37" t="s">
        <v>70</v>
      </c>
      <c r="X391" s="386">
        <f>IFERROR(X389/H389,"0")+IFERROR(X390/H390,"0")</f>
        <v>6.666666666666667</v>
      </c>
      <c r="Y391" s="386">
        <f>IFERROR(Y389/H389,"0")+IFERROR(Y390/H390,"0")</f>
        <v>7</v>
      </c>
      <c r="Z391" s="386">
        <f>IFERROR(IF(Z389="",0,Z389),"0")+IFERROR(IF(Z390="",0,Z390),"0")</f>
        <v>0.15225</v>
      </c>
      <c r="AA391" s="387"/>
      <c r="AB391" s="387"/>
      <c r="AC391" s="387"/>
    </row>
    <row r="392" spans="1:68" x14ac:dyDescent="0.2">
      <c r="A392" s="408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08"/>
      <c r="O392" s="413"/>
      <c r="P392" s="398" t="s">
        <v>69</v>
      </c>
      <c r="Q392" s="399"/>
      <c r="R392" s="399"/>
      <c r="S392" s="399"/>
      <c r="T392" s="399"/>
      <c r="U392" s="399"/>
      <c r="V392" s="400"/>
      <c r="W392" s="37" t="s">
        <v>68</v>
      </c>
      <c r="X392" s="386">
        <f>IFERROR(SUM(X389:X390),"0")</f>
        <v>52</v>
      </c>
      <c r="Y392" s="386">
        <f>IFERROR(SUM(Y389:Y390),"0")</f>
        <v>54.6</v>
      </c>
      <c r="Z392" s="37"/>
      <c r="AA392" s="387"/>
      <c r="AB392" s="387"/>
      <c r="AC392" s="387"/>
    </row>
    <row r="393" spans="1:68" ht="16.5" hidden="1" customHeight="1" x14ac:dyDescent="0.25">
      <c r="A393" s="418" t="s">
        <v>530</v>
      </c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  <c r="V393" s="408"/>
      <c r="W393" s="408"/>
      <c r="X393" s="408"/>
      <c r="Y393" s="408"/>
      <c r="Z393" s="408"/>
      <c r="AA393" s="379"/>
      <c r="AB393" s="379"/>
      <c r="AC393" s="379"/>
    </row>
    <row r="394" spans="1:68" ht="14.25" hidden="1" customHeight="1" x14ac:dyDescent="0.25">
      <c r="A394" s="407" t="s">
        <v>104</v>
      </c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408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6">
        <v>4680115884885</v>
      </c>
      <c r="E395" s="397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5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6">
        <v>4680115884892</v>
      </c>
      <c r="E396" s="397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1"/>
      <c r="R396" s="391"/>
      <c r="S396" s="391"/>
      <c r="T396" s="392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6">
        <v>4680115881907</v>
      </c>
      <c r="E397" s="397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627" t="s">
        <v>537</v>
      </c>
      <c r="Q397" s="391"/>
      <c r="R397" s="391"/>
      <c r="S397" s="391"/>
      <c r="T397" s="392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6">
        <v>4680115884908</v>
      </c>
      <c r="E398" s="397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5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1"/>
      <c r="R398" s="391"/>
      <c r="S398" s="391"/>
      <c r="T398" s="392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412"/>
      <c r="B399" s="408"/>
      <c r="C399" s="408"/>
      <c r="D399" s="408"/>
      <c r="E399" s="408"/>
      <c r="F399" s="408"/>
      <c r="G399" s="408"/>
      <c r="H399" s="408"/>
      <c r="I399" s="408"/>
      <c r="J399" s="408"/>
      <c r="K399" s="408"/>
      <c r="L399" s="408"/>
      <c r="M399" s="408"/>
      <c r="N399" s="408"/>
      <c r="O399" s="413"/>
      <c r="P399" s="398" t="s">
        <v>69</v>
      </c>
      <c r="Q399" s="399"/>
      <c r="R399" s="399"/>
      <c r="S399" s="399"/>
      <c r="T399" s="399"/>
      <c r="U399" s="399"/>
      <c r="V399" s="400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408"/>
      <c r="B400" s="408"/>
      <c r="C400" s="408"/>
      <c r="D400" s="408"/>
      <c r="E400" s="408"/>
      <c r="F400" s="408"/>
      <c r="G400" s="408"/>
      <c r="H400" s="408"/>
      <c r="I400" s="408"/>
      <c r="J400" s="408"/>
      <c r="K400" s="408"/>
      <c r="L400" s="408"/>
      <c r="M400" s="408"/>
      <c r="N400" s="408"/>
      <c r="O400" s="413"/>
      <c r="P400" s="398" t="s">
        <v>69</v>
      </c>
      <c r="Q400" s="399"/>
      <c r="R400" s="399"/>
      <c r="S400" s="399"/>
      <c r="T400" s="399"/>
      <c r="U400" s="399"/>
      <c r="V400" s="400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7" t="s">
        <v>63</v>
      </c>
      <c r="B401" s="408"/>
      <c r="C401" s="408"/>
      <c r="D401" s="408"/>
      <c r="E401" s="408"/>
      <c r="F401" s="408"/>
      <c r="G401" s="408"/>
      <c r="H401" s="408"/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  <c r="V401" s="408"/>
      <c r="W401" s="408"/>
      <c r="X401" s="408"/>
      <c r="Y401" s="408"/>
      <c r="Z401" s="408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6">
        <v>4607091384802</v>
      </c>
      <c r="E402" s="397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1"/>
      <c r="R402" s="391"/>
      <c r="S402" s="391"/>
      <c r="T402" s="392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6">
        <v>4607091384802</v>
      </c>
      <c r="E403" s="397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6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6">
        <v>4607091384826</v>
      </c>
      <c r="E404" s="397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1"/>
      <c r="R404" s="391"/>
      <c r="S404" s="391"/>
      <c r="T404" s="392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412"/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13"/>
      <c r="P405" s="398" t="s">
        <v>69</v>
      </c>
      <c r="Q405" s="399"/>
      <c r="R405" s="399"/>
      <c r="S405" s="399"/>
      <c r="T405" s="399"/>
      <c r="U405" s="399"/>
      <c r="V405" s="400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408"/>
      <c r="B406" s="408"/>
      <c r="C406" s="408"/>
      <c r="D406" s="408"/>
      <c r="E406" s="408"/>
      <c r="F406" s="408"/>
      <c r="G406" s="408"/>
      <c r="H406" s="408"/>
      <c r="I406" s="408"/>
      <c r="J406" s="408"/>
      <c r="K406" s="408"/>
      <c r="L406" s="408"/>
      <c r="M406" s="408"/>
      <c r="N406" s="408"/>
      <c r="O406" s="413"/>
      <c r="P406" s="398" t="s">
        <v>69</v>
      </c>
      <c r="Q406" s="399"/>
      <c r="R406" s="399"/>
      <c r="S406" s="399"/>
      <c r="T406" s="399"/>
      <c r="U406" s="399"/>
      <c r="V406" s="400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7" t="s">
        <v>71</v>
      </c>
      <c r="B407" s="408"/>
      <c r="C407" s="408"/>
      <c r="D407" s="408"/>
      <c r="E407" s="408"/>
      <c r="F407" s="408"/>
      <c r="G407" s="408"/>
      <c r="H407" s="408"/>
      <c r="I407" s="408"/>
      <c r="J407" s="408"/>
      <c r="K407" s="408"/>
      <c r="L407" s="408"/>
      <c r="M407" s="408"/>
      <c r="N407" s="408"/>
      <c r="O407" s="408"/>
      <c r="P407" s="408"/>
      <c r="Q407" s="408"/>
      <c r="R407" s="408"/>
      <c r="S407" s="408"/>
      <c r="T407" s="408"/>
      <c r="U407" s="408"/>
      <c r="V407" s="408"/>
      <c r="W407" s="408"/>
      <c r="X407" s="408"/>
      <c r="Y407" s="408"/>
      <c r="Z407" s="408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6">
        <v>4607091384246</v>
      </c>
      <c r="E408" s="397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45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4">
        <v>125</v>
      </c>
      <c r="Y408" s="385">
        <f>IFERROR(IF(X408="",0,CEILING((X408/$H408),1)*$H408),"")</f>
        <v>132.6</v>
      </c>
      <c r="Z408" s="36">
        <f>IFERROR(IF(Y408=0,"",ROUNDUP(Y408/H408,0)*0.02175),"")</f>
        <v>0.36974999999999997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134.03846153846155</v>
      </c>
      <c r="BN408" s="64">
        <f>IFERROR(Y408*I408/H408,"0")</f>
        <v>142.18800000000002</v>
      </c>
      <c r="BO408" s="64">
        <f>IFERROR(1/J408*(X408/H408),"0")</f>
        <v>0.28617216117216115</v>
      </c>
      <c r="BP408" s="64">
        <f>IFERROR(1/J408*(Y408/H408),"0")</f>
        <v>0.30357142857142855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6">
        <v>4680115881976</v>
      </c>
      <c r="E409" s="397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5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1"/>
      <c r="R409" s="391"/>
      <c r="S409" s="391"/>
      <c r="T409" s="392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6">
        <v>4607091384253</v>
      </c>
      <c r="E410" s="397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4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6">
        <v>4607091384253</v>
      </c>
      <c r="E411" s="397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7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1"/>
      <c r="R411" s="391"/>
      <c r="S411" s="391"/>
      <c r="T411" s="392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6">
        <v>4680115881969</v>
      </c>
      <c r="E412" s="397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1"/>
      <c r="R412" s="391"/>
      <c r="S412" s="391"/>
      <c r="T412" s="392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412"/>
      <c r="B413" s="408"/>
      <c r="C413" s="408"/>
      <c r="D413" s="408"/>
      <c r="E413" s="408"/>
      <c r="F413" s="408"/>
      <c r="G413" s="408"/>
      <c r="H413" s="408"/>
      <c r="I413" s="408"/>
      <c r="J413" s="408"/>
      <c r="K413" s="408"/>
      <c r="L413" s="408"/>
      <c r="M413" s="408"/>
      <c r="N413" s="408"/>
      <c r="O413" s="413"/>
      <c r="P413" s="398" t="s">
        <v>69</v>
      </c>
      <c r="Q413" s="399"/>
      <c r="R413" s="399"/>
      <c r="S413" s="399"/>
      <c r="T413" s="399"/>
      <c r="U413" s="399"/>
      <c r="V413" s="400"/>
      <c r="W413" s="37" t="s">
        <v>70</v>
      </c>
      <c r="X413" s="386">
        <f>IFERROR(X408/H408,"0")+IFERROR(X409/H409,"0")+IFERROR(X410/H410,"0")+IFERROR(X411/H411,"0")+IFERROR(X412/H412,"0")</f>
        <v>16.025641025641026</v>
      </c>
      <c r="Y413" s="386">
        <f>IFERROR(Y408/H408,"0")+IFERROR(Y409/H409,"0")+IFERROR(Y410/H410,"0")+IFERROR(Y411/H411,"0")+IFERROR(Y412/H412,"0")</f>
        <v>17</v>
      </c>
      <c r="Z413" s="386">
        <f>IFERROR(IF(Z408="",0,Z408),"0")+IFERROR(IF(Z409="",0,Z409),"0")+IFERROR(IF(Z410="",0,Z410),"0")+IFERROR(IF(Z411="",0,Z411),"0")+IFERROR(IF(Z412="",0,Z412),"0")</f>
        <v>0.36974999999999997</v>
      </c>
      <c r="AA413" s="387"/>
      <c r="AB413" s="387"/>
      <c r="AC413" s="387"/>
    </row>
    <row r="414" spans="1:68" x14ac:dyDescent="0.2">
      <c r="A414" s="408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08"/>
      <c r="O414" s="413"/>
      <c r="P414" s="398" t="s">
        <v>69</v>
      </c>
      <c r="Q414" s="399"/>
      <c r="R414" s="399"/>
      <c r="S414" s="399"/>
      <c r="T414" s="399"/>
      <c r="U414" s="399"/>
      <c r="V414" s="400"/>
      <c r="W414" s="37" t="s">
        <v>68</v>
      </c>
      <c r="X414" s="386">
        <f>IFERROR(SUM(X408:X412),"0")</f>
        <v>125</v>
      </c>
      <c r="Y414" s="386">
        <f>IFERROR(SUM(Y408:Y412),"0")</f>
        <v>132.6</v>
      </c>
      <c r="Z414" s="37"/>
      <c r="AA414" s="387"/>
      <c r="AB414" s="387"/>
      <c r="AC414" s="387"/>
    </row>
    <row r="415" spans="1:68" ht="14.25" hidden="1" customHeight="1" x14ac:dyDescent="0.25">
      <c r="A415" s="407" t="s">
        <v>170</v>
      </c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08"/>
      <c r="O415" s="408"/>
      <c r="P415" s="408"/>
      <c r="Q415" s="408"/>
      <c r="R415" s="408"/>
      <c r="S415" s="408"/>
      <c r="T415" s="408"/>
      <c r="U415" s="408"/>
      <c r="V415" s="408"/>
      <c r="W415" s="408"/>
      <c r="X415" s="408"/>
      <c r="Y415" s="408"/>
      <c r="Z415" s="408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6">
        <v>4607091389357</v>
      </c>
      <c r="E416" s="397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69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1"/>
      <c r="R416" s="391"/>
      <c r="S416" s="391"/>
      <c r="T416" s="392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6">
        <v>4607091389357</v>
      </c>
      <c r="E417" s="397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1"/>
      <c r="R417" s="391"/>
      <c r="S417" s="391"/>
      <c r="T417" s="392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412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08"/>
      <c r="O418" s="413"/>
      <c r="P418" s="398" t="s">
        <v>69</v>
      </c>
      <c r="Q418" s="399"/>
      <c r="R418" s="399"/>
      <c r="S418" s="399"/>
      <c r="T418" s="399"/>
      <c r="U418" s="399"/>
      <c r="V418" s="400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08"/>
      <c r="O419" s="413"/>
      <c r="P419" s="398" t="s">
        <v>69</v>
      </c>
      <c r="Q419" s="399"/>
      <c r="R419" s="399"/>
      <c r="S419" s="399"/>
      <c r="T419" s="399"/>
      <c r="U419" s="399"/>
      <c r="V419" s="400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564" t="s">
        <v>557</v>
      </c>
      <c r="B420" s="565"/>
      <c r="C420" s="565"/>
      <c r="D420" s="565"/>
      <c r="E420" s="565"/>
      <c r="F420" s="565"/>
      <c r="G420" s="565"/>
      <c r="H420" s="565"/>
      <c r="I420" s="565"/>
      <c r="J420" s="565"/>
      <c r="K420" s="565"/>
      <c r="L420" s="565"/>
      <c r="M420" s="565"/>
      <c r="N420" s="565"/>
      <c r="O420" s="565"/>
      <c r="P420" s="565"/>
      <c r="Q420" s="565"/>
      <c r="R420" s="565"/>
      <c r="S420" s="565"/>
      <c r="T420" s="565"/>
      <c r="U420" s="565"/>
      <c r="V420" s="565"/>
      <c r="W420" s="565"/>
      <c r="X420" s="565"/>
      <c r="Y420" s="565"/>
      <c r="Z420" s="565"/>
      <c r="AA420" s="48"/>
      <c r="AB420" s="48"/>
      <c r="AC420" s="48"/>
    </row>
    <row r="421" spans="1:68" ht="16.5" hidden="1" customHeight="1" x14ac:dyDescent="0.25">
      <c r="A421" s="418" t="s">
        <v>558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379"/>
      <c r="AB421" s="379"/>
      <c r="AC421" s="379"/>
    </row>
    <row r="422" spans="1:68" ht="14.25" hidden="1" customHeight="1" x14ac:dyDescent="0.25">
      <c r="A422" s="407" t="s">
        <v>104</v>
      </c>
      <c r="B422" s="408"/>
      <c r="C422" s="408"/>
      <c r="D422" s="408"/>
      <c r="E422" s="408"/>
      <c r="F422" s="408"/>
      <c r="G422" s="408"/>
      <c r="H422" s="408"/>
      <c r="I422" s="408"/>
      <c r="J422" s="408"/>
      <c r="K422" s="408"/>
      <c r="L422" s="408"/>
      <c r="M422" s="408"/>
      <c r="N422" s="408"/>
      <c r="O422" s="408"/>
      <c r="P422" s="408"/>
      <c r="Q422" s="408"/>
      <c r="R422" s="408"/>
      <c r="S422" s="408"/>
      <c r="T422" s="408"/>
      <c r="U422" s="408"/>
      <c r="V422" s="408"/>
      <c r="W422" s="408"/>
      <c r="X422" s="408"/>
      <c r="Y422" s="408"/>
      <c r="Z422" s="408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6">
        <v>4607091389708</v>
      </c>
      <c r="E423" s="397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6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2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08"/>
      <c r="O424" s="413"/>
      <c r="P424" s="398" t="s">
        <v>69</v>
      </c>
      <c r="Q424" s="399"/>
      <c r="R424" s="399"/>
      <c r="S424" s="399"/>
      <c r="T424" s="399"/>
      <c r="U424" s="399"/>
      <c r="V424" s="400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08"/>
      <c r="O425" s="413"/>
      <c r="P425" s="398" t="s">
        <v>69</v>
      </c>
      <c r="Q425" s="399"/>
      <c r="R425" s="399"/>
      <c r="S425" s="399"/>
      <c r="T425" s="399"/>
      <c r="U425" s="399"/>
      <c r="V425" s="400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7" t="s">
        <v>63</v>
      </c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408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6">
        <v>4607091389753</v>
      </c>
      <c r="E427" s="397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651" t="s">
        <v>563</v>
      </c>
      <c r="Q427" s="391"/>
      <c r="R427" s="391"/>
      <c r="S427" s="391"/>
      <c r="T427" s="392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6">
        <v>4607091389753</v>
      </c>
      <c r="E428" s="397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60" t="s">
        <v>565</v>
      </c>
      <c r="Q428" s="391"/>
      <c r="R428" s="391"/>
      <c r="S428" s="391"/>
      <c r="T428" s="392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6">
        <v>4607091389753</v>
      </c>
      <c r="E429" s="397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6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1"/>
      <c r="R429" s="391"/>
      <c r="S429" s="391"/>
      <c r="T429" s="392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6">
        <v>4607091389760</v>
      </c>
      <c r="E430" s="397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83" t="s">
        <v>569</v>
      </c>
      <c r="Q430" s="391"/>
      <c r="R430" s="391"/>
      <c r="S430" s="391"/>
      <c r="T430" s="392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6">
        <v>4607091389760</v>
      </c>
      <c r="E431" s="397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1"/>
      <c r="R431" s="391"/>
      <c r="S431" s="391"/>
      <c r="T431" s="392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6">
        <v>4607091389746</v>
      </c>
      <c r="E432" s="397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77" t="s">
        <v>573</v>
      </c>
      <c r="Q432" s="391"/>
      <c r="R432" s="391"/>
      <c r="S432" s="391"/>
      <c r="T432" s="392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6">
        <v>4607091389746</v>
      </c>
      <c r="E433" s="397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63" t="s">
        <v>573</v>
      </c>
      <c r="Q433" s="391"/>
      <c r="R433" s="391"/>
      <c r="S433" s="391"/>
      <c r="T433" s="392"/>
      <c r="U433" s="34"/>
      <c r="V433" s="34"/>
      <c r="W433" s="35" t="s">
        <v>68</v>
      </c>
      <c r="X433" s="384">
        <v>63</v>
      </c>
      <c r="Y433" s="385">
        <f t="shared" si="67"/>
        <v>63</v>
      </c>
      <c r="Z433" s="36">
        <f t="shared" si="68"/>
        <v>0.11295000000000001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66.449999999999989</v>
      </c>
      <c r="BN433" s="64">
        <f t="shared" si="70"/>
        <v>66.449999999999989</v>
      </c>
      <c r="BO433" s="64">
        <f t="shared" si="71"/>
        <v>9.6153846153846145E-2</v>
      </c>
      <c r="BP433" s="64">
        <f t="shared" si="72"/>
        <v>9.6153846153846145E-2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6">
        <v>4680115882928</v>
      </c>
      <c r="E434" s="397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1"/>
      <c r="R434" s="391"/>
      <c r="S434" s="391"/>
      <c r="T434" s="392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6">
        <v>4680115883147</v>
      </c>
      <c r="E435" s="397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6">
        <v>4680115883147</v>
      </c>
      <c r="E436" s="397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56" t="s">
        <v>580</v>
      </c>
      <c r="Q436" s="391"/>
      <c r="R436" s="391"/>
      <c r="S436" s="391"/>
      <c r="T436" s="392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6">
        <v>4607091384338</v>
      </c>
      <c r="E437" s="397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85" t="s">
        <v>583</v>
      </c>
      <c r="Q437" s="391"/>
      <c r="R437" s="391"/>
      <c r="S437" s="391"/>
      <c r="T437" s="392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6">
        <v>4607091384338</v>
      </c>
      <c r="E438" s="397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6">
        <v>4680115883154</v>
      </c>
      <c r="E439" s="397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6">
        <v>4680115883154</v>
      </c>
      <c r="E440" s="397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">
        <v>588</v>
      </c>
      <c r="Q440" s="391"/>
      <c r="R440" s="391"/>
      <c r="S440" s="391"/>
      <c r="T440" s="392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6">
        <v>4607091389524</v>
      </c>
      <c r="E441" s="397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6" t="s">
        <v>591</v>
      </c>
      <c r="Q441" s="391"/>
      <c r="R441" s="391"/>
      <c r="S441" s="391"/>
      <c r="T441" s="392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6">
        <v>4607091389524</v>
      </c>
      <c r="E442" s="397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7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1"/>
      <c r="R442" s="391"/>
      <c r="S442" s="391"/>
      <c r="T442" s="392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6">
        <v>4680115883161</v>
      </c>
      <c r="E443" s="397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6">
        <v>4680115883161</v>
      </c>
      <c r="E444" s="397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393" t="s">
        <v>596</v>
      </c>
      <c r="Q444" s="391"/>
      <c r="R444" s="391"/>
      <c r="S444" s="391"/>
      <c r="T444" s="392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6">
        <v>4607091384345</v>
      </c>
      <c r="E445" s="397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57" t="s">
        <v>599</v>
      </c>
      <c r="Q445" s="391"/>
      <c r="R445" s="391"/>
      <c r="S445" s="391"/>
      <c r="T445" s="392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6">
        <v>4607091389531</v>
      </c>
      <c r="E446" s="397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2" t="s">
        <v>602</v>
      </c>
      <c r="Q446" s="391"/>
      <c r="R446" s="391"/>
      <c r="S446" s="391"/>
      <c r="T446" s="392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6">
        <v>4607091389531</v>
      </c>
      <c r="E447" s="397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5" t="s">
        <v>602</v>
      </c>
      <c r="Q447" s="391"/>
      <c r="R447" s="391"/>
      <c r="S447" s="391"/>
      <c r="T447" s="392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6">
        <v>4607091389531</v>
      </c>
      <c r="E448" s="397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5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6">
        <v>4680115883185</v>
      </c>
      <c r="E449" s="397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1"/>
      <c r="R449" s="391"/>
      <c r="S449" s="391"/>
      <c r="T449" s="392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6">
        <v>4680115883185</v>
      </c>
      <c r="E450" s="397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63" t="s">
        <v>608</v>
      </c>
      <c r="Q450" s="391"/>
      <c r="R450" s="391"/>
      <c r="S450" s="391"/>
      <c r="T450" s="392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412"/>
      <c r="B451" s="408"/>
      <c r="C451" s="408"/>
      <c r="D451" s="408"/>
      <c r="E451" s="408"/>
      <c r="F451" s="408"/>
      <c r="G451" s="408"/>
      <c r="H451" s="408"/>
      <c r="I451" s="408"/>
      <c r="J451" s="408"/>
      <c r="K451" s="408"/>
      <c r="L451" s="408"/>
      <c r="M451" s="408"/>
      <c r="N451" s="408"/>
      <c r="O451" s="413"/>
      <c r="P451" s="398" t="s">
        <v>69</v>
      </c>
      <c r="Q451" s="399"/>
      <c r="R451" s="399"/>
      <c r="S451" s="399"/>
      <c r="T451" s="399"/>
      <c r="U451" s="399"/>
      <c r="V451" s="400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15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0.11295000000000001</v>
      </c>
      <c r="AA451" s="387"/>
      <c r="AB451" s="387"/>
      <c r="AC451" s="387"/>
    </row>
    <row r="452" spans="1:68" x14ac:dyDescent="0.2">
      <c r="A452" s="408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08"/>
      <c r="O452" s="413"/>
      <c r="P452" s="398" t="s">
        <v>69</v>
      </c>
      <c r="Q452" s="399"/>
      <c r="R452" s="399"/>
      <c r="S452" s="399"/>
      <c r="T452" s="399"/>
      <c r="U452" s="399"/>
      <c r="V452" s="400"/>
      <c r="W452" s="37" t="s">
        <v>68</v>
      </c>
      <c r="X452" s="386">
        <f>IFERROR(SUM(X427:X450),"0")</f>
        <v>63</v>
      </c>
      <c r="Y452" s="386">
        <f>IFERROR(SUM(Y427:Y450),"0")</f>
        <v>63</v>
      </c>
      <c r="Z452" s="37"/>
      <c r="AA452" s="387"/>
      <c r="AB452" s="387"/>
      <c r="AC452" s="387"/>
    </row>
    <row r="453" spans="1:68" ht="14.25" hidden="1" customHeight="1" x14ac:dyDescent="0.25">
      <c r="A453" s="407" t="s">
        <v>71</v>
      </c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08"/>
      <c r="O453" s="408"/>
      <c r="P453" s="408"/>
      <c r="Q453" s="408"/>
      <c r="R453" s="408"/>
      <c r="S453" s="408"/>
      <c r="T453" s="408"/>
      <c r="U453" s="408"/>
      <c r="V453" s="408"/>
      <c r="W453" s="408"/>
      <c r="X453" s="408"/>
      <c r="Y453" s="408"/>
      <c r="Z453" s="408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6">
        <v>4607091389654</v>
      </c>
      <c r="E454" s="397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7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6">
        <v>4607091384352</v>
      </c>
      <c r="E455" s="397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412"/>
      <c r="B456" s="408"/>
      <c r="C456" s="408"/>
      <c r="D456" s="408"/>
      <c r="E456" s="408"/>
      <c r="F456" s="408"/>
      <c r="G456" s="408"/>
      <c r="H456" s="408"/>
      <c r="I456" s="408"/>
      <c r="J456" s="408"/>
      <c r="K456" s="408"/>
      <c r="L456" s="408"/>
      <c r="M456" s="408"/>
      <c r="N456" s="408"/>
      <c r="O456" s="413"/>
      <c r="P456" s="398" t="s">
        <v>69</v>
      </c>
      <c r="Q456" s="399"/>
      <c r="R456" s="399"/>
      <c r="S456" s="399"/>
      <c r="T456" s="399"/>
      <c r="U456" s="399"/>
      <c r="V456" s="400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408"/>
      <c r="B457" s="408"/>
      <c r="C457" s="408"/>
      <c r="D457" s="408"/>
      <c r="E457" s="408"/>
      <c r="F457" s="408"/>
      <c r="G457" s="408"/>
      <c r="H457" s="408"/>
      <c r="I457" s="408"/>
      <c r="J457" s="408"/>
      <c r="K457" s="408"/>
      <c r="L457" s="408"/>
      <c r="M457" s="408"/>
      <c r="N457" s="408"/>
      <c r="O457" s="413"/>
      <c r="P457" s="398" t="s">
        <v>69</v>
      </c>
      <c r="Q457" s="399"/>
      <c r="R457" s="399"/>
      <c r="S457" s="399"/>
      <c r="T457" s="399"/>
      <c r="U457" s="399"/>
      <c r="V457" s="400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7" t="s">
        <v>90</v>
      </c>
      <c r="B458" s="408"/>
      <c r="C458" s="408"/>
      <c r="D458" s="408"/>
      <c r="E458" s="408"/>
      <c r="F458" s="408"/>
      <c r="G458" s="408"/>
      <c r="H458" s="408"/>
      <c r="I458" s="408"/>
      <c r="J458" s="408"/>
      <c r="K458" s="408"/>
      <c r="L458" s="408"/>
      <c r="M458" s="408"/>
      <c r="N458" s="408"/>
      <c r="O458" s="408"/>
      <c r="P458" s="408"/>
      <c r="Q458" s="408"/>
      <c r="R458" s="408"/>
      <c r="S458" s="408"/>
      <c r="T458" s="408"/>
      <c r="U458" s="408"/>
      <c r="V458" s="408"/>
      <c r="W458" s="408"/>
      <c r="X458" s="408"/>
      <c r="Y458" s="408"/>
      <c r="Z458" s="408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6">
        <v>4680115884335</v>
      </c>
      <c r="E459" s="397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5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6">
        <v>4680115884342</v>
      </c>
      <c r="E460" s="397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5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1"/>
      <c r="R460" s="391"/>
      <c r="S460" s="391"/>
      <c r="T460" s="392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6">
        <v>4680115884113</v>
      </c>
      <c r="E461" s="397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5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1"/>
      <c r="R461" s="391"/>
      <c r="S461" s="391"/>
      <c r="T461" s="392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2"/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13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408"/>
      <c r="B463" s="408"/>
      <c r="C463" s="408"/>
      <c r="D463" s="408"/>
      <c r="E463" s="408"/>
      <c r="F463" s="408"/>
      <c r="G463" s="408"/>
      <c r="H463" s="408"/>
      <c r="I463" s="408"/>
      <c r="J463" s="408"/>
      <c r="K463" s="408"/>
      <c r="L463" s="408"/>
      <c r="M463" s="408"/>
      <c r="N463" s="408"/>
      <c r="O463" s="413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18" t="s">
        <v>621</v>
      </c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  <c r="AA464" s="379"/>
      <c r="AB464" s="379"/>
      <c r="AC464" s="379"/>
    </row>
    <row r="465" spans="1:68" ht="14.25" hidden="1" customHeight="1" x14ac:dyDescent="0.25">
      <c r="A465" s="407" t="s">
        <v>140</v>
      </c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408"/>
      <c r="N465" s="408"/>
      <c r="O465" s="408"/>
      <c r="P465" s="408"/>
      <c r="Q465" s="408"/>
      <c r="R465" s="408"/>
      <c r="S465" s="408"/>
      <c r="T465" s="408"/>
      <c r="U465" s="408"/>
      <c r="V465" s="408"/>
      <c r="W465" s="408"/>
      <c r="X465" s="408"/>
      <c r="Y465" s="408"/>
      <c r="Z465" s="408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6">
        <v>4607091389364</v>
      </c>
      <c r="E466" s="397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713" t="s">
        <v>624</v>
      </c>
      <c r="Q466" s="391"/>
      <c r="R466" s="391"/>
      <c r="S466" s="391"/>
      <c r="T466" s="392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2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8"/>
      <c r="O467" s="413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408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08"/>
      <c r="O468" s="413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7" t="s">
        <v>63</v>
      </c>
      <c r="B469" s="408"/>
      <c r="C469" s="408"/>
      <c r="D469" s="408"/>
      <c r="E469" s="408"/>
      <c r="F469" s="408"/>
      <c r="G469" s="408"/>
      <c r="H469" s="408"/>
      <c r="I469" s="408"/>
      <c r="J469" s="408"/>
      <c r="K469" s="408"/>
      <c r="L469" s="408"/>
      <c r="M469" s="408"/>
      <c r="N469" s="408"/>
      <c r="O469" s="408"/>
      <c r="P469" s="408"/>
      <c r="Q469" s="408"/>
      <c r="R469" s="408"/>
      <c r="S469" s="408"/>
      <c r="T469" s="408"/>
      <c r="U469" s="408"/>
      <c r="V469" s="408"/>
      <c r="W469" s="408"/>
      <c r="X469" s="408"/>
      <c r="Y469" s="408"/>
      <c r="Z469" s="408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6">
        <v>4607091389739</v>
      </c>
      <c r="E470" s="397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5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1"/>
      <c r="R470" s="391"/>
      <c r="S470" s="391"/>
      <c r="T470" s="392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6">
        <v>4607091389739</v>
      </c>
      <c r="E471" s="397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732" t="s">
        <v>628</v>
      </c>
      <c r="Q471" s="391"/>
      <c r="R471" s="391"/>
      <c r="S471" s="391"/>
      <c r="T471" s="392"/>
      <c r="U471" s="34"/>
      <c r="V471" s="34"/>
      <c r="W471" s="35" t="s">
        <v>68</v>
      </c>
      <c r="X471" s="384">
        <v>60</v>
      </c>
      <c r="Y471" s="385">
        <f t="shared" si="74"/>
        <v>63</v>
      </c>
      <c r="Z471" s="36">
        <f>IFERROR(IF(Y471=0,"",ROUNDUP(Y471/H471,0)*0.00753),"")</f>
        <v>0.11295000000000001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63.28571428571427</v>
      </c>
      <c r="BN471" s="64">
        <f t="shared" si="76"/>
        <v>66.449999999999989</v>
      </c>
      <c r="BO471" s="64">
        <f t="shared" si="77"/>
        <v>9.1575091575091569E-2</v>
      </c>
      <c r="BP471" s="64">
        <f t="shared" si="78"/>
        <v>9.6153846153846145E-2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6">
        <v>4607091389425</v>
      </c>
      <c r="E472" s="397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66" t="s">
        <v>631</v>
      </c>
      <c r="Q472" s="391"/>
      <c r="R472" s="391"/>
      <c r="S472" s="391"/>
      <c r="T472" s="392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6">
        <v>4680115880771</v>
      </c>
      <c r="E473" s="397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9" t="s">
        <v>634</v>
      </c>
      <c r="Q473" s="391"/>
      <c r="R473" s="391"/>
      <c r="S473" s="391"/>
      <c r="T473" s="392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6">
        <v>4680115880771</v>
      </c>
      <c r="E474" s="397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7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1"/>
      <c r="R474" s="391"/>
      <c r="S474" s="391"/>
      <c r="T474" s="392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6">
        <v>4607091389500</v>
      </c>
      <c r="E475" s="397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7" t="s">
        <v>638</v>
      </c>
      <c r="Q475" s="391"/>
      <c r="R475" s="391"/>
      <c r="S475" s="391"/>
      <c r="T475" s="392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6">
        <v>4607091389500</v>
      </c>
      <c r="E476" s="397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7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1"/>
      <c r="R476" s="391"/>
      <c r="S476" s="391"/>
      <c r="T476" s="392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412"/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13"/>
      <c r="P477" s="398" t="s">
        <v>69</v>
      </c>
      <c r="Q477" s="399"/>
      <c r="R477" s="399"/>
      <c r="S477" s="399"/>
      <c r="T477" s="399"/>
      <c r="U477" s="399"/>
      <c r="V477" s="400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14.285714285714285</v>
      </c>
      <c r="Y477" s="386">
        <f>IFERROR(Y470/H470,"0")+IFERROR(Y471/H471,"0")+IFERROR(Y472/H472,"0")+IFERROR(Y473/H473,"0")+IFERROR(Y474/H474,"0")+IFERROR(Y475/H475,"0")+IFERROR(Y476/H476,"0")</f>
        <v>15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0.11295000000000001</v>
      </c>
      <c r="AA477" s="387"/>
      <c r="AB477" s="387"/>
      <c r="AC477" s="387"/>
    </row>
    <row r="478" spans="1:68" x14ac:dyDescent="0.2">
      <c r="A478" s="408"/>
      <c r="B478" s="408"/>
      <c r="C478" s="408"/>
      <c r="D478" s="408"/>
      <c r="E478" s="408"/>
      <c r="F478" s="408"/>
      <c r="G478" s="408"/>
      <c r="H478" s="408"/>
      <c r="I478" s="408"/>
      <c r="J478" s="408"/>
      <c r="K478" s="408"/>
      <c r="L478" s="408"/>
      <c r="M478" s="408"/>
      <c r="N478" s="408"/>
      <c r="O478" s="413"/>
      <c r="P478" s="398" t="s">
        <v>69</v>
      </c>
      <c r="Q478" s="399"/>
      <c r="R478" s="399"/>
      <c r="S478" s="399"/>
      <c r="T478" s="399"/>
      <c r="U478" s="399"/>
      <c r="V478" s="400"/>
      <c r="W478" s="37" t="s">
        <v>68</v>
      </c>
      <c r="X478" s="386">
        <f>IFERROR(SUM(X470:X476),"0")</f>
        <v>60</v>
      </c>
      <c r="Y478" s="386">
        <f>IFERROR(SUM(Y470:Y476),"0")</f>
        <v>63</v>
      </c>
      <c r="Z478" s="37"/>
      <c r="AA478" s="387"/>
      <c r="AB478" s="387"/>
      <c r="AC478" s="387"/>
    </row>
    <row r="479" spans="1:68" ht="14.25" hidden="1" customHeight="1" x14ac:dyDescent="0.25">
      <c r="A479" s="407" t="s">
        <v>90</v>
      </c>
      <c r="B479" s="408"/>
      <c r="C479" s="408"/>
      <c r="D479" s="408"/>
      <c r="E479" s="408"/>
      <c r="F479" s="408"/>
      <c r="G479" s="408"/>
      <c r="H479" s="408"/>
      <c r="I479" s="408"/>
      <c r="J479" s="408"/>
      <c r="K479" s="408"/>
      <c r="L479" s="408"/>
      <c r="M479" s="408"/>
      <c r="N479" s="408"/>
      <c r="O479" s="408"/>
      <c r="P479" s="408"/>
      <c r="Q479" s="408"/>
      <c r="R479" s="408"/>
      <c r="S479" s="408"/>
      <c r="T479" s="408"/>
      <c r="U479" s="408"/>
      <c r="V479" s="408"/>
      <c r="W479" s="408"/>
      <c r="X479" s="408"/>
      <c r="Y479" s="408"/>
      <c r="Z479" s="408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6">
        <v>4680115884359</v>
      </c>
      <c r="E480" s="397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69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1"/>
      <c r="R480" s="391"/>
      <c r="S480" s="391"/>
      <c r="T480" s="392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6">
        <v>4680115884571</v>
      </c>
      <c r="E481" s="397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1"/>
      <c r="R481" s="391"/>
      <c r="S481" s="391"/>
      <c r="T481" s="392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412"/>
      <c r="B482" s="408"/>
      <c r="C482" s="408"/>
      <c r="D482" s="408"/>
      <c r="E482" s="408"/>
      <c r="F482" s="408"/>
      <c r="G482" s="408"/>
      <c r="H482" s="408"/>
      <c r="I482" s="408"/>
      <c r="J482" s="408"/>
      <c r="K482" s="408"/>
      <c r="L482" s="408"/>
      <c r="M482" s="408"/>
      <c r="N482" s="408"/>
      <c r="O482" s="413"/>
      <c r="P482" s="398" t="s">
        <v>69</v>
      </c>
      <c r="Q482" s="399"/>
      <c r="R482" s="399"/>
      <c r="S482" s="399"/>
      <c r="T482" s="399"/>
      <c r="U482" s="399"/>
      <c r="V482" s="400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408"/>
      <c r="B483" s="408"/>
      <c r="C483" s="408"/>
      <c r="D483" s="408"/>
      <c r="E483" s="408"/>
      <c r="F483" s="408"/>
      <c r="G483" s="408"/>
      <c r="H483" s="408"/>
      <c r="I483" s="408"/>
      <c r="J483" s="408"/>
      <c r="K483" s="408"/>
      <c r="L483" s="408"/>
      <c r="M483" s="408"/>
      <c r="N483" s="408"/>
      <c r="O483" s="413"/>
      <c r="P483" s="398" t="s">
        <v>69</v>
      </c>
      <c r="Q483" s="399"/>
      <c r="R483" s="399"/>
      <c r="S483" s="399"/>
      <c r="T483" s="399"/>
      <c r="U483" s="399"/>
      <c r="V483" s="400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7" t="s">
        <v>99</v>
      </c>
      <c r="B484" s="408"/>
      <c r="C484" s="408"/>
      <c r="D484" s="408"/>
      <c r="E484" s="408"/>
      <c r="F484" s="408"/>
      <c r="G484" s="408"/>
      <c r="H484" s="408"/>
      <c r="I484" s="408"/>
      <c r="J484" s="408"/>
      <c r="K484" s="408"/>
      <c r="L484" s="408"/>
      <c r="M484" s="408"/>
      <c r="N484" s="408"/>
      <c r="O484" s="408"/>
      <c r="P484" s="408"/>
      <c r="Q484" s="408"/>
      <c r="R484" s="408"/>
      <c r="S484" s="408"/>
      <c r="T484" s="408"/>
      <c r="U484" s="408"/>
      <c r="V484" s="408"/>
      <c r="W484" s="408"/>
      <c r="X484" s="408"/>
      <c r="Y484" s="408"/>
      <c r="Z484" s="408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6">
        <v>4680115884090</v>
      </c>
      <c r="E485" s="397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5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1"/>
      <c r="R485" s="391"/>
      <c r="S485" s="391"/>
      <c r="T485" s="392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412"/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08"/>
      <c r="O486" s="413"/>
      <c r="P486" s="398" t="s">
        <v>69</v>
      </c>
      <c r="Q486" s="399"/>
      <c r="R486" s="399"/>
      <c r="S486" s="399"/>
      <c r="T486" s="399"/>
      <c r="U486" s="399"/>
      <c r="V486" s="400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408"/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8"/>
      <c r="O487" s="413"/>
      <c r="P487" s="398" t="s">
        <v>69</v>
      </c>
      <c r="Q487" s="399"/>
      <c r="R487" s="399"/>
      <c r="S487" s="399"/>
      <c r="T487" s="399"/>
      <c r="U487" s="399"/>
      <c r="V487" s="400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7" t="s">
        <v>646</v>
      </c>
      <c r="B488" s="408"/>
      <c r="C488" s="408"/>
      <c r="D488" s="408"/>
      <c r="E488" s="408"/>
      <c r="F488" s="408"/>
      <c r="G488" s="408"/>
      <c r="H488" s="408"/>
      <c r="I488" s="408"/>
      <c r="J488" s="408"/>
      <c r="K488" s="408"/>
      <c r="L488" s="408"/>
      <c r="M488" s="408"/>
      <c r="N488" s="408"/>
      <c r="O488" s="408"/>
      <c r="P488" s="408"/>
      <c r="Q488" s="408"/>
      <c r="R488" s="408"/>
      <c r="S488" s="408"/>
      <c r="T488" s="408"/>
      <c r="U488" s="408"/>
      <c r="V488" s="408"/>
      <c r="W488" s="408"/>
      <c r="X488" s="408"/>
      <c r="Y488" s="408"/>
      <c r="Z488" s="408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6">
        <v>4680115884564</v>
      </c>
      <c r="E489" s="397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6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412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08"/>
      <c r="O490" s="413"/>
      <c r="P490" s="398" t="s">
        <v>69</v>
      </c>
      <c r="Q490" s="399"/>
      <c r="R490" s="399"/>
      <c r="S490" s="399"/>
      <c r="T490" s="399"/>
      <c r="U490" s="399"/>
      <c r="V490" s="400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408"/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08"/>
      <c r="O491" s="413"/>
      <c r="P491" s="398" t="s">
        <v>69</v>
      </c>
      <c r="Q491" s="399"/>
      <c r="R491" s="399"/>
      <c r="S491" s="399"/>
      <c r="T491" s="399"/>
      <c r="U491" s="399"/>
      <c r="V491" s="400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18" t="s">
        <v>649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408"/>
      <c r="AA492" s="379"/>
      <c r="AB492" s="379"/>
      <c r="AC492" s="379"/>
    </row>
    <row r="493" spans="1:68" ht="14.25" hidden="1" customHeight="1" x14ac:dyDescent="0.25">
      <c r="A493" s="407" t="s">
        <v>63</v>
      </c>
      <c r="B493" s="408"/>
      <c r="C493" s="408"/>
      <c r="D493" s="408"/>
      <c r="E493" s="408"/>
      <c r="F493" s="408"/>
      <c r="G493" s="408"/>
      <c r="H493" s="408"/>
      <c r="I493" s="408"/>
      <c r="J493" s="408"/>
      <c r="K493" s="408"/>
      <c r="L493" s="408"/>
      <c r="M493" s="408"/>
      <c r="N493" s="408"/>
      <c r="O493" s="408"/>
      <c r="P493" s="408"/>
      <c r="Q493" s="408"/>
      <c r="R493" s="408"/>
      <c r="S493" s="408"/>
      <c r="T493" s="408"/>
      <c r="U493" s="408"/>
      <c r="V493" s="408"/>
      <c r="W493" s="408"/>
      <c r="X493" s="408"/>
      <c r="Y493" s="408"/>
      <c r="Z493" s="408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6">
        <v>4680115885189</v>
      </c>
      <c r="E494" s="397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1"/>
      <c r="R494" s="391"/>
      <c r="S494" s="391"/>
      <c r="T494" s="392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6">
        <v>4680115885172</v>
      </c>
      <c r="E495" s="397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1"/>
      <c r="R495" s="391"/>
      <c r="S495" s="391"/>
      <c r="T495" s="392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6">
        <v>4680115885110</v>
      </c>
      <c r="E496" s="397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6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2"/>
      <c r="B497" s="408"/>
      <c r="C497" s="408"/>
      <c r="D497" s="408"/>
      <c r="E497" s="408"/>
      <c r="F497" s="408"/>
      <c r="G497" s="408"/>
      <c r="H497" s="408"/>
      <c r="I497" s="408"/>
      <c r="J497" s="408"/>
      <c r="K497" s="408"/>
      <c r="L497" s="408"/>
      <c r="M497" s="408"/>
      <c r="N497" s="408"/>
      <c r="O497" s="413"/>
      <c r="P497" s="398" t="s">
        <v>69</v>
      </c>
      <c r="Q497" s="399"/>
      <c r="R497" s="399"/>
      <c r="S497" s="399"/>
      <c r="T497" s="399"/>
      <c r="U497" s="399"/>
      <c r="V497" s="400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408"/>
      <c r="B498" s="408"/>
      <c r="C498" s="408"/>
      <c r="D498" s="408"/>
      <c r="E498" s="408"/>
      <c r="F498" s="408"/>
      <c r="G498" s="408"/>
      <c r="H498" s="408"/>
      <c r="I498" s="408"/>
      <c r="J498" s="408"/>
      <c r="K498" s="408"/>
      <c r="L498" s="408"/>
      <c r="M498" s="408"/>
      <c r="N498" s="408"/>
      <c r="O498" s="413"/>
      <c r="P498" s="398" t="s">
        <v>69</v>
      </c>
      <c r="Q498" s="399"/>
      <c r="R498" s="399"/>
      <c r="S498" s="399"/>
      <c r="T498" s="399"/>
      <c r="U498" s="399"/>
      <c r="V498" s="400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18" t="s">
        <v>656</v>
      </c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8"/>
      <c r="O499" s="408"/>
      <c r="P499" s="408"/>
      <c r="Q499" s="408"/>
      <c r="R499" s="408"/>
      <c r="S499" s="408"/>
      <c r="T499" s="408"/>
      <c r="U499" s="408"/>
      <c r="V499" s="408"/>
      <c r="W499" s="408"/>
      <c r="X499" s="408"/>
      <c r="Y499" s="408"/>
      <c r="Z499" s="408"/>
      <c r="AA499" s="379"/>
      <c r="AB499" s="379"/>
      <c r="AC499" s="379"/>
    </row>
    <row r="500" spans="1:68" ht="14.25" hidden="1" customHeight="1" x14ac:dyDescent="0.25">
      <c r="A500" s="407" t="s">
        <v>63</v>
      </c>
      <c r="B500" s="408"/>
      <c r="C500" s="408"/>
      <c r="D500" s="408"/>
      <c r="E500" s="408"/>
      <c r="F500" s="408"/>
      <c r="G500" s="408"/>
      <c r="H500" s="408"/>
      <c r="I500" s="408"/>
      <c r="J500" s="408"/>
      <c r="K500" s="408"/>
      <c r="L500" s="408"/>
      <c r="M500" s="408"/>
      <c r="N500" s="408"/>
      <c r="O500" s="408"/>
      <c r="P500" s="408"/>
      <c r="Q500" s="408"/>
      <c r="R500" s="408"/>
      <c r="S500" s="408"/>
      <c r="T500" s="408"/>
      <c r="U500" s="408"/>
      <c r="V500" s="408"/>
      <c r="W500" s="408"/>
      <c r="X500" s="408"/>
      <c r="Y500" s="408"/>
      <c r="Z500" s="408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6">
        <v>4680115885738</v>
      </c>
      <c r="E501" s="397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653" t="s">
        <v>659</v>
      </c>
      <c r="Q501" s="391"/>
      <c r="R501" s="391"/>
      <c r="S501" s="391"/>
      <c r="T501" s="392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6">
        <v>4680115885103</v>
      </c>
      <c r="E502" s="397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7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1"/>
      <c r="R502" s="391"/>
      <c r="S502" s="391"/>
      <c r="T502" s="392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412"/>
      <c r="B503" s="408"/>
      <c r="C503" s="408"/>
      <c r="D503" s="408"/>
      <c r="E503" s="408"/>
      <c r="F503" s="408"/>
      <c r="G503" s="408"/>
      <c r="H503" s="408"/>
      <c r="I503" s="408"/>
      <c r="J503" s="408"/>
      <c r="K503" s="408"/>
      <c r="L503" s="408"/>
      <c r="M503" s="408"/>
      <c r="N503" s="408"/>
      <c r="O503" s="413"/>
      <c r="P503" s="398" t="s">
        <v>69</v>
      </c>
      <c r="Q503" s="399"/>
      <c r="R503" s="399"/>
      <c r="S503" s="399"/>
      <c r="T503" s="399"/>
      <c r="U503" s="399"/>
      <c r="V503" s="400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408"/>
      <c r="B504" s="408"/>
      <c r="C504" s="408"/>
      <c r="D504" s="408"/>
      <c r="E504" s="408"/>
      <c r="F504" s="408"/>
      <c r="G504" s="408"/>
      <c r="H504" s="408"/>
      <c r="I504" s="408"/>
      <c r="J504" s="408"/>
      <c r="K504" s="408"/>
      <c r="L504" s="408"/>
      <c r="M504" s="408"/>
      <c r="N504" s="408"/>
      <c r="O504" s="413"/>
      <c r="P504" s="398" t="s">
        <v>69</v>
      </c>
      <c r="Q504" s="399"/>
      <c r="R504" s="399"/>
      <c r="S504" s="399"/>
      <c r="T504" s="399"/>
      <c r="U504" s="399"/>
      <c r="V504" s="400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7" t="s">
        <v>170</v>
      </c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08"/>
      <c r="O505" s="408"/>
      <c r="P505" s="408"/>
      <c r="Q505" s="408"/>
      <c r="R505" s="408"/>
      <c r="S505" s="408"/>
      <c r="T505" s="408"/>
      <c r="U505" s="408"/>
      <c r="V505" s="408"/>
      <c r="W505" s="408"/>
      <c r="X505" s="408"/>
      <c r="Y505" s="408"/>
      <c r="Z505" s="408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6">
        <v>4680115885509</v>
      </c>
      <c r="E506" s="397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597" t="s">
        <v>664</v>
      </c>
      <c r="Q506" s="391"/>
      <c r="R506" s="391"/>
      <c r="S506" s="391"/>
      <c r="T506" s="392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412"/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8"/>
      <c r="O507" s="413"/>
      <c r="P507" s="398" t="s">
        <v>69</v>
      </c>
      <c r="Q507" s="399"/>
      <c r="R507" s="399"/>
      <c r="S507" s="399"/>
      <c r="T507" s="399"/>
      <c r="U507" s="399"/>
      <c r="V507" s="400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408"/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8"/>
      <c r="O508" s="413"/>
      <c r="P508" s="398" t="s">
        <v>69</v>
      </c>
      <c r="Q508" s="399"/>
      <c r="R508" s="399"/>
      <c r="S508" s="399"/>
      <c r="T508" s="399"/>
      <c r="U508" s="399"/>
      <c r="V508" s="400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564" t="s">
        <v>665</v>
      </c>
      <c r="B509" s="565"/>
      <c r="C509" s="565"/>
      <c r="D509" s="565"/>
      <c r="E509" s="565"/>
      <c r="F509" s="565"/>
      <c r="G509" s="565"/>
      <c r="H509" s="565"/>
      <c r="I509" s="565"/>
      <c r="J509" s="565"/>
      <c r="K509" s="565"/>
      <c r="L509" s="565"/>
      <c r="M509" s="565"/>
      <c r="N509" s="565"/>
      <c r="O509" s="565"/>
      <c r="P509" s="565"/>
      <c r="Q509" s="565"/>
      <c r="R509" s="565"/>
      <c r="S509" s="565"/>
      <c r="T509" s="565"/>
      <c r="U509" s="565"/>
      <c r="V509" s="565"/>
      <c r="W509" s="565"/>
      <c r="X509" s="565"/>
      <c r="Y509" s="565"/>
      <c r="Z509" s="565"/>
      <c r="AA509" s="48"/>
      <c r="AB509" s="48"/>
      <c r="AC509" s="48"/>
    </row>
    <row r="510" spans="1:68" ht="16.5" hidden="1" customHeight="1" x14ac:dyDescent="0.25">
      <c r="A510" s="418" t="s">
        <v>665</v>
      </c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08"/>
      <c r="O510" s="408"/>
      <c r="P510" s="408"/>
      <c r="Q510" s="408"/>
      <c r="R510" s="408"/>
      <c r="S510" s="408"/>
      <c r="T510" s="408"/>
      <c r="U510" s="408"/>
      <c r="V510" s="408"/>
      <c r="W510" s="408"/>
      <c r="X510" s="408"/>
      <c r="Y510" s="408"/>
      <c r="Z510" s="408"/>
      <c r="AA510" s="379"/>
      <c r="AB510" s="379"/>
      <c r="AC510" s="379"/>
    </row>
    <row r="511" spans="1:68" ht="14.25" hidden="1" customHeight="1" x14ac:dyDescent="0.25">
      <c r="A511" s="407" t="s">
        <v>104</v>
      </c>
      <c r="B511" s="408"/>
      <c r="C511" s="408"/>
      <c r="D511" s="408"/>
      <c r="E511" s="408"/>
      <c r="F511" s="408"/>
      <c r="G511" s="408"/>
      <c r="H511" s="408"/>
      <c r="I511" s="408"/>
      <c r="J511" s="408"/>
      <c r="K511" s="408"/>
      <c r="L511" s="408"/>
      <c r="M511" s="408"/>
      <c r="N511" s="408"/>
      <c r="O511" s="408"/>
      <c r="P511" s="408"/>
      <c r="Q511" s="408"/>
      <c r="R511" s="408"/>
      <c r="S511" s="408"/>
      <c r="T511" s="408"/>
      <c r="U511" s="408"/>
      <c r="V511" s="408"/>
      <c r="W511" s="408"/>
      <c r="X511" s="408"/>
      <c r="Y511" s="408"/>
      <c r="Z511" s="408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6">
        <v>4607091389067</v>
      </c>
      <c r="E512" s="397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5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1"/>
      <c r="R512" s="391"/>
      <c r="S512" s="391"/>
      <c r="T512" s="392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6">
        <v>4680115885226</v>
      </c>
      <c r="E513" s="397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1"/>
      <c r="R513" s="391"/>
      <c r="S513" s="391"/>
      <c r="T513" s="392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6">
        <v>4680115885271</v>
      </c>
      <c r="E514" s="397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613" t="s">
        <v>672</v>
      </c>
      <c r="Q514" s="391"/>
      <c r="R514" s="391"/>
      <c r="S514" s="391"/>
      <c r="T514" s="392"/>
      <c r="U514" s="34"/>
      <c r="V514" s="34"/>
      <c r="W514" s="35" t="s">
        <v>68</v>
      </c>
      <c r="X514" s="384">
        <v>31</v>
      </c>
      <c r="Y514" s="385">
        <f t="shared" si="79"/>
        <v>31.68</v>
      </c>
      <c r="Z514" s="36">
        <f t="shared" si="80"/>
        <v>7.1760000000000004E-2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33.11363636363636</v>
      </c>
      <c r="BN514" s="64">
        <f t="shared" si="82"/>
        <v>33.839999999999996</v>
      </c>
      <c r="BO514" s="64">
        <f t="shared" si="83"/>
        <v>5.6453962703962704E-2</v>
      </c>
      <c r="BP514" s="64">
        <f t="shared" si="84"/>
        <v>5.7692307692307696E-2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6">
        <v>4680115884502</v>
      </c>
      <c r="E515" s="397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5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6">
        <v>4607091389104</v>
      </c>
      <c r="E516" s="397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4">
        <v>50</v>
      </c>
      <c r="Y516" s="385">
        <f t="shared" si="79"/>
        <v>52.800000000000004</v>
      </c>
      <c r="Z516" s="36">
        <f t="shared" si="80"/>
        <v>0.1196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53.409090909090907</v>
      </c>
      <c r="BN516" s="64">
        <f t="shared" si="82"/>
        <v>56.400000000000006</v>
      </c>
      <c r="BO516" s="64">
        <f t="shared" si="83"/>
        <v>9.1054778554778545E-2</v>
      </c>
      <c r="BP516" s="64">
        <f t="shared" si="84"/>
        <v>9.6153846153846159E-2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6">
        <v>4680115884519</v>
      </c>
      <c r="E517" s="397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5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96">
        <v>4680115880603</v>
      </c>
      <c r="E518" s="397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4">
        <v>6</v>
      </c>
      <c r="Y518" s="385">
        <f t="shared" si="79"/>
        <v>7.2</v>
      </c>
      <c r="Z518" s="36">
        <f>IFERROR(IF(Y518=0,"",ROUNDUP(Y518/H518,0)*0.00937),"")</f>
        <v>1.874E-2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6.3999999999999995</v>
      </c>
      <c r="BN518" s="64">
        <f t="shared" si="82"/>
        <v>7.68</v>
      </c>
      <c r="BO518" s="64">
        <f t="shared" si="83"/>
        <v>1.3888888888888888E-2</v>
      </c>
      <c r="BP518" s="64">
        <f t="shared" si="84"/>
        <v>1.6666666666666666E-2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6">
        <v>4607091389098</v>
      </c>
      <c r="E519" s="397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1"/>
      <c r="R519" s="391"/>
      <c r="S519" s="391"/>
      <c r="T519" s="392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6">
        <v>4607091389982</v>
      </c>
      <c r="E520" s="397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412"/>
      <c r="B521" s="408"/>
      <c r="C521" s="408"/>
      <c r="D521" s="408"/>
      <c r="E521" s="408"/>
      <c r="F521" s="408"/>
      <c r="G521" s="408"/>
      <c r="H521" s="408"/>
      <c r="I521" s="408"/>
      <c r="J521" s="408"/>
      <c r="K521" s="408"/>
      <c r="L521" s="408"/>
      <c r="M521" s="408"/>
      <c r="N521" s="408"/>
      <c r="O521" s="413"/>
      <c r="P521" s="398" t="s">
        <v>69</v>
      </c>
      <c r="Q521" s="399"/>
      <c r="R521" s="399"/>
      <c r="S521" s="399"/>
      <c r="T521" s="399"/>
      <c r="U521" s="399"/>
      <c r="V521" s="400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17.007575757575758</v>
      </c>
      <c r="Y521" s="386">
        <f>IFERROR(Y512/H512,"0")+IFERROR(Y513/H513,"0")+IFERROR(Y514/H514,"0")+IFERROR(Y515/H515,"0")+IFERROR(Y516/H516,"0")+IFERROR(Y517/H517,"0")+IFERROR(Y518/H518,"0")+IFERROR(Y519/H519,"0")+IFERROR(Y520/H520,"0")</f>
        <v>18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0.21010000000000001</v>
      </c>
      <c r="AA521" s="387"/>
      <c r="AB521" s="387"/>
      <c r="AC521" s="387"/>
    </row>
    <row r="522" spans="1:68" x14ac:dyDescent="0.2">
      <c r="A522" s="408"/>
      <c r="B522" s="408"/>
      <c r="C522" s="408"/>
      <c r="D522" s="408"/>
      <c r="E522" s="408"/>
      <c r="F522" s="408"/>
      <c r="G522" s="408"/>
      <c r="H522" s="408"/>
      <c r="I522" s="408"/>
      <c r="J522" s="408"/>
      <c r="K522" s="408"/>
      <c r="L522" s="408"/>
      <c r="M522" s="408"/>
      <c r="N522" s="408"/>
      <c r="O522" s="413"/>
      <c r="P522" s="398" t="s">
        <v>69</v>
      </c>
      <c r="Q522" s="399"/>
      <c r="R522" s="399"/>
      <c r="S522" s="399"/>
      <c r="T522" s="399"/>
      <c r="U522" s="399"/>
      <c r="V522" s="400"/>
      <c r="W522" s="37" t="s">
        <v>68</v>
      </c>
      <c r="X522" s="386">
        <f>IFERROR(SUM(X512:X520),"0")</f>
        <v>87</v>
      </c>
      <c r="Y522" s="386">
        <f>IFERROR(SUM(Y512:Y520),"0")</f>
        <v>91.68</v>
      </c>
      <c r="Z522" s="37"/>
      <c r="AA522" s="387"/>
      <c r="AB522" s="387"/>
      <c r="AC522" s="387"/>
    </row>
    <row r="523" spans="1:68" ht="14.25" hidden="1" customHeight="1" x14ac:dyDescent="0.25">
      <c r="A523" s="407" t="s">
        <v>140</v>
      </c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08"/>
      <c r="O523" s="408"/>
      <c r="P523" s="408"/>
      <c r="Q523" s="408"/>
      <c r="R523" s="408"/>
      <c r="S523" s="408"/>
      <c r="T523" s="408"/>
      <c r="U523" s="408"/>
      <c r="V523" s="408"/>
      <c r="W523" s="408"/>
      <c r="X523" s="408"/>
      <c r="Y523" s="408"/>
      <c r="Z523" s="408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6">
        <v>4607091388930</v>
      </c>
      <c r="E524" s="397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6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1"/>
      <c r="R524" s="391"/>
      <c r="S524" s="391"/>
      <c r="T524" s="392"/>
      <c r="U524" s="34"/>
      <c r="V524" s="34"/>
      <c r="W524" s="35" t="s">
        <v>68</v>
      </c>
      <c r="X524" s="384">
        <v>66</v>
      </c>
      <c r="Y524" s="385">
        <f>IFERROR(IF(X524="",0,CEILING((X524/$H524),1)*$H524),"")</f>
        <v>68.64</v>
      </c>
      <c r="Z524" s="36">
        <f>IFERROR(IF(Y524=0,"",ROUNDUP(Y524/H524,0)*0.01196),"")</f>
        <v>0.15548000000000001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70.499999999999986</v>
      </c>
      <c r="BN524" s="64">
        <f>IFERROR(Y524*I524/H524,"0")</f>
        <v>73.319999999999993</v>
      </c>
      <c r="BO524" s="64">
        <f>IFERROR(1/J524*(X524/H524),"0")</f>
        <v>0.1201923076923077</v>
      </c>
      <c r="BP524" s="64">
        <f>IFERROR(1/J524*(Y524/H524),"0")</f>
        <v>0.125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6">
        <v>4680115880054</v>
      </c>
      <c r="E525" s="397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1"/>
      <c r="R525" s="391"/>
      <c r="S525" s="391"/>
      <c r="T525" s="392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412"/>
      <c r="B526" s="408"/>
      <c r="C526" s="408"/>
      <c r="D526" s="408"/>
      <c r="E526" s="408"/>
      <c r="F526" s="408"/>
      <c r="G526" s="408"/>
      <c r="H526" s="408"/>
      <c r="I526" s="408"/>
      <c r="J526" s="408"/>
      <c r="K526" s="408"/>
      <c r="L526" s="408"/>
      <c r="M526" s="408"/>
      <c r="N526" s="408"/>
      <c r="O526" s="413"/>
      <c r="P526" s="398" t="s">
        <v>69</v>
      </c>
      <c r="Q526" s="399"/>
      <c r="R526" s="399"/>
      <c r="S526" s="399"/>
      <c r="T526" s="399"/>
      <c r="U526" s="399"/>
      <c r="V526" s="400"/>
      <c r="W526" s="37" t="s">
        <v>70</v>
      </c>
      <c r="X526" s="386">
        <f>IFERROR(X524/H524,"0")+IFERROR(X525/H525,"0")</f>
        <v>12.5</v>
      </c>
      <c r="Y526" s="386">
        <f>IFERROR(Y524/H524,"0")+IFERROR(Y525/H525,"0")</f>
        <v>13</v>
      </c>
      <c r="Z526" s="386">
        <f>IFERROR(IF(Z524="",0,Z524),"0")+IFERROR(IF(Z525="",0,Z525),"0")</f>
        <v>0.15548000000000001</v>
      </c>
      <c r="AA526" s="387"/>
      <c r="AB526" s="387"/>
      <c r="AC526" s="387"/>
    </row>
    <row r="527" spans="1:68" x14ac:dyDescent="0.2">
      <c r="A527" s="408"/>
      <c r="B527" s="408"/>
      <c r="C527" s="408"/>
      <c r="D527" s="408"/>
      <c r="E527" s="408"/>
      <c r="F527" s="408"/>
      <c r="G527" s="408"/>
      <c r="H527" s="408"/>
      <c r="I527" s="408"/>
      <c r="J527" s="408"/>
      <c r="K527" s="408"/>
      <c r="L527" s="408"/>
      <c r="M527" s="408"/>
      <c r="N527" s="408"/>
      <c r="O527" s="413"/>
      <c r="P527" s="398" t="s">
        <v>69</v>
      </c>
      <c r="Q527" s="399"/>
      <c r="R527" s="399"/>
      <c r="S527" s="399"/>
      <c r="T527" s="399"/>
      <c r="U527" s="399"/>
      <c r="V527" s="400"/>
      <c r="W527" s="37" t="s">
        <v>68</v>
      </c>
      <c r="X527" s="386">
        <f>IFERROR(SUM(X524:X525),"0")</f>
        <v>66</v>
      </c>
      <c r="Y527" s="386">
        <f>IFERROR(SUM(Y524:Y525),"0")</f>
        <v>68.64</v>
      </c>
      <c r="Z527" s="37"/>
      <c r="AA527" s="387"/>
      <c r="AB527" s="387"/>
      <c r="AC527" s="387"/>
    </row>
    <row r="528" spans="1:68" ht="14.25" hidden="1" customHeight="1" x14ac:dyDescent="0.25">
      <c r="A528" s="407" t="s">
        <v>63</v>
      </c>
      <c r="B528" s="408"/>
      <c r="C528" s="408"/>
      <c r="D528" s="408"/>
      <c r="E528" s="408"/>
      <c r="F528" s="408"/>
      <c r="G528" s="408"/>
      <c r="H528" s="408"/>
      <c r="I528" s="408"/>
      <c r="J528" s="408"/>
      <c r="K528" s="408"/>
      <c r="L528" s="408"/>
      <c r="M528" s="408"/>
      <c r="N528" s="408"/>
      <c r="O528" s="408"/>
      <c r="P528" s="408"/>
      <c r="Q528" s="408"/>
      <c r="R528" s="408"/>
      <c r="S528" s="408"/>
      <c r="T528" s="408"/>
      <c r="U528" s="408"/>
      <c r="V528" s="408"/>
      <c r="W528" s="408"/>
      <c r="X528" s="408"/>
      <c r="Y528" s="408"/>
      <c r="Z528" s="408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6">
        <v>4680115883116</v>
      </c>
      <c r="E529" s="397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6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6">
        <v>4680115883093</v>
      </c>
      <c r="E530" s="397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1"/>
      <c r="R530" s="391"/>
      <c r="S530" s="391"/>
      <c r="T530" s="392"/>
      <c r="U530" s="34"/>
      <c r="V530" s="34"/>
      <c r="W530" s="35" t="s">
        <v>68</v>
      </c>
      <c r="X530" s="384">
        <v>18</v>
      </c>
      <c r="Y530" s="385">
        <f t="shared" si="85"/>
        <v>21.12</v>
      </c>
      <c r="Z530" s="36">
        <f>IFERROR(IF(Y530=0,"",ROUNDUP(Y530/H530,0)*0.01196),"")</f>
        <v>4.7840000000000001E-2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19.227272727272727</v>
      </c>
      <c r="BN530" s="64">
        <f t="shared" si="87"/>
        <v>22.56</v>
      </c>
      <c r="BO530" s="64">
        <f t="shared" si="88"/>
        <v>3.277972027972028E-2</v>
      </c>
      <c r="BP530" s="64">
        <f t="shared" si="89"/>
        <v>3.8461538461538464E-2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6">
        <v>4680115883109</v>
      </c>
      <c r="E531" s="397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7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4">
        <v>33</v>
      </c>
      <c r="Y531" s="385">
        <f t="shared" si="85"/>
        <v>36.96</v>
      </c>
      <c r="Z531" s="36">
        <f>IFERROR(IF(Y531=0,"",ROUNDUP(Y531/H531,0)*0.01196),"")</f>
        <v>8.3720000000000003E-2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35.249999999999993</v>
      </c>
      <c r="BN531" s="64">
        <f t="shared" si="87"/>
        <v>39.479999999999997</v>
      </c>
      <c r="BO531" s="64">
        <f t="shared" si="88"/>
        <v>6.0096153846153848E-2</v>
      </c>
      <c r="BP531" s="64">
        <f t="shared" si="89"/>
        <v>6.7307692307692318E-2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6">
        <v>4680115882072</v>
      </c>
      <c r="E532" s="397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5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1"/>
      <c r="R532" s="391"/>
      <c r="S532" s="391"/>
      <c r="T532" s="392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6">
        <v>4680115882102</v>
      </c>
      <c r="E533" s="397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1"/>
      <c r="R533" s="391"/>
      <c r="S533" s="391"/>
      <c r="T533" s="392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6">
        <v>4680115882096</v>
      </c>
      <c r="E534" s="397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4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412"/>
      <c r="B535" s="408"/>
      <c r="C535" s="408"/>
      <c r="D535" s="408"/>
      <c r="E535" s="408"/>
      <c r="F535" s="408"/>
      <c r="G535" s="408"/>
      <c r="H535" s="408"/>
      <c r="I535" s="408"/>
      <c r="J535" s="408"/>
      <c r="K535" s="408"/>
      <c r="L535" s="408"/>
      <c r="M535" s="408"/>
      <c r="N535" s="408"/>
      <c r="O535" s="413"/>
      <c r="P535" s="398" t="s">
        <v>69</v>
      </c>
      <c r="Q535" s="399"/>
      <c r="R535" s="399"/>
      <c r="S535" s="399"/>
      <c r="T535" s="399"/>
      <c r="U535" s="399"/>
      <c r="V535" s="400"/>
      <c r="W535" s="37" t="s">
        <v>70</v>
      </c>
      <c r="X535" s="386">
        <f>IFERROR(X529/H529,"0")+IFERROR(X530/H530,"0")+IFERROR(X531/H531,"0")+IFERROR(X532/H532,"0")+IFERROR(X533/H533,"0")+IFERROR(X534/H534,"0")</f>
        <v>9.6590909090909083</v>
      </c>
      <c r="Y535" s="386">
        <f>IFERROR(Y529/H529,"0")+IFERROR(Y530/H530,"0")+IFERROR(Y531/H531,"0")+IFERROR(Y532/H532,"0")+IFERROR(Y533/H533,"0")+IFERROR(Y534/H534,"0")</f>
        <v>11</v>
      </c>
      <c r="Z535" s="386">
        <f>IFERROR(IF(Z529="",0,Z529),"0")+IFERROR(IF(Z530="",0,Z530),"0")+IFERROR(IF(Z531="",0,Z531),"0")+IFERROR(IF(Z532="",0,Z532),"0")+IFERROR(IF(Z533="",0,Z533),"0")+IFERROR(IF(Z534="",0,Z534),"0")</f>
        <v>0.13156000000000001</v>
      </c>
      <c r="AA535" s="387"/>
      <c r="AB535" s="387"/>
      <c r="AC535" s="387"/>
    </row>
    <row r="536" spans="1:68" x14ac:dyDescent="0.2">
      <c r="A536" s="408"/>
      <c r="B536" s="408"/>
      <c r="C536" s="408"/>
      <c r="D536" s="408"/>
      <c r="E536" s="408"/>
      <c r="F536" s="408"/>
      <c r="G536" s="408"/>
      <c r="H536" s="408"/>
      <c r="I536" s="408"/>
      <c r="J536" s="408"/>
      <c r="K536" s="408"/>
      <c r="L536" s="408"/>
      <c r="M536" s="408"/>
      <c r="N536" s="408"/>
      <c r="O536" s="413"/>
      <c r="P536" s="398" t="s">
        <v>69</v>
      </c>
      <c r="Q536" s="399"/>
      <c r="R536" s="399"/>
      <c r="S536" s="399"/>
      <c r="T536" s="399"/>
      <c r="U536" s="399"/>
      <c r="V536" s="400"/>
      <c r="W536" s="37" t="s">
        <v>68</v>
      </c>
      <c r="X536" s="386">
        <f>IFERROR(SUM(X529:X534),"0")</f>
        <v>51</v>
      </c>
      <c r="Y536" s="386">
        <f>IFERROR(SUM(Y529:Y534),"0")</f>
        <v>58.08</v>
      </c>
      <c r="Z536" s="37"/>
      <c r="AA536" s="387"/>
      <c r="AB536" s="387"/>
      <c r="AC536" s="387"/>
    </row>
    <row r="537" spans="1:68" ht="14.25" hidden="1" customHeight="1" x14ac:dyDescent="0.25">
      <c r="A537" s="407" t="s">
        <v>71</v>
      </c>
      <c r="B537" s="408"/>
      <c r="C537" s="408"/>
      <c r="D537" s="408"/>
      <c r="E537" s="408"/>
      <c r="F537" s="408"/>
      <c r="G537" s="408"/>
      <c r="H537" s="408"/>
      <c r="I537" s="408"/>
      <c r="J537" s="408"/>
      <c r="K537" s="408"/>
      <c r="L537" s="408"/>
      <c r="M537" s="408"/>
      <c r="N537" s="408"/>
      <c r="O537" s="408"/>
      <c r="P537" s="408"/>
      <c r="Q537" s="408"/>
      <c r="R537" s="408"/>
      <c r="S537" s="408"/>
      <c r="T537" s="408"/>
      <c r="U537" s="408"/>
      <c r="V537" s="408"/>
      <c r="W537" s="408"/>
      <c r="X537" s="408"/>
      <c r="Y537" s="408"/>
      <c r="Z537" s="408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6">
        <v>4607091383409</v>
      </c>
      <c r="E538" s="397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5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1"/>
      <c r="R538" s="391"/>
      <c r="S538" s="391"/>
      <c r="T538" s="392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6">
        <v>4607091383416</v>
      </c>
      <c r="E539" s="397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1"/>
      <c r="R539" s="391"/>
      <c r="S539" s="391"/>
      <c r="T539" s="392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6">
        <v>4680115883536</v>
      </c>
      <c r="E540" s="397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1"/>
      <c r="R540" s="391"/>
      <c r="S540" s="391"/>
      <c r="T540" s="392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412"/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13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408"/>
      <c r="B542" s="408"/>
      <c r="C542" s="408"/>
      <c r="D542" s="408"/>
      <c r="E542" s="408"/>
      <c r="F542" s="408"/>
      <c r="G542" s="408"/>
      <c r="H542" s="408"/>
      <c r="I542" s="408"/>
      <c r="J542" s="408"/>
      <c r="K542" s="408"/>
      <c r="L542" s="408"/>
      <c r="M542" s="408"/>
      <c r="N542" s="408"/>
      <c r="O542" s="413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7" t="s">
        <v>170</v>
      </c>
      <c r="B543" s="408"/>
      <c r="C543" s="408"/>
      <c r="D543" s="408"/>
      <c r="E543" s="408"/>
      <c r="F543" s="408"/>
      <c r="G543" s="408"/>
      <c r="H543" s="408"/>
      <c r="I543" s="408"/>
      <c r="J543" s="408"/>
      <c r="K543" s="408"/>
      <c r="L543" s="408"/>
      <c r="M543" s="408"/>
      <c r="N543" s="408"/>
      <c r="O543" s="408"/>
      <c r="P543" s="408"/>
      <c r="Q543" s="408"/>
      <c r="R543" s="408"/>
      <c r="S543" s="408"/>
      <c r="T543" s="408"/>
      <c r="U543" s="408"/>
      <c r="V543" s="408"/>
      <c r="W543" s="408"/>
      <c r="X543" s="408"/>
      <c r="Y543" s="408"/>
      <c r="Z543" s="408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6">
        <v>4680115885035</v>
      </c>
      <c r="E544" s="397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6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1"/>
      <c r="R544" s="391"/>
      <c r="S544" s="391"/>
      <c r="T544" s="392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412"/>
      <c r="B545" s="408"/>
      <c r="C545" s="408"/>
      <c r="D545" s="408"/>
      <c r="E545" s="408"/>
      <c r="F545" s="408"/>
      <c r="G545" s="408"/>
      <c r="H545" s="408"/>
      <c r="I545" s="408"/>
      <c r="J545" s="408"/>
      <c r="K545" s="408"/>
      <c r="L545" s="408"/>
      <c r="M545" s="408"/>
      <c r="N545" s="408"/>
      <c r="O545" s="413"/>
      <c r="P545" s="398" t="s">
        <v>69</v>
      </c>
      <c r="Q545" s="399"/>
      <c r="R545" s="399"/>
      <c r="S545" s="399"/>
      <c r="T545" s="399"/>
      <c r="U545" s="399"/>
      <c r="V545" s="400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408"/>
      <c r="B546" s="408"/>
      <c r="C546" s="408"/>
      <c r="D546" s="408"/>
      <c r="E546" s="408"/>
      <c r="F546" s="408"/>
      <c r="G546" s="408"/>
      <c r="H546" s="408"/>
      <c r="I546" s="408"/>
      <c r="J546" s="408"/>
      <c r="K546" s="408"/>
      <c r="L546" s="408"/>
      <c r="M546" s="408"/>
      <c r="N546" s="408"/>
      <c r="O546" s="413"/>
      <c r="P546" s="398" t="s">
        <v>69</v>
      </c>
      <c r="Q546" s="399"/>
      <c r="R546" s="399"/>
      <c r="S546" s="399"/>
      <c r="T546" s="399"/>
      <c r="U546" s="399"/>
      <c r="V546" s="400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564" t="s">
        <v>709</v>
      </c>
      <c r="B547" s="565"/>
      <c r="C547" s="565"/>
      <c r="D547" s="565"/>
      <c r="E547" s="565"/>
      <c r="F547" s="565"/>
      <c r="G547" s="565"/>
      <c r="H547" s="565"/>
      <c r="I547" s="565"/>
      <c r="J547" s="565"/>
      <c r="K547" s="565"/>
      <c r="L547" s="565"/>
      <c r="M547" s="565"/>
      <c r="N547" s="565"/>
      <c r="O547" s="565"/>
      <c r="P547" s="565"/>
      <c r="Q547" s="565"/>
      <c r="R547" s="565"/>
      <c r="S547" s="565"/>
      <c r="T547" s="565"/>
      <c r="U547" s="565"/>
      <c r="V547" s="565"/>
      <c r="W547" s="565"/>
      <c r="X547" s="565"/>
      <c r="Y547" s="565"/>
      <c r="Z547" s="565"/>
      <c r="AA547" s="48"/>
      <c r="AB547" s="48"/>
      <c r="AC547" s="48"/>
    </row>
    <row r="548" spans="1:68" ht="16.5" hidden="1" customHeight="1" x14ac:dyDescent="0.25">
      <c r="A548" s="418" t="s">
        <v>709</v>
      </c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8"/>
      <c r="O548" s="408"/>
      <c r="P548" s="408"/>
      <c r="Q548" s="408"/>
      <c r="R548" s="408"/>
      <c r="S548" s="408"/>
      <c r="T548" s="408"/>
      <c r="U548" s="408"/>
      <c r="V548" s="408"/>
      <c r="W548" s="408"/>
      <c r="X548" s="408"/>
      <c r="Y548" s="408"/>
      <c r="Z548" s="408"/>
      <c r="AA548" s="379"/>
      <c r="AB548" s="379"/>
      <c r="AC548" s="379"/>
    </row>
    <row r="549" spans="1:68" ht="14.25" hidden="1" customHeight="1" x14ac:dyDescent="0.25">
      <c r="A549" s="407" t="s">
        <v>104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408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6">
        <v>4640242181011</v>
      </c>
      <c r="E550" s="397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737" t="s">
        <v>712</v>
      </c>
      <c r="Q550" s="391"/>
      <c r="R550" s="391"/>
      <c r="S550" s="391"/>
      <c r="T550" s="392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6">
        <v>4640242180441</v>
      </c>
      <c r="E551" s="397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520" t="s">
        <v>715</v>
      </c>
      <c r="Q551" s="391"/>
      <c r="R551" s="391"/>
      <c r="S551" s="391"/>
      <c r="T551" s="392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6">
        <v>4640242180564</v>
      </c>
      <c r="E552" s="397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755" t="s">
        <v>718</v>
      </c>
      <c r="Q552" s="391"/>
      <c r="R552" s="391"/>
      <c r="S552" s="391"/>
      <c r="T552" s="392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6">
        <v>4640242180922</v>
      </c>
      <c r="E553" s="397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731" t="s">
        <v>721</v>
      </c>
      <c r="Q553" s="391"/>
      <c r="R553" s="391"/>
      <c r="S553" s="391"/>
      <c r="T553" s="392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6">
        <v>4640242181189</v>
      </c>
      <c r="E554" s="397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444" t="s">
        <v>724</v>
      </c>
      <c r="Q554" s="391"/>
      <c r="R554" s="391"/>
      <c r="S554" s="391"/>
      <c r="T554" s="392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6">
        <v>4640242180038</v>
      </c>
      <c r="E555" s="397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526" t="s">
        <v>727</v>
      </c>
      <c r="Q555" s="391"/>
      <c r="R555" s="391"/>
      <c r="S555" s="391"/>
      <c r="T555" s="392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6">
        <v>4640242181172</v>
      </c>
      <c r="E556" s="397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657" t="s">
        <v>730</v>
      </c>
      <c r="Q556" s="391"/>
      <c r="R556" s="391"/>
      <c r="S556" s="391"/>
      <c r="T556" s="392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412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08"/>
      <c r="O557" s="413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408"/>
      <c r="O558" s="413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7" t="s">
        <v>140</v>
      </c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408"/>
      <c r="O559" s="408"/>
      <c r="P559" s="408"/>
      <c r="Q559" s="408"/>
      <c r="R559" s="408"/>
      <c r="S559" s="408"/>
      <c r="T559" s="408"/>
      <c r="U559" s="408"/>
      <c r="V559" s="408"/>
      <c r="W559" s="408"/>
      <c r="X559" s="408"/>
      <c r="Y559" s="408"/>
      <c r="Z559" s="408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6">
        <v>4640242180526</v>
      </c>
      <c r="E560" s="397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514" t="s">
        <v>733</v>
      </c>
      <c r="Q560" s="391"/>
      <c r="R560" s="391"/>
      <c r="S560" s="391"/>
      <c r="T560" s="392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6">
        <v>4640242180519</v>
      </c>
      <c r="E561" s="397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588" t="s">
        <v>736</v>
      </c>
      <c r="Q561" s="391"/>
      <c r="R561" s="391"/>
      <c r="S561" s="391"/>
      <c r="T561" s="392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6">
        <v>4640242180090</v>
      </c>
      <c r="E562" s="397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744" t="s">
        <v>739</v>
      </c>
      <c r="Q562" s="391"/>
      <c r="R562" s="391"/>
      <c r="S562" s="391"/>
      <c r="T562" s="392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6">
        <v>4640242181363</v>
      </c>
      <c r="E563" s="397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18" t="s">
        <v>742</v>
      </c>
      <c r="Q563" s="391"/>
      <c r="R563" s="391"/>
      <c r="S563" s="391"/>
      <c r="T563" s="392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412"/>
      <c r="B564" s="408"/>
      <c r="C564" s="408"/>
      <c r="D564" s="408"/>
      <c r="E564" s="408"/>
      <c r="F564" s="408"/>
      <c r="G564" s="408"/>
      <c r="H564" s="408"/>
      <c r="I564" s="408"/>
      <c r="J564" s="408"/>
      <c r="K564" s="408"/>
      <c r="L564" s="408"/>
      <c r="M564" s="408"/>
      <c r="N564" s="408"/>
      <c r="O564" s="413"/>
      <c r="P564" s="398" t="s">
        <v>69</v>
      </c>
      <c r="Q564" s="399"/>
      <c r="R564" s="399"/>
      <c r="S564" s="399"/>
      <c r="T564" s="399"/>
      <c r="U564" s="399"/>
      <c r="V564" s="400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408"/>
      <c r="B565" s="408"/>
      <c r="C565" s="408"/>
      <c r="D565" s="408"/>
      <c r="E565" s="408"/>
      <c r="F565" s="408"/>
      <c r="G565" s="408"/>
      <c r="H565" s="408"/>
      <c r="I565" s="408"/>
      <c r="J565" s="408"/>
      <c r="K565" s="408"/>
      <c r="L565" s="408"/>
      <c r="M565" s="408"/>
      <c r="N565" s="408"/>
      <c r="O565" s="413"/>
      <c r="P565" s="398" t="s">
        <v>69</v>
      </c>
      <c r="Q565" s="399"/>
      <c r="R565" s="399"/>
      <c r="S565" s="399"/>
      <c r="T565" s="399"/>
      <c r="U565" s="399"/>
      <c r="V565" s="400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7" t="s">
        <v>63</v>
      </c>
      <c r="B566" s="408"/>
      <c r="C566" s="408"/>
      <c r="D566" s="408"/>
      <c r="E566" s="408"/>
      <c r="F566" s="408"/>
      <c r="G566" s="408"/>
      <c r="H566" s="408"/>
      <c r="I566" s="408"/>
      <c r="J566" s="408"/>
      <c r="K566" s="408"/>
      <c r="L566" s="408"/>
      <c r="M566" s="408"/>
      <c r="N566" s="408"/>
      <c r="O566" s="408"/>
      <c r="P566" s="408"/>
      <c r="Q566" s="408"/>
      <c r="R566" s="408"/>
      <c r="S566" s="408"/>
      <c r="T566" s="408"/>
      <c r="U566" s="408"/>
      <c r="V566" s="408"/>
      <c r="W566" s="408"/>
      <c r="X566" s="408"/>
      <c r="Y566" s="408"/>
      <c r="Z566" s="408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6">
        <v>4640242181615</v>
      </c>
      <c r="E567" s="397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546" t="s">
        <v>745</v>
      </c>
      <c r="Q567" s="391"/>
      <c r="R567" s="391"/>
      <c r="S567" s="391"/>
      <c r="T567" s="392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6">
        <v>4640242181639</v>
      </c>
      <c r="E568" s="397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508" t="s">
        <v>748</v>
      </c>
      <c r="Q568" s="391"/>
      <c r="R568" s="391"/>
      <c r="S568" s="391"/>
      <c r="T568" s="392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6">
        <v>4640242181622</v>
      </c>
      <c r="E569" s="397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532" t="s">
        <v>751</v>
      </c>
      <c r="Q569" s="391"/>
      <c r="R569" s="391"/>
      <c r="S569" s="391"/>
      <c r="T569" s="392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6">
        <v>4640242180816</v>
      </c>
      <c r="E570" s="397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760" t="s">
        <v>754</v>
      </c>
      <c r="Q570" s="391"/>
      <c r="R570" s="391"/>
      <c r="S570" s="391"/>
      <c r="T570" s="392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6">
        <v>4640242180595</v>
      </c>
      <c r="E571" s="397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718" t="s">
        <v>757</v>
      </c>
      <c r="Q571" s="391"/>
      <c r="R571" s="391"/>
      <c r="S571" s="391"/>
      <c r="T571" s="392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6">
        <v>4640242180489</v>
      </c>
      <c r="E572" s="397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724" t="s">
        <v>760</v>
      </c>
      <c r="Q572" s="391"/>
      <c r="R572" s="391"/>
      <c r="S572" s="391"/>
      <c r="T572" s="392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412"/>
      <c r="B573" s="408"/>
      <c r="C573" s="408"/>
      <c r="D573" s="408"/>
      <c r="E573" s="408"/>
      <c r="F573" s="408"/>
      <c r="G573" s="408"/>
      <c r="H573" s="408"/>
      <c r="I573" s="408"/>
      <c r="J573" s="408"/>
      <c r="K573" s="408"/>
      <c r="L573" s="408"/>
      <c r="M573" s="408"/>
      <c r="N573" s="408"/>
      <c r="O573" s="413"/>
      <c r="P573" s="398" t="s">
        <v>69</v>
      </c>
      <c r="Q573" s="399"/>
      <c r="R573" s="399"/>
      <c r="S573" s="399"/>
      <c r="T573" s="399"/>
      <c r="U573" s="399"/>
      <c r="V573" s="400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408"/>
      <c r="B574" s="408"/>
      <c r="C574" s="408"/>
      <c r="D574" s="408"/>
      <c r="E574" s="408"/>
      <c r="F574" s="408"/>
      <c r="G574" s="408"/>
      <c r="H574" s="408"/>
      <c r="I574" s="408"/>
      <c r="J574" s="408"/>
      <c r="K574" s="408"/>
      <c r="L574" s="408"/>
      <c r="M574" s="408"/>
      <c r="N574" s="408"/>
      <c r="O574" s="413"/>
      <c r="P574" s="398" t="s">
        <v>69</v>
      </c>
      <c r="Q574" s="399"/>
      <c r="R574" s="399"/>
      <c r="S574" s="399"/>
      <c r="T574" s="399"/>
      <c r="U574" s="399"/>
      <c r="V574" s="400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7" t="s">
        <v>71</v>
      </c>
      <c r="B575" s="408"/>
      <c r="C575" s="408"/>
      <c r="D575" s="408"/>
      <c r="E575" s="408"/>
      <c r="F575" s="408"/>
      <c r="G575" s="408"/>
      <c r="H575" s="408"/>
      <c r="I575" s="408"/>
      <c r="J575" s="408"/>
      <c r="K575" s="408"/>
      <c r="L575" s="408"/>
      <c r="M575" s="408"/>
      <c r="N575" s="408"/>
      <c r="O575" s="408"/>
      <c r="P575" s="408"/>
      <c r="Q575" s="408"/>
      <c r="R575" s="408"/>
      <c r="S575" s="408"/>
      <c r="T575" s="408"/>
      <c r="U575" s="408"/>
      <c r="V575" s="408"/>
      <c r="W575" s="408"/>
      <c r="X575" s="408"/>
      <c r="Y575" s="408"/>
      <c r="Z575" s="408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6">
        <v>4640242180533</v>
      </c>
      <c r="E576" s="397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505" t="s">
        <v>763</v>
      </c>
      <c r="Q576" s="391"/>
      <c r="R576" s="391"/>
      <c r="S576" s="391"/>
      <c r="T576" s="392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6">
        <v>4640242180540</v>
      </c>
      <c r="E577" s="397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503" t="s">
        <v>766</v>
      </c>
      <c r="Q577" s="391"/>
      <c r="R577" s="391"/>
      <c r="S577" s="391"/>
      <c r="T577" s="392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2"/>
      <c r="B578" s="408"/>
      <c r="C578" s="408"/>
      <c r="D578" s="408"/>
      <c r="E578" s="408"/>
      <c r="F578" s="408"/>
      <c r="G578" s="408"/>
      <c r="H578" s="408"/>
      <c r="I578" s="408"/>
      <c r="J578" s="408"/>
      <c r="K578" s="408"/>
      <c r="L578" s="408"/>
      <c r="M578" s="408"/>
      <c r="N578" s="408"/>
      <c r="O578" s="413"/>
      <c r="P578" s="398" t="s">
        <v>69</v>
      </c>
      <c r="Q578" s="399"/>
      <c r="R578" s="399"/>
      <c r="S578" s="399"/>
      <c r="T578" s="399"/>
      <c r="U578" s="399"/>
      <c r="V578" s="400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408"/>
      <c r="B579" s="408"/>
      <c r="C579" s="408"/>
      <c r="D579" s="408"/>
      <c r="E579" s="408"/>
      <c r="F579" s="408"/>
      <c r="G579" s="408"/>
      <c r="H579" s="408"/>
      <c r="I579" s="408"/>
      <c r="J579" s="408"/>
      <c r="K579" s="408"/>
      <c r="L579" s="408"/>
      <c r="M579" s="408"/>
      <c r="N579" s="408"/>
      <c r="O579" s="413"/>
      <c r="P579" s="398" t="s">
        <v>69</v>
      </c>
      <c r="Q579" s="399"/>
      <c r="R579" s="399"/>
      <c r="S579" s="399"/>
      <c r="T579" s="399"/>
      <c r="U579" s="399"/>
      <c r="V579" s="400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7" t="s">
        <v>170</v>
      </c>
      <c r="B580" s="408"/>
      <c r="C580" s="408"/>
      <c r="D580" s="408"/>
      <c r="E580" s="408"/>
      <c r="F580" s="408"/>
      <c r="G580" s="408"/>
      <c r="H580" s="408"/>
      <c r="I580" s="408"/>
      <c r="J580" s="408"/>
      <c r="K580" s="408"/>
      <c r="L580" s="408"/>
      <c r="M580" s="408"/>
      <c r="N580" s="408"/>
      <c r="O580" s="408"/>
      <c r="P580" s="408"/>
      <c r="Q580" s="408"/>
      <c r="R580" s="408"/>
      <c r="S580" s="408"/>
      <c r="T580" s="408"/>
      <c r="U580" s="408"/>
      <c r="V580" s="408"/>
      <c r="W580" s="408"/>
      <c r="X580" s="408"/>
      <c r="Y580" s="408"/>
      <c r="Z580" s="408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6">
        <v>4640242180120</v>
      </c>
      <c r="E581" s="397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632" t="s">
        <v>769</v>
      </c>
      <c r="Q581" s="391"/>
      <c r="R581" s="391"/>
      <c r="S581" s="391"/>
      <c r="T581" s="392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6">
        <v>4640242180120</v>
      </c>
      <c r="E582" s="397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20" t="s">
        <v>771</v>
      </c>
      <c r="Q582" s="391"/>
      <c r="R582" s="391"/>
      <c r="S582" s="391"/>
      <c r="T582" s="392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6">
        <v>4640242180137</v>
      </c>
      <c r="E583" s="397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491" t="s">
        <v>774</v>
      </c>
      <c r="Q583" s="391"/>
      <c r="R583" s="391"/>
      <c r="S583" s="391"/>
      <c r="T583" s="392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6">
        <v>4640242180137</v>
      </c>
      <c r="E584" s="397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675" t="s">
        <v>776</v>
      </c>
      <c r="Q584" s="391"/>
      <c r="R584" s="391"/>
      <c r="S584" s="391"/>
      <c r="T584" s="392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12"/>
      <c r="B585" s="408"/>
      <c r="C585" s="408"/>
      <c r="D585" s="408"/>
      <c r="E585" s="408"/>
      <c r="F585" s="408"/>
      <c r="G585" s="408"/>
      <c r="H585" s="408"/>
      <c r="I585" s="408"/>
      <c r="J585" s="408"/>
      <c r="K585" s="408"/>
      <c r="L585" s="408"/>
      <c r="M585" s="408"/>
      <c r="N585" s="408"/>
      <c r="O585" s="413"/>
      <c r="P585" s="398" t="s">
        <v>69</v>
      </c>
      <c r="Q585" s="399"/>
      <c r="R585" s="399"/>
      <c r="S585" s="399"/>
      <c r="T585" s="399"/>
      <c r="U585" s="399"/>
      <c r="V585" s="400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408"/>
      <c r="B586" s="408"/>
      <c r="C586" s="408"/>
      <c r="D586" s="408"/>
      <c r="E586" s="408"/>
      <c r="F586" s="408"/>
      <c r="G586" s="408"/>
      <c r="H586" s="408"/>
      <c r="I586" s="408"/>
      <c r="J586" s="408"/>
      <c r="K586" s="408"/>
      <c r="L586" s="408"/>
      <c r="M586" s="408"/>
      <c r="N586" s="408"/>
      <c r="O586" s="413"/>
      <c r="P586" s="398" t="s">
        <v>69</v>
      </c>
      <c r="Q586" s="399"/>
      <c r="R586" s="399"/>
      <c r="S586" s="399"/>
      <c r="T586" s="399"/>
      <c r="U586" s="399"/>
      <c r="V586" s="400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18" t="s">
        <v>777</v>
      </c>
      <c r="B587" s="408"/>
      <c r="C587" s="408"/>
      <c r="D587" s="408"/>
      <c r="E587" s="408"/>
      <c r="F587" s="408"/>
      <c r="G587" s="408"/>
      <c r="H587" s="408"/>
      <c r="I587" s="408"/>
      <c r="J587" s="408"/>
      <c r="K587" s="408"/>
      <c r="L587" s="408"/>
      <c r="M587" s="408"/>
      <c r="N587" s="408"/>
      <c r="O587" s="408"/>
      <c r="P587" s="408"/>
      <c r="Q587" s="408"/>
      <c r="R587" s="408"/>
      <c r="S587" s="408"/>
      <c r="T587" s="408"/>
      <c r="U587" s="408"/>
      <c r="V587" s="408"/>
      <c r="W587" s="408"/>
      <c r="X587" s="408"/>
      <c r="Y587" s="408"/>
      <c r="Z587" s="408"/>
      <c r="AA587" s="379"/>
      <c r="AB587" s="379"/>
      <c r="AC587" s="379"/>
    </row>
    <row r="588" spans="1:68" ht="14.25" hidden="1" customHeight="1" x14ac:dyDescent="0.25">
      <c r="A588" s="407" t="s">
        <v>104</v>
      </c>
      <c r="B588" s="408"/>
      <c r="C588" s="408"/>
      <c r="D588" s="408"/>
      <c r="E588" s="408"/>
      <c r="F588" s="408"/>
      <c r="G588" s="408"/>
      <c r="H588" s="408"/>
      <c r="I588" s="408"/>
      <c r="J588" s="408"/>
      <c r="K588" s="408"/>
      <c r="L588" s="408"/>
      <c r="M588" s="408"/>
      <c r="N588" s="408"/>
      <c r="O588" s="408"/>
      <c r="P588" s="408"/>
      <c r="Q588" s="408"/>
      <c r="R588" s="408"/>
      <c r="S588" s="408"/>
      <c r="T588" s="408"/>
      <c r="U588" s="408"/>
      <c r="V588" s="408"/>
      <c r="W588" s="408"/>
      <c r="X588" s="408"/>
      <c r="Y588" s="408"/>
      <c r="Z588" s="408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6">
        <v>4640242180045</v>
      </c>
      <c r="E589" s="397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447" t="s">
        <v>780</v>
      </c>
      <c r="Q589" s="391"/>
      <c r="R589" s="391"/>
      <c r="S589" s="391"/>
      <c r="T589" s="392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6">
        <v>4640242180601</v>
      </c>
      <c r="E590" s="397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667" t="s">
        <v>783</v>
      </c>
      <c r="Q590" s="391"/>
      <c r="R590" s="391"/>
      <c r="S590" s="391"/>
      <c r="T590" s="392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412"/>
      <c r="B591" s="408"/>
      <c r="C591" s="408"/>
      <c r="D591" s="408"/>
      <c r="E591" s="408"/>
      <c r="F591" s="408"/>
      <c r="G591" s="408"/>
      <c r="H591" s="408"/>
      <c r="I591" s="408"/>
      <c r="J591" s="408"/>
      <c r="K591" s="408"/>
      <c r="L591" s="408"/>
      <c r="M591" s="408"/>
      <c r="N591" s="408"/>
      <c r="O591" s="413"/>
      <c r="P591" s="398" t="s">
        <v>69</v>
      </c>
      <c r="Q591" s="399"/>
      <c r="R591" s="399"/>
      <c r="S591" s="399"/>
      <c r="T591" s="399"/>
      <c r="U591" s="399"/>
      <c r="V591" s="400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408"/>
      <c r="B592" s="408"/>
      <c r="C592" s="408"/>
      <c r="D592" s="408"/>
      <c r="E592" s="408"/>
      <c r="F592" s="408"/>
      <c r="G592" s="408"/>
      <c r="H592" s="408"/>
      <c r="I592" s="408"/>
      <c r="J592" s="408"/>
      <c r="K592" s="408"/>
      <c r="L592" s="408"/>
      <c r="M592" s="408"/>
      <c r="N592" s="408"/>
      <c r="O592" s="413"/>
      <c r="P592" s="398" t="s">
        <v>69</v>
      </c>
      <c r="Q592" s="399"/>
      <c r="R592" s="399"/>
      <c r="S592" s="399"/>
      <c r="T592" s="399"/>
      <c r="U592" s="399"/>
      <c r="V592" s="400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7" t="s">
        <v>140</v>
      </c>
      <c r="B593" s="408"/>
      <c r="C593" s="408"/>
      <c r="D593" s="408"/>
      <c r="E593" s="408"/>
      <c r="F593" s="408"/>
      <c r="G593" s="408"/>
      <c r="H593" s="408"/>
      <c r="I593" s="408"/>
      <c r="J593" s="408"/>
      <c r="K593" s="408"/>
      <c r="L593" s="408"/>
      <c r="M593" s="408"/>
      <c r="N593" s="408"/>
      <c r="O593" s="408"/>
      <c r="P593" s="408"/>
      <c r="Q593" s="408"/>
      <c r="R593" s="408"/>
      <c r="S593" s="408"/>
      <c r="T593" s="408"/>
      <c r="U593" s="408"/>
      <c r="V593" s="408"/>
      <c r="W593" s="408"/>
      <c r="X593" s="408"/>
      <c r="Y593" s="408"/>
      <c r="Z593" s="408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6">
        <v>4640242180090</v>
      </c>
      <c r="E594" s="397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17" t="s">
        <v>786</v>
      </c>
      <c r="Q594" s="391"/>
      <c r="R594" s="391"/>
      <c r="S594" s="391"/>
      <c r="T594" s="392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412"/>
      <c r="B595" s="408"/>
      <c r="C595" s="408"/>
      <c r="D595" s="408"/>
      <c r="E595" s="408"/>
      <c r="F595" s="408"/>
      <c r="G595" s="408"/>
      <c r="H595" s="408"/>
      <c r="I595" s="408"/>
      <c r="J595" s="408"/>
      <c r="K595" s="408"/>
      <c r="L595" s="408"/>
      <c r="M595" s="408"/>
      <c r="N595" s="408"/>
      <c r="O595" s="413"/>
      <c r="P595" s="398" t="s">
        <v>69</v>
      </c>
      <c r="Q595" s="399"/>
      <c r="R595" s="399"/>
      <c r="S595" s="399"/>
      <c r="T595" s="399"/>
      <c r="U595" s="399"/>
      <c r="V595" s="400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408"/>
      <c r="B596" s="408"/>
      <c r="C596" s="408"/>
      <c r="D596" s="408"/>
      <c r="E596" s="408"/>
      <c r="F596" s="408"/>
      <c r="G596" s="408"/>
      <c r="H596" s="408"/>
      <c r="I596" s="408"/>
      <c r="J596" s="408"/>
      <c r="K596" s="408"/>
      <c r="L596" s="408"/>
      <c r="M596" s="408"/>
      <c r="N596" s="408"/>
      <c r="O596" s="413"/>
      <c r="P596" s="398" t="s">
        <v>69</v>
      </c>
      <c r="Q596" s="399"/>
      <c r="R596" s="399"/>
      <c r="S596" s="399"/>
      <c r="T596" s="399"/>
      <c r="U596" s="399"/>
      <c r="V596" s="400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7" t="s">
        <v>63</v>
      </c>
      <c r="B597" s="408"/>
      <c r="C597" s="408"/>
      <c r="D597" s="408"/>
      <c r="E597" s="408"/>
      <c r="F597" s="408"/>
      <c r="G597" s="408"/>
      <c r="H597" s="408"/>
      <c r="I597" s="408"/>
      <c r="J597" s="408"/>
      <c r="K597" s="408"/>
      <c r="L597" s="408"/>
      <c r="M597" s="408"/>
      <c r="N597" s="408"/>
      <c r="O597" s="408"/>
      <c r="P597" s="408"/>
      <c r="Q597" s="408"/>
      <c r="R597" s="408"/>
      <c r="S597" s="408"/>
      <c r="T597" s="408"/>
      <c r="U597" s="408"/>
      <c r="V597" s="408"/>
      <c r="W597" s="408"/>
      <c r="X597" s="408"/>
      <c r="Y597" s="408"/>
      <c r="Z597" s="408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6">
        <v>4640242180076</v>
      </c>
      <c r="E598" s="397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611" t="s">
        <v>789</v>
      </c>
      <c r="Q598" s="391"/>
      <c r="R598" s="391"/>
      <c r="S598" s="391"/>
      <c r="T598" s="392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412"/>
      <c r="B599" s="408"/>
      <c r="C599" s="408"/>
      <c r="D599" s="408"/>
      <c r="E599" s="408"/>
      <c r="F599" s="408"/>
      <c r="G599" s="408"/>
      <c r="H599" s="408"/>
      <c r="I599" s="408"/>
      <c r="J599" s="408"/>
      <c r="K599" s="408"/>
      <c r="L599" s="408"/>
      <c r="M599" s="408"/>
      <c r="N599" s="408"/>
      <c r="O599" s="413"/>
      <c r="P599" s="398" t="s">
        <v>69</v>
      </c>
      <c r="Q599" s="399"/>
      <c r="R599" s="399"/>
      <c r="S599" s="399"/>
      <c r="T599" s="399"/>
      <c r="U599" s="399"/>
      <c r="V599" s="400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408"/>
      <c r="B600" s="408"/>
      <c r="C600" s="408"/>
      <c r="D600" s="408"/>
      <c r="E600" s="408"/>
      <c r="F600" s="408"/>
      <c r="G600" s="408"/>
      <c r="H600" s="408"/>
      <c r="I600" s="408"/>
      <c r="J600" s="408"/>
      <c r="K600" s="408"/>
      <c r="L600" s="408"/>
      <c r="M600" s="408"/>
      <c r="N600" s="408"/>
      <c r="O600" s="413"/>
      <c r="P600" s="398" t="s">
        <v>69</v>
      </c>
      <c r="Q600" s="399"/>
      <c r="R600" s="399"/>
      <c r="S600" s="399"/>
      <c r="T600" s="399"/>
      <c r="U600" s="399"/>
      <c r="V600" s="400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7" t="s">
        <v>71</v>
      </c>
      <c r="B601" s="408"/>
      <c r="C601" s="408"/>
      <c r="D601" s="408"/>
      <c r="E601" s="408"/>
      <c r="F601" s="408"/>
      <c r="G601" s="408"/>
      <c r="H601" s="408"/>
      <c r="I601" s="408"/>
      <c r="J601" s="408"/>
      <c r="K601" s="408"/>
      <c r="L601" s="408"/>
      <c r="M601" s="408"/>
      <c r="N601" s="408"/>
      <c r="O601" s="408"/>
      <c r="P601" s="408"/>
      <c r="Q601" s="408"/>
      <c r="R601" s="408"/>
      <c r="S601" s="408"/>
      <c r="T601" s="408"/>
      <c r="U601" s="408"/>
      <c r="V601" s="408"/>
      <c r="W601" s="408"/>
      <c r="X601" s="408"/>
      <c r="Y601" s="408"/>
      <c r="Z601" s="408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6">
        <v>4640242180106</v>
      </c>
      <c r="E602" s="397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593" t="s">
        <v>792</v>
      </c>
      <c r="Q602" s="391"/>
      <c r="R602" s="391"/>
      <c r="S602" s="391"/>
      <c r="T602" s="392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412"/>
      <c r="B603" s="408"/>
      <c r="C603" s="408"/>
      <c r="D603" s="408"/>
      <c r="E603" s="408"/>
      <c r="F603" s="408"/>
      <c r="G603" s="408"/>
      <c r="H603" s="408"/>
      <c r="I603" s="408"/>
      <c r="J603" s="408"/>
      <c r="K603" s="408"/>
      <c r="L603" s="408"/>
      <c r="M603" s="408"/>
      <c r="N603" s="408"/>
      <c r="O603" s="413"/>
      <c r="P603" s="398" t="s">
        <v>69</v>
      </c>
      <c r="Q603" s="399"/>
      <c r="R603" s="399"/>
      <c r="S603" s="399"/>
      <c r="T603" s="399"/>
      <c r="U603" s="399"/>
      <c r="V603" s="400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408"/>
      <c r="B604" s="408"/>
      <c r="C604" s="408"/>
      <c r="D604" s="408"/>
      <c r="E604" s="408"/>
      <c r="F604" s="408"/>
      <c r="G604" s="408"/>
      <c r="H604" s="408"/>
      <c r="I604" s="408"/>
      <c r="J604" s="408"/>
      <c r="K604" s="408"/>
      <c r="L604" s="408"/>
      <c r="M604" s="408"/>
      <c r="N604" s="408"/>
      <c r="O604" s="413"/>
      <c r="P604" s="398" t="s">
        <v>69</v>
      </c>
      <c r="Q604" s="399"/>
      <c r="R604" s="399"/>
      <c r="S604" s="399"/>
      <c r="T604" s="399"/>
      <c r="U604" s="399"/>
      <c r="V604" s="400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719"/>
      <c r="B605" s="408"/>
      <c r="C605" s="408"/>
      <c r="D605" s="408"/>
      <c r="E605" s="408"/>
      <c r="F605" s="408"/>
      <c r="G605" s="408"/>
      <c r="H605" s="408"/>
      <c r="I605" s="408"/>
      <c r="J605" s="408"/>
      <c r="K605" s="408"/>
      <c r="L605" s="408"/>
      <c r="M605" s="408"/>
      <c r="N605" s="408"/>
      <c r="O605" s="608"/>
      <c r="P605" s="402" t="s">
        <v>793</v>
      </c>
      <c r="Q605" s="403"/>
      <c r="R605" s="403"/>
      <c r="S605" s="403"/>
      <c r="T605" s="403"/>
      <c r="U605" s="403"/>
      <c r="V605" s="404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2401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2503.9999999999995</v>
      </c>
      <c r="Z605" s="37"/>
      <c r="AA605" s="387"/>
      <c r="AB605" s="387"/>
      <c r="AC605" s="387"/>
    </row>
    <row r="606" spans="1:68" x14ac:dyDescent="0.2">
      <c r="A606" s="408"/>
      <c r="B606" s="408"/>
      <c r="C606" s="408"/>
      <c r="D606" s="408"/>
      <c r="E606" s="408"/>
      <c r="F606" s="408"/>
      <c r="G606" s="408"/>
      <c r="H606" s="408"/>
      <c r="I606" s="408"/>
      <c r="J606" s="408"/>
      <c r="K606" s="408"/>
      <c r="L606" s="408"/>
      <c r="M606" s="408"/>
      <c r="N606" s="408"/>
      <c r="O606" s="608"/>
      <c r="P606" s="402" t="s">
        <v>794</v>
      </c>
      <c r="Q606" s="403"/>
      <c r="R606" s="403"/>
      <c r="S606" s="403"/>
      <c r="T606" s="403"/>
      <c r="U606" s="403"/>
      <c r="V606" s="404"/>
      <c r="W606" s="37" t="s">
        <v>68</v>
      </c>
      <c r="X606" s="386">
        <f>IFERROR(SUM(BM22:BM602),"0")</f>
        <v>2544.070569625138</v>
      </c>
      <c r="Y606" s="386">
        <f>IFERROR(SUM(BN22:BN602),"0")</f>
        <v>2653.4120000000003</v>
      </c>
      <c r="Z606" s="37"/>
      <c r="AA606" s="387"/>
      <c r="AB606" s="387"/>
      <c r="AC606" s="387"/>
    </row>
    <row r="607" spans="1:68" x14ac:dyDescent="0.2">
      <c r="A607" s="408"/>
      <c r="B607" s="408"/>
      <c r="C607" s="408"/>
      <c r="D607" s="408"/>
      <c r="E607" s="408"/>
      <c r="F607" s="408"/>
      <c r="G607" s="408"/>
      <c r="H607" s="408"/>
      <c r="I607" s="408"/>
      <c r="J607" s="408"/>
      <c r="K607" s="408"/>
      <c r="L607" s="408"/>
      <c r="M607" s="408"/>
      <c r="N607" s="408"/>
      <c r="O607" s="608"/>
      <c r="P607" s="402" t="s">
        <v>795</v>
      </c>
      <c r="Q607" s="403"/>
      <c r="R607" s="403"/>
      <c r="S607" s="403"/>
      <c r="T607" s="403"/>
      <c r="U607" s="403"/>
      <c r="V607" s="404"/>
      <c r="W607" s="37" t="s">
        <v>796</v>
      </c>
      <c r="X607" s="38">
        <f>ROUNDUP(SUM(BO22:BO602),0)</f>
        <v>5</v>
      </c>
      <c r="Y607" s="38">
        <f>ROUNDUP(SUM(BP22:BP602),0)</f>
        <v>5</v>
      </c>
      <c r="Z607" s="37"/>
      <c r="AA607" s="387"/>
      <c r="AB607" s="387"/>
      <c r="AC607" s="387"/>
    </row>
    <row r="608" spans="1:68" x14ac:dyDescent="0.2">
      <c r="A608" s="408"/>
      <c r="B608" s="408"/>
      <c r="C608" s="408"/>
      <c r="D608" s="408"/>
      <c r="E608" s="408"/>
      <c r="F608" s="408"/>
      <c r="G608" s="408"/>
      <c r="H608" s="408"/>
      <c r="I608" s="408"/>
      <c r="J608" s="408"/>
      <c r="K608" s="408"/>
      <c r="L608" s="408"/>
      <c r="M608" s="408"/>
      <c r="N608" s="408"/>
      <c r="O608" s="608"/>
      <c r="P608" s="402" t="s">
        <v>797</v>
      </c>
      <c r="Q608" s="403"/>
      <c r="R608" s="403"/>
      <c r="S608" s="403"/>
      <c r="T608" s="403"/>
      <c r="U608" s="403"/>
      <c r="V608" s="404"/>
      <c r="W608" s="37" t="s">
        <v>68</v>
      </c>
      <c r="X608" s="386">
        <f>GrossWeightTotal+PalletQtyTotal*25</f>
        <v>2669.070569625138</v>
      </c>
      <c r="Y608" s="386">
        <f>GrossWeightTotalR+PalletQtyTotalR*25</f>
        <v>2778.4120000000003</v>
      </c>
      <c r="Z608" s="37"/>
      <c r="AA608" s="387"/>
      <c r="AB608" s="387"/>
      <c r="AC608" s="387"/>
    </row>
    <row r="609" spans="1:32" x14ac:dyDescent="0.2">
      <c r="A609" s="408"/>
      <c r="B609" s="408"/>
      <c r="C609" s="408"/>
      <c r="D609" s="408"/>
      <c r="E609" s="408"/>
      <c r="F609" s="408"/>
      <c r="G609" s="408"/>
      <c r="H609" s="408"/>
      <c r="I609" s="408"/>
      <c r="J609" s="408"/>
      <c r="K609" s="408"/>
      <c r="L609" s="408"/>
      <c r="M609" s="408"/>
      <c r="N609" s="408"/>
      <c r="O609" s="608"/>
      <c r="P609" s="402" t="s">
        <v>798</v>
      </c>
      <c r="Q609" s="403"/>
      <c r="R609" s="403"/>
      <c r="S609" s="403"/>
      <c r="T609" s="403"/>
      <c r="U609" s="403"/>
      <c r="V609" s="404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409.25472962541932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427</v>
      </c>
      <c r="Z609" s="37"/>
      <c r="AA609" s="387"/>
      <c r="AB609" s="387"/>
      <c r="AC609" s="387"/>
    </row>
    <row r="610" spans="1:32" ht="14.25" hidden="1" customHeight="1" x14ac:dyDescent="0.2">
      <c r="A610" s="408"/>
      <c r="B610" s="408"/>
      <c r="C610" s="408"/>
      <c r="D610" s="408"/>
      <c r="E610" s="408"/>
      <c r="F610" s="408"/>
      <c r="G610" s="408"/>
      <c r="H610" s="408"/>
      <c r="I610" s="408"/>
      <c r="J610" s="408"/>
      <c r="K610" s="408"/>
      <c r="L610" s="408"/>
      <c r="M610" s="408"/>
      <c r="N610" s="408"/>
      <c r="O610" s="608"/>
      <c r="P610" s="402" t="s">
        <v>799</v>
      </c>
      <c r="Q610" s="403"/>
      <c r="R610" s="403"/>
      <c r="S610" s="403"/>
      <c r="T610" s="403"/>
      <c r="U610" s="403"/>
      <c r="V610" s="404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5.3667399999999983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388" t="s">
        <v>102</v>
      </c>
      <c r="D612" s="464"/>
      <c r="E612" s="464"/>
      <c r="F612" s="464"/>
      <c r="G612" s="464"/>
      <c r="H612" s="389"/>
      <c r="I612" s="388" t="s">
        <v>257</v>
      </c>
      <c r="J612" s="464"/>
      <c r="K612" s="464"/>
      <c r="L612" s="464"/>
      <c r="M612" s="464"/>
      <c r="N612" s="464"/>
      <c r="O612" s="464"/>
      <c r="P612" s="464"/>
      <c r="Q612" s="464"/>
      <c r="R612" s="464"/>
      <c r="S612" s="464"/>
      <c r="T612" s="464"/>
      <c r="U612" s="464"/>
      <c r="V612" s="389"/>
      <c r="W612" s="388" t="s">
        <v>501</v>
      </c>
      <c r="X612" s="389"/>
      <c r="Y612" s="388" t="s">
        <v>557</v>
      </c>
      <c r="Z612" s="464"/>
      <c r="AA612" s="464"/>
      <c r="AB612" s="389"/>
      <c r="AC612" s="381" t="s">
        <v>665</v>
      </c>
      <c r="AD612" s="388" t="s">
        <v>709</v>
      </c>
      <c r="AE612" s="389"/>
      <c r="AF612" s="382"/>
    </row>
    <row r="613" spans="1:32" ht="14.25" customHeight="1" thickTop="1" x14ac:dyDescent="0.2">
      <c r="A613" s="465" t="s">
        <v>802</v>
      </c>
      <c r="B613" s="388" t="s">
        <v>62</v>
      </c>
      <c r="C613" s="388" t="s">
        <v>103</v>
      </c>
      <c r="D613" s="388" t="s">
        <v>125</v>
      </c>
      <c r="E613" s="388" t="s">
        <v>176</v>
      </c>
      <c r="F613" s="388" t="s">
        <v>193</v>
      </c>
      <c r="G613" s="388" t="s">
        <v>225</v>
      </c>
      <c r="H613" s="388" t="s">
        <v>102</v>
      </c>
      <c r="I613" s="388" t="s">
        <v>258</v>
      </c>
      <c r="J613" s="388" t="s">
        <v>275</v>
      </c>
      <c r="K613" s="388" t="s">
        <v>341</v>
      </c>
      <c r="L613" s="382"/>
      <c r="M613" s="388" t="s">
        <v>358</v>
      </c>
      <c r="N613" s="382"/>
      <c r="O613" s="388" t="s">
        <v>376</v>
      </c>
      <c r="P613" s="388" t="s">
        <v>392</v>
      </c>
      <c r="Q613" s="388" t="s">
        <v>396</v>
      </c>
      <c r="R613" s="388" t="s">
        <v>405</v>
      </c>
      <c r="S613" s="388" t="s">
        <v>416</v>
      </c>
      <c r="T613" s="388" t="s">
        <v>419</v>
      </c>
      <c r="U613" s="388" t="s">
        <v>426</v>
      </c>
      <c r="V613" s="388" t="s">
        <v>492</v>
      </c>
      <c r="W613" s="388" t="s">
        <v>502</v>
      </c>
      <c r="X613" s="388" t="s">
        <v>530</v>
      </c>
      <c r="Y613" s="388" t="s">
        <v>558</v>
      </c>
      <c r="Z613" s="388" t="s">
        <v>621</v>
      </c>
      <c r="AA613" s="388" t="s">
        <v>649</v>
      </c>
      <c r="AB613" s="388" t="s">
        <v>656</v>
      </c>
      <c r="AC613" s="388" t="s">
        <v>665</v>
      </c>
      <c r="AD613" s="388" t="s">
        <v>709</v>
      </c>
      <c r="AE613" s="388" t="s">
        <v>777</v>
      </c>
      <c r="AF613" s="382"/>
    </row>
    <row r="614" spans="1:32" ht="13.5" customHeight="1" thickBot="1" x14ac:dyDescent="0.25">
      <c r="A614" s="466"/>
      <c r="B614" s="401"/>
      <c r="C614" s="401"/>
      <c r="D614" s="401"/>
      <c r="E614" s="401"/>
      <c r="F614" s="401"/>
      <c r="G614" s="401"/>
      <c r="H614" s="401"/>
      <c r="I614" s="401"/>
      <c r="J614" s="401"/>
      <c r="K614" s="401"/>
      <c r="L614" s="382"/>
      <c r="M614" s="401"/>
      <c r="N614" s="382"/>
      <c r="O614" s="401"/>
      <c r="P614" s="401"/>
      <c r="Q614" s="401"/>
      <c r="R614" s="401"/>
      <c r="S614" s="401"/>
      <c r="T614" s="401"/>
      <c r="U614" s="401"/>
      <c r="V614" s="401"/>
      <c r="W614" s="401"/>
      <c r="X614" s="401"/>
      <c r="Y614" s="401"/>
      <c r="Z614" s="401"/>
      <c r="AA614" s="401"/>
      <c r="AB614" s="401"/>
      <c r="AC614" s="401"/>
      <c r="AD614" s="401"/>
      <c r="AE614" s="40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43.2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29.6</v>
      </c>
      <c r="E615" s="46">
        <f>IFERROR(Y101*1,"0")+IFERROR(Y102*1,"0")+IFERROR(Y103*1,"0")+IFERROR(Y107*1,"0")+IFERROR(Y108*1,"0")+IFERROR(Y109*1,"0")+IFERROR(Y110*1,"0")+IFERROR(Y111*1,"0")</f>
        <v>102.60000000000001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142.5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6.3000000000000007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495.00000000000006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33.599999999999994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91.2</v>
      </c>
      <c r="V615" s="46">
        <f>IFERROR(Y354*1,"0")+IFERROR(Y358*1,"0")+IFERROR(Y359*1,"0")+IFERROR(Y360*1,"0")</f>
        <v>21.6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1061.3999999999999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132.6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63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63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218.4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33"/>
        <filter val="1,50"/>
        <filter val="1,57"/>
        <filter val="1,67"/>
        <filter val="107,00"/>
        <filter val="11,67"/>
        <filter val="12,00"/>
        <filter val="12,50"/>
        <filter val="125,00"/>
        <filter val="13,00"/>
        <filter val="13,33"/>
        <filter val="130,00"/>
        <filter val="14,29"/>
        <filter val="15,00"/>
        <filter val="151,42"/>
        <filter val="16,00"/>
        <filter val="16,03"/>
        <filter val="16,67"/>
        <filter val="17,00"/>
        <filter val="17,01"/>
        <filter val="18,00"/>
        <filter val="180,00"/>
        <filter val="2 401,00"/>
        <filter val="2 544,07"/>
        <filter val="2 669,07"/>
        <filter val="2,38"/>
        <filter val="20,00"/>
        <filter val="21,00"/>
        <filter val="21,26"/>
        <filter val="22,00"/>
        <filter val="23,00"/>
        <filter val="3,89"/>
        <filter val="31,00"/>
        <filter val="32,00"/>
        <filter val="33,00"/>
        <filter val="330,00"/>
        <filter val="34,00"/>
        <filter val="384,00"/>
        <filter val="39,00"/>
        <filter val="4,00"/>
        <filter val="4,26"/>
        <filter val="40,00"/>
        <filter val="409,25"/>
        <filter val="41,33"/>
        <filter val="42,00"/>
        <filter val="43,00"/>
        <filter val="44,00"/>
        <filter val="440,00"/>
        <filter val="5"/>
        <filter val="5,00"/>
        <filter val="5,13"/>
        <filter val="5,24"/>
        <filter val="50,00"/>
        <filter val="51,00"/>
        <filter val="52,00"/>
        <filter val="57,00"/>
        <filter val="6,00"/>
        <filter val="6,67"/>
        <filter val="60,00"/>
        <filter val="620,00"/>
        <filter val="63,00"/>
        <filter val="66,00"/>
        <filter val="70,00"/>
        <filter val="8,46"/>
        <filter val="87,00"/>
        <filter val="9,66"/>
        <filter val="90,00"/>
        <filter val="92,00"/>
        <filter val="93,00"/>
      </filters>
    </filterColumn>
  </autoFilter>
  <mergeCells count="1084"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116:T116"/>
    <mergeCell ref="P474:T474"/>
    <mergeCell ref="D224:E224"/>
    <mergeCell ref="P103:T103"/>
    <mergeCell ref="A227:O228"/>
    <mergeCell ref="P572:T572"/>
    <mergeCell ref="P230:T230"/>
    <mergeCell ref="D473:E473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P72:V72"/>
    <mergeCell ref="P497:V497"/>
    <mergeCell ref="D328:E328"/>
    <mergeCell ref="P285:T285"/>
    <mergeCell ref="P136:V136"/>
    <mergeCell ref="P501:T501"/>
    <mergeCell ref="D251:E251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A324:Z324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486:O487"/>
    <mergeCell ref="A315:O316"/>
    <mergeCell ref="A557:O558"/>
    <mergeCell ref="P598:T598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Z613:Z614"/>
    <mergeCell ref="D348:E348"/>
    <mergeCell ref="D56:E56"/>
    <mergeCell ref="P206:T206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A59:Z59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D217:E2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226:E226"/>
    <mergeCell ref="P183:T183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391:O392"/>
    <mergeCell ref="P222:T222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