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E19C374-7D2C-42DA-BC01-5F83ADD060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Y497" i="1" s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Z429" i="1" s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Y316" i="1" s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Z224" i="1" s="1"/>
  <c r="BO223" i="1"/>
  <c r="BM223" i="1"/>
  <c r="Y223" i="1"/>
  <c r="BO222" i="1"/>
  <c r="BM222" i="1"/>
  <c r="Y222" i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P217" i="1" s="1"/>
  <c r="BO216" i="1"/>
  <c r="BM216" i="1"/>
  <c r="Y216" i="1"/>
  <c r="Y227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8" i="1"/>
  <c r="X147" i="1"/>
  <c r="BO146" i="1"/>
  <c r="BM146" i="1"/>
  <c r="Y146" i="1"/>
  <c r="BP146" i="1" s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O76" i="1"/>
  <c r="BM76" i="1"/>
  <c r="Y76" i="1"/>
  <c r="BP76" i="1" s="1"/>
  <c r="P76" i="1"/>
  <c r="BO75" i="1"/>
  <c r="BM75" i="1"/>
  <c r="Y75" i="1"/>
  <c r="Y77" i="1" s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N51" i="1"/>
  <c r="BM51" i="1"/>
  <c r="Z51" i="1"/>
  <c r="Y51" i="1"/>
  <c r="BP51" i="1" s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5" i="1" s="1"/>
  <c r="P26" i="1"/>
  <c r="X24" i="1"/>
  <c r="X23" i="1"/>
  <c r="BO22" i="1"/>
  <c r="X607" i="1" s="1"/>
  <c r="BM22" i="1"/>
  <c r="Y22" i="1"/>
  <c r="B615" i="1" s="1"/>
  <c r="P22" i="1"/>
  <c r="H10" i="1"/>
  <c r="A9" i="1"/>
  <c r="F10" i="1" s="1"/>
  <c r="D7" i="1"/>
  <c r="Q6" i="1"/>
  <c r="P2" i="1"/>
  <c r="BP70" i="1" l="1"/>
  <c r="BN70" i="1"/>
  <c r="Z70" i="1"/>
  <c r="BP109" i="1"/>
  <c r="BN109" i="1"/>
  <c r="Z109" i="1"/>
  <c r="BP150" i="1"/>
  <c r="BN150" i="1"/>
  <c r="Z150" i="1"/>
  <c r="BP177" i="1"/>
  <c r="BN177" i="1"/>
  <c r="Z177" i="1"/>
  <c r="BP208" i="1"/>
  <c r="BN208" i="1"/>
  <c r="Z208" i="1"/>
  <c r="BP252" i="1"/>
  <c r="BN252" i="1"/>
  <c r="Z252" i="1"/>
  <c r="BP319" i="1"/>
  <c r="BN319" i="1"/>
  <c r="Z319" i="1"/>
  <c r="BP334" i="1"/>
  <c r="BN334" i="1"/>
  <c r="Z334" i="1"/>
  <c r="BP379" i="1"/>
  <c r="BN379" i="1"/>
  <c r="Z379" i="1"/>
  <c r="BP403" i="1"/>
  <c r="BN403" i="1"/>
  <c r="Z403" i="1"/>
  <c r="BP434" i="1"/>
  <c r="BN434" i="1"/>
  <c r="Z434" i="1"/>
  <c r="BP534" i="1"/>
  <c r="BN534" i="1"/>
  <c r="Z534" i="1"/>
  <c r="BP577" i="1"/>
  <c r="BN577" i="1"/>
  <c r="Z577" i="1"/>
  <c r="Z29" i="1"/>
  <c r="BN29" i="1"/>
  <c r="Z30" i="1"/>
  <c r="BN30" i="1"/>
  <c r="Z31" i="1"/>
  <c r="BN31" i="1"/>
  <c r="BP71" i="1"/>
  <c r="BN71" i="1"/>
  <c r="Z71" i="1"/>
  <c r="BP133" i="1"/>
  <c r="BN133" i="1"/>
  <c r="Z133" i="1"/>
  <c r="BP167" i="1"/>
  <c r="BN167" i="1"/>
  <c r="Z167" i="1"/>
  <c r="BP189" i="1"/>
  <c r="BN189" i="1"/>
  <c r="Z189" i="1"/>
  <c r="BP251" i="1"/>
  <c r="BN251" i="1"/>
  <c r="Z251" i="1"/>
  <c r="BP285" i="1"/>
  <c r="BN285" i="1"/>
  <c r="Z285" i="1"/>
  <c r="BP329" i="1"/>
  <c r="BN329" i="1"/>
  <c r="Z329" i="1"/>
  <c r="BP367" i="1"/>
  <c r="BN367" i="1"/>
  <c r="Z367" i="1"/>
  <c r="BP389" i="1"/>
  <c r="BN389" i="1"/>
  <c r="Z389" i="1"/>
  <c r="Y424" i="1"/>
  <c r="BP423" i="1"/>
  <c r="BN423" i="1"/>
  <c r="Z423" i="1"/>
  <c r="Z424" i="1" s="1"/>
  <c r="BP496" i="1"/>
  <c r="BN496" i="1"/>
  <c r="Z496" i="1"/>
  <c r="BP520" i="1"/>
  <c r="BN520" i="1"/>
  <c r="Z520" i="1"/>
  <c r="Y579" i="1"/>
  <c r="Y578" i="1"/>
  <c r="BP576" i="1"/>
  <c r="BN576" i="1"/>
  <c r="Z576" i="1"/>
  <c r="Z578" i="1" s="1"/>
  <c r="J615" i="1"/>
  <c r="Y260" i="1"/>
  <c r="BP222" i="1"/>
  <c r="BN222" i="1"/>
  <c r="BP223" i="1"/>
  <c r="BN223" i="1"/>
  <c r="Z223" i="1"/>
  <c r="O615" i="1"/>
  <c r="Y268" i="1"/>
  <c r="BP263" i="1"/>
  <c r="BN263" i="1"/>
  <c r="Z263" i="1"/>
  <c r="BP265" i="1"/>
  <c r="BN265" i="1"/>
  <c r="Z265" i="1"/>
  <c r="BP369" i="1"/>
  <c r="BN369" i="1"/>
  <c r="Z369" i="1"/>
  <c r="Y387" i="1"/>
  <c r="BP383" i="1"/>
  <c r="BN383" i="1"/>
  <c r="Z383" i="1"/>
  <c r="BP397" i="1"/>
  <c r="BN397" i="1"/>
  <c r="Z397" i="1"/>
  <c r="BP417" i="1"/>
  <c r="BN417" i="1"/>
  <c r="Z417" i="1"/>
  <c r="BP226" i="1"/>
  <c r="BN226" i="1"/>
  <c r="Z226" i="1"/>
  <c r="BP254" i="1"/>
  <c r="BN254" i="1"/>
  <c r="Z254" i="1"/>
  <c r="BP267" i="1"/>
  <c r="BN267" i="1"/>
  <c r="Z267" i="1"/>
  <c r="BP287" i="1"/>
  <c r="BN287" i="1"/>
  <c r="Z287" i="1"/>
  <c r="BP321" i="1"/>
  <c r="BN321" i="1"/>
  <c r="Z321" i="1"/>
  <c r="BP336" i="1"/>
  <c r="BN336" i="1"/>
  <c r="Z336" i="1"/>
  <c r="BP342" i="1"/>
  <c r="BN342" i="1"/>
  <c r="Z342" i="1"/>
  <c r="X606" i="1"/>
  <c r="X608" i="1" s="1"/>
  <c r="X609" i="1"/>
  <c r="Z27" i="1"/>
  <c r="BN27" i="1"/>
  <c r="Z33" i="1"/>
  <c r="BN33" i="1"/>
  <c r="Z53" i="1"/>
  <c r="BN53" i="1"/>
  <c r="Z68" i="1"/>
  <c r="BN68" i="1"/>
  <c r="Z75" i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Y91" i="1"/>
  <c r="Z95" i="1"/>
  <c r="BN95" i="1"/>
  <c r="E615" i="1"/>
  <c r="Z107" i="1"/>
  <c r="BN107" i="1"/>
  <c r="BP107" i="1"/>
  <c r="Z111" i="1"/>
  <c r="BN111" i="1"/>
  <c r="Z118" i="1"/>
  <c r="BN118" i="1"/>
  <c r="Z119" i="1"/>
  <c r="BN119" i="1"/>
  <c r="Y127" i="1"/>
  <c r="Z131" i="1"/>
  <c r="BN131" i="1"/>
  <c r="Z135" i="1"/>
  <c r="BN135" i="1"/>
  <c r="Y141" i="1"/>
  <c r="Z146" i="1"/>
  <c r="BN146" i="1"/>
  <c r="Y152" i="1"/>
  <c r="Z156" i="1"/>
  <c r="BN156" i="1"/>
  <c r="Y165" i="1"/>
  <c r="Z163" i="1"/>
  <c r="BN163" i="1"/>
  <c r="Y173" i="1"/>
  <c r="Z169" i="1"/>
  <c r="BN169" i="1"/>
  <c r="Z175" i="1"/>
  <c r="BN175" i="1"/>
  <c r="BP175" i="1"/>
  <c r="Z183" i="1"/>
  <c r="BN183" i="1"/>
  <c r="Z187" i="1"/>
  <c r="BN187" i="1"/>
  <c r="Z196" i="1"/>
  <c r="BN196" i="1"/>
  <c r="Y202" i="1"/>
  <c r="Z206" i="1"/>
  <c r="BN206" i="1"/>
  <c r="Z210" i="1"/>
  <c r="BN210" i="1"/>
  <c r="Z216" i="1"/>
  <c r="BN216" i="1"/>
  <c r="BP216" i="1"/>
  <c r="Z217" i="1"/>
  <c r="BN217" i="1"/>
  <c r="Z220" i="1"/>
  <c r="BN220" i="1"/>
  <c r="Z221" i="1"/>
  <c r="BN221" i="1"/>
  <c r="Z222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13" i="1"/>
  <c r="BN313" i="1"/>
  <c r="Z313" i="1"/>
  <c r="BP327" i="1"/>
  <c r="BN327" i="1"/>
  <c r="Z327" i="1"/>
  <c r="BP359" i="1"/>
  <c r="BN359" i="1"/>
  <c r="Z359" i="1"/>
  <c r="BP373" i="1"/>
  <c r="BN373" i="1"/>
  <c r="Z373" i="1"/>
  <c r="Y386" i="1"/>
  <c r="BP396" i="1"/>
  <c r="BN396" i="1"/>
  <c r="Z396" i="1"/>
  <c r="BP409" i="1"/>
  <c r="BN409" i="1"/>
  <c r="Z409" i="1"/>
  <c r="BP438" i="1"/>
  <c r="BN438" i="1"/>
  <c r="Z438" i="1"/>
  <c r="BP455" i="1"/>
  <c r="BN455" i="1"/>
  <c r="Z455" i="1"/>
  <c r="BP475" i="1"/>
  <c r="BN475" i="1"/>
  <c r="Z47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331" i="1"/>
  <c r="Y338" i="1"/>
  <c r="Y337" i="1"/>
  <c r="Y351" i="1"/>
  <c r="BP429" i="1"/>
  <c r="BN429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463" i="1"/>
  <c r="Y462" i="1"/>
  <c r="H9" i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BP232" i="1"/>
  <c r="BN232" i="1"/>
  <c r="Z232" i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BP341" i="1"/>
  <c r="BN341" i="1"/>
  <c r="Z341" i="1"/>
  <c r="BP349" i="1"/>
  <c r="BN349" i="1"/>
  <c r="Z349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Z77" i="1" s="1"/>
  <c r="BN76" i="1"/>
  <c r="Z89" i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BN155" i="1"/>
  <c r="BP155" i="1"/>
  <c r="Z162" i="1"/>
  <c r="Z164" i="1" s="1"/>
  <c r="BN162" i="1"/>
  <c r="Z168" i="1"/>
  <c r="BN168" i="1"/>
  <c r="Z170" i="1"/>
  <c r="BN170" i="1"/>
  <c r="Z176" i="1"/>
  <c r="Z178" i="1" s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BP328" i="1"/>
  <c r="BN328" i="1"/>
  <c r="Z328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BP471" i="1"/>
  <c r="BN471" i="1"/>
  <c r="Z471" i="1"/>
  <c r="BP473" i="1"/>
  <c r="BN473" i="1"/>
  <c r="Z473" i="1"/>
  <c r="AB615" i="1"/>
  <c r="Y504" i="1"/>
  <c r="BP501" i="1"/>
  <c r="BN501" i="1"/>
  <c r="Z501" i="1"/>
  <c r="Y503" i="1"/>
  <c r="BP531" i="1"/>
  <c r="BN531" i="1"/>
  <c r="Z531" i="1"/>
  <c r="Y535" i="1"/>
  <c r="BP539" i="1"/>
  <c r="BN539" i="1"/>
  <c r="Z539" i="1"/>
  <c r="Y541" i="1"/>
  <c r="Y615" i="1"/>
  <c r="Y425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497" i="1" l="1"/>
  <c r="Z541" i="1"/>
  <c r="Z503" i="1"/>
  <c r="Z456" i="1"/>
  <c r="Z157" i="1"/>
  <c r="Z127" i="1"/>
  <c r="Z91" i="1"/>
  <c r="Z337" i="1"/>
  <c r="Z564" i="1"/>
  <c r="Z191" i="1"/>
  <c r="Z112" i="1"/>
  <c r="Z591" i="1"/>
  <c r="Z268" i="1"/>
  <c r="Z259" i="1"/>
  <c r="Z227" i="1"/>
  <c r="Z172" i="1"/>
  <c r="Z121" i="1"/>
  <c r="Z72" i="1"/>
  <c r="Z57" i="1"/>
  <c r="Z331" i="1"/>
  <c r="Z235" i="1"/>
  <c r="Z86" i="1"/>
  <c r="Z573" i="1"/>
  <c r="Z557" i="1"/>
  <c r="Z451" i="1"/>
  <c r="Z535" i="1"/>
  <c r="Z521" i="1"/>
  <c r="Z585" i="1"/>
  <c r="Z375" i="1"/>
  <c r="Y607" i="1"/>
  <c r="Z399" i="1"/>
  <c r="Z289" i="1"/>
  <c r="Z247" i="1"/>
  <c r="Z344" i="1"/>
  <c r="Z315" i="1"/>
  <c r="Z213" i="1"/>
  <c r="Z136" i="1"/>
  <c r="Z97" i="1"/>
  <c r="Z34" i="1"/>
  <c r="Y609" i="1"/>
  <c r="Y606" i="1"/>
  <c r="Z477" i="1"/>
  <c r="Z413" i="1"/>
  <c r="Z361" i="1"/>
  <c r="Z322" i="1"/>
  <c r="Z280" i="1"/>
  <c r="Y605" i="1"/>
  <c r="Y608" i="1" l="1"/>
  <c r="Z610" i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<sst xmlns="http://schemas.openxmlformats.org/spreadsheetml/2006/main" count="2546" uniqueCount="837">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</sst>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94" sqref="AA94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45509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Понедельник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0.41666666666666669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24</v>
      </c>
      <c r="Y94" s="385">
        <f>IFERROR(IF(X94="",0,CEILING((X94/$H94),1)*$H94),"")</f>
        <v>25.200000000000003</v>
      </c>
      <c r="Z94" s="36">
        <f>IFERROR(IF(Y94=0,"",ROUNDUP(Y94/H94,0)*0.02175),"")</f>
        <v>6.5250000000000002E-2</v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25.611428571428572</v>
      </c>
      <c r="BN94" s="64">
        <f>IFERROR(Y94*I94/H94,"0")</f>
        <v>26.892000000000003</v>
      </c>
      <c r="BO94" s="64">
        <f>IFERROR(1/J94*(X94/H94),"0")</f>
        <v>5.1020408163265307E-2</v>
      </c>
      <c r="BP94" s="64">
        <f>IFERROR(1/J94*(Y94/H94),"0")</f>
        <v>5.3571428571428568E-2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2.8571428571428572</v>
      </c>
      <c r="Y97" s="386">
        <f>IFERROR(Y94/H94,"0")+IFERROR(Y95/H95,"0")+IFERROR(Y96/H96,"0")</f>
        <v>3</v>
      </c>
      <c r="Z97" s="386">
        <f>IFERROR(IF(Z94="",0,Z94),"0")+IFERROR(IF(Z95="",0,Z95),"0")+IFERROR(IF(Z96="",0,Z96),"0")</f>
        <v>6.5250000000000002E-2</v>
      </c>
      <c r="AA97" s="387"/>
      <c r="AB97" s="387"/>
      <c r="AC97" s="387"/>
    </row>
    <row r="98" spans="1:68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24</v>
      </c>
      <c r="Y98" s="386">
        <f>IFERROR(SUM(Y94:Y96),"0")</f>
        <v>25.200000000000003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81</v>
      </c>
      <c r="Y107" s="385">
        <f>IFERROR(IF(X107="",0,CEILING((X107/$H107),1)*$H107),"")</f>
        <v>84</v>
      </c>
      <c r="Z107" s="36">
        <f>IFERROR(IF(Y107=0,"",ROUNDUP(Y107/H107,0)*0.02175),"")</f>
        <v>0.21749999999999997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86.438571428571436</v>
      </c>
      <c r="BN107" s="64">
        <f>IFERROR(Y107*I107/H107,"0")</f>
        <v>89.64</v>
      </c>
      <c r="BO107" s="64">
        <f>IFERROR(1/J107*(X107/H107),"0")</f>
        <v>0.17219387755102039</v>
      </c>
      <c r="BP107" s="64">
        <f>IFERROR(1/J107*(Y107/H107),"0")</f>
        <v>0.17857142857142855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28</v>
      </c>
      <c r="Y109" s="385">
        <f>IFERROR(IF(X109="",0,CEILING((X109/$H109),1)*$H109),"")</f>
        <v>29.700000000000003</v>
      </c>
      <c r="Z109" s="36">
        <f>IFERROR(IF(Y109=0,"",ROUNDUP(Y109/H109,0)*0.00753),"")</f>
        <v>8.2830000000000001E-2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30.820740740740735</v>
      </c>
      <c r="BN109" s="64">
        <f>IFERROR(Y109*I109/H109,"0")</f>
        <v>32.692</v>
      </c>
      <c r="BO109" s="64">
        <f>IFERROR(1/J109*(X109/H109),"0")</f>
        <v>6.6476733143399802E-2</v>
      </c>
      <c r="BP109" s="64">
        <f>IFERROR(1/J109*(Y109/H109),"0")</f>
        <v>7.0512820512820512E-2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20.013227513227513</v>
      </c>
      <c r="Y112" s="386">
        <f>IFERROR(Y107/H107,"0")+IFERROR(Y108/H108,"0")+IFERROR(Y109/H109,"0")+IFERROR(Y110/H110,"0")+IFERROR(Y111/H111,"0")</f>
        <v>21</v>
      </c>
      <c r="Z112" s="386">
        <f>IFERROR(IF(Z107="",0,Z107),"0")+IFERROR(IF(Z108="",0,Z108),"0")+IFERROR(IF(Z109="",0,Z109),"0")+IFERROR(IF(Z110="",0,Z110),"0")+IFERROR(IF(Z111="",0,Z111),"0")</f>
        <v>0.30032999999999999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109</v>
      </c>
      <c r="Y113" s="386">
        <f>IFERROR(SUM(Y107:Y111),"0")</f>
        <v>113.7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232</v>
      </c>
      <c r="Y131" s="385">
        <f t="shared" si="21"/>
        <v>235.20000000000002</v>
      </c>
      <c r="Z131" s="36">
        <f>IFERROR(IF(Y131=0,"",ROUNDUP(Y131/H131,0)*0.02175),"")</f>
        <v>0.60899999999999999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247.41142857142853</v>
      </c>
      <c r="BN131" s="64">
        <f t="shared" si="23"/>
        <v>250.82400000000001</v>
      </c>
      <c r="BO131" s="64">
        <f t="shared" si="24"/>
        <v>0.49319727891156456</v>
      </c>
      <c r="BP131" s="64">
        <f t="shared" si="25"/>
        <v>0.5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115</v>
      </c>
      <c r="Y133" s="385">
        <f t="shared" si="21"/>
        <v>116.10000000000001</v>
      </c>
      <c r="Z133" s="36">
        <f>IFERROR(IF(Y133=0,"",ROUNDUP(Y133/H133,0)*0.00753),"")</f>
        <v>0.32379000000000002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126.58518518518517</v>
      </c>
      <c r="BN133" s="64">
        <f t="shared" si="23"/>
        <v>127.79600000000001</v>
      </c>
      <c r="BO133" s="64">
        <f t="shared" si="24"/>
        <v>0.27302943969610632</v>
      </c>
      <c r="BP133" s="64">
        <f t="shared" si="25"/>
        <v>0.27564102564102561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70.211640211640201</v>
      </c>
      <c r="Y136" s="386">
        <f>IFERROR(Y130/H130,"0")+IFERROR(Y131/H131,"0")+IFERROR(Y132/H132,"0")+IFERROR(Y133/H133,"0")+IFERROR(Y134/H134,"0")+IFERROR(Y135/H135,"0")</f>
        <v>71</v>
      </c>
      <c r="Z136" s="386">
        <f>IFERROR(IF(Z130="",0,Z130),"0")+IFERROR(IF(Z131="",0,Z131),"0")+IFERROR(IF(Z132="",0,Z132),"0")+IFERROR(IF(Z133="",0,Z133),"0")+IFERROR(IF(Z134="",0,Z134),"0")+IFERROR(IF(Z135="",0,Z135),"0")</f>
        <v>0.93279000000000001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347</v>
      </c>
      <c r="Y137" s="386">
        <f>IFERROR(SUM(Y130:Y135),"0")</f>
        <v>351.3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idden="1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hidden="1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133</v>
      </c>
      <c r="Y219" s="385">
        <f t="shared" si="36"/>
        <v>139.19999999999999</v>
      </c>
      <c r="Z219" s="36">
        <f>IFERROR(IF(Y219=0,"",ROUNDUP(Y219/H219,0)*0.02175),"")</f>
        <v>0.34799999999999998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141.62206896551723</v>
      </c>
      <c r="BN219" s="64">
        <f t="shared" si="38"/>
        <v>148.22399999999999</v>
      </c>
      <c r="BO219" s="64">
        <f t="shared" si="39"/>
        <v>0.27298850574712646</v>
      </c>
      <c r="BP219" s="64">
        <f t="shared" si="40"/>
        <v>0.2857142857142857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62</v>
      </c>
      <c r="Y220" s="385">
        <f t="shared" si="36"/>
        <v>62.4</v>
      </c>
      <c r="Z220" s="36">
        <f t="shared" ref="Z220:Z226" si="41">IFERROR(IF(Y220=0,"",ROUNDUP(Y220/H220,0)*0.00753),"")</f>
        <v>0.19578000000000001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69.491666666666674</v>
      </c>
      <c r="BN220" s="64">
        <f t="shared" si="38"/>
        <v>69.94</v>
      </c>
      <c r="BO220" s="64">
        <f t="shared" si="39"/>
        <v>0.16559829059829062</v>
      </c>
      <c r="BP220" s="64">
        <f t="shared" si="40"/>
        <v>0.16666666666666666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8</v>
      </c>
      <c r="Y222" s="385">
        <f t="shared" si="36"/>
        <v>9.6</v>
      </c>
      <c r="Z222" s="36">
        <f t="shared" si="41"/>
        <v>3.0120000000000001E-2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8.9066666666666681</v>
      </c>
      <c r="BN222" s="64">
        <f t="shared" si="38"/>
        <v>10.688000000000001</v>
      </c>
      <c r="BO222" s="64">
        <f t="shared" si="39"/>
        <v>2.1367521367521368E-2</v>
      </c>
      <c r="BP222" s="64">
        <f t="shared" si="40"/>
        <v>2.564102564102564E-2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17</v>
      </c>
      <c r="Y226" s="385">
        <f t="shared" si="36"/>
        <v>19.2</v>
      </c>
      <c r="Z226" s="36">
        <f t="shared" si="41"/>
        <v>6.0240000000000002E-2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18.969166666666666</v>
      </c>
      <c r="BN226" s="64">
        <f t="shared" si="38"/>
        <v>21.423999999999999</v>
      </c>
      <c r="BO226" s="64">
        <f t="shared" si="39"/>
        <v>4.5405982905982911E-2</v>
      </c>
      <c r="BP226" s="64">
        <f t="shared" si="40"/>
        <v>5.128205128205128E-2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51.537356321839091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54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0.63413999999999993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220</v>
      </c>
      <c r="Y228" s="386">
        <f>IFERROR(SUM(Y216:Y226),"0")</f>
        <v>230.39999999999998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4</v>
      </c>
      <c r="Y233" s="385">
        <f>IFERROR(IF(X233="",0,CEILING((X233/$H233),1)*$H233),"")</f>
        <v>4.8</v>
      </c>
      <c r="Z233" s="36">
        <f>IFERROR(IF(Y233=0,"",ROUNDUP(Y233/H233,0)*0.00753),"")</f>
        <v>1.506E-2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4.453333333333334</v>
      </c>
      <c r="BN233" s="64">
        <f>IFERROR(Y233*I233/H233,"0")</f>
        <v>5.3440000000000003</v>
      </c>
      <c r="BO233" s="64">
        <f>IFERROR(1/J233*(X233/H233),"0")</f>
        <v>1.0683760683760684E-2</v>
      </c>
      <c r="BP233" s="64">
        <f>IFERROR(1/J233*(Y233/H233),"0")</f>
        <v>1.282051282051282E-2</v>
      </c>
    </row>
    <row r="234" spans="1:68" ht="16.5" hidden="1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1.6666666666666667</v>
      </c>
      <c r="Y235" s="386">
        <f>IFERROR(Y230/H230,"0")+IFERROR(Y231/H231,"0")+IFERROR(Y232/H232,"0")+IFERROR(Y233/H233,"0")+IFERROR(Y234/H234,"0")</f>
        <v>2</v>
      </c>
      <c r="Z235" s="386">
        <f>IFERROR(IF(Z230="",0,Z230),"0")+IFERROR(IF(Z231="",0,Z231),"0")+IFERROR(IF(Z232="",0,Z232),"0")+IFERROR(IF(Z233="",0,Z233),"0")+IFERROR(IF(Z234="",0,Z234),"0")</f>
        <v>1.506E-2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4</v>
      </c>
      <c r="Y236" s="386">
        <f>IFERROR(SUM(Y230:Y234),"0")</f>
        <v>4.8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hidden="1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idden="1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hidden="1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hidden="1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hidden="1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5</v>
      </c>
      <c r="Y318" s="385">
        <f>IFERROR(IF(X318="",0,CEILING((X318/$H318),1)*$H318),"")</f>
        <v>8.4</v>
      </c>
      <c r="Z318" s="36">
        <f>IFERROR(IF(Y318=0,"",ROUNDUP(Y318/H318,0)*0.00753),"")</f>
        <v>1.506E-2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5.3095238095238093</v>
      </c>
      <c r="BN318" s="64">
        <f>IFERROR(Y318*I318/H318,"0")</f>
        <v>8.92</v>
      </c>
      <c r="BO318" s="64">
        <f>IFERROR(1/J318*(X318/H318),"0")</f>
        <v>7.631257631257631E-3</v>
      </c>
      <c r="BP318" s="64">
        <f>IFERROR(1/J318*(Y318/H318),"0")</f>
        <v>1.282051282051282E-2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1.1904761904761905</v>
      </c>
      <c r="Y322" s="386">
        <f>IFERROR(Y318/H318,"0")+IFERROR(Y319/H319,"0")+IFERROR(Y320/H320,"0")+IFERROR(Y321/H321,"0")</f>
        <v>2</v>
      </c>
      <c r="Z322" s="386">
        <f>IFERROR(IF(Z318="",0,Z318),"0")+IFERROR(IF(Z319="",0,Z319),"0")+IFERROR(IF(Z320="",0,Z320),"0")+IFERROR(IF(Z321="",0,Z321),"0")</f>
        <v>1.506E-2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5</v>
      </c>
      <c r="Y323" s="386">
        <f>IFERROR(SUM(Y318:Y321),"0")</f>
        <v>8.4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323</v>
      </c>
      <c r="Y335" s="385">
        <f>IFERROR(IF(X335="",0,CEILING((X335/$H335),1)*$H335),"")</f>
        <v>327.59999999999997</v>
      </c>
      <c r="Z335" s="36">
        <f>IFERROR(IF(Y335=0,"",ROUNDUP(Y335/H335,0)*0.02175),"")</f>
        <v>0.91349999999999998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346.35538461538465</v>
      </c>
      <c r="BN335" s="64">
        <f>IFERROR(Y335*I335/H335,"0")</f>
        <v>351.28800000000001</v>
      </c>
      <c r="BO335" s="64">
        <f>IFERROR(1/J335*(X335/H335),"0")</f>
        <v>0.7394688644688644</v>
      </c>
      <c r="BP335" s="64">
        <f>IFERROR(1/J335*(Y335/H335),"0")</f>
        <v>0.75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41.410256410256409</v>
      </c>
      <c r="Y337" s="386">
        <f>IFERROR(Y334/H334,"0")+IFERROR(Y335/H335,"0")+IFERROR(Y336/H336,"0")</f>
        <v>42</v>
      </c>
      <c r="Z337" s="386">
        <f>IFERROR(IF(Z334="",0,Z334),"0")+IFERROR(IF(Z335="",0,Z335),"0")+IFERROR(IF(Z336="",0,Z336),"0")</f>
        <v>0.91349999999999998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323</v>
      </c>
      <c r="Y338" s="386">
        <f>IFERROR(SUM(Y334:Y336),"0")</f>
        <v>327.59999999999997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796</v>
      </c>
      <c r="Y366" s="385">
        <f t="shared" ref="Y366:Y374" si="62">IFERROR(IF(X366="",0,CEILING((X366/$H366),1)*$H366),"")</f>
        <v>810</v>
      </c>
      <c r="Z366" s="36">
        <f>IFERROR(IF(Y366=0,"",ROUNDUP(Y366/H366,0)*0.02175),"")</f>
        <v>1.1744999999999999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821.47199999999998</v>
      </c>
      <c r="BN366" s="64">
        <f t="shared" ref="BN366:BN374" si="64">IFERROR(Y366*I366/H366,"0")</f>
        <v>835.92000000000007</v>
      </c>
      <c r="BO366" s="64">
        <f t="shared" ref="BO366:BO374" si="65">IFERROR(1/J366*(X366/H366),"0")</f>
        <v>1.1055555555555556</v>
      </c>
      <c r="BP366" s="64">
        <f t="shared" ref="BP366:BP374" si="66">IFERROR(1/J366*(Y366/H366),"0")</f>
        <v>1.125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320</v>
      </c>
      <c r="Y368" s="385">
        <f t="shared" si="62"/>
        <v>330</v>
      </c>
      <c r="Z368" s="36">
        <f>IFERROR(IF(Y368=0,"",ROUNDUP(Y368/H368,0)*0.02175),"")</f>
        <v>0.47849999999999998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330.24</v>
      </c>
      <c r="BN368" s="64">
        <f t="shared" si="64"/>
        <v>340.56000000000006</v>
      </c>
      <c r="BO368" s="64">
        <f t="shared" si="65"/>
        <v>0.44444444444444442</v>
      </c>
      <c r="BP368" s="64">
        <f t="shared" si="66"/>
        <v>0.45833333333333331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74.400000000000006</v>
      </c>
      <c r="Y375" s="386">
        <f>IFERROR(Y366/H366,"0")+IFERROR(Y367/H367,"0")+IFERROR(Y368/H368,"0")+IFERROR(Y369/H369,"0")+IFERROR(Y370/H370,"0")+IFERROR(Y371/H371,"0")+IFERROR(Y372/H372,"0")+IFERROR(Y373/H373,"0")+IFERROR(Y374/H374,"0")</f>
        <v>76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1.6529999999999998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1116</v>
      </c>
      <c r="Y376" s="386">
        <f>IFERROR(SUM(Y366:Y374),"0")</f>
        <v>1140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695</v>
      </c>
      <c r="Y378" s="385">
        <f>IFERROR(IF(X378="",0,CEILING((X378/$H378),1)*$H378),"")</f>
        <v>705</v>
      </c>
      <c r="Z378" s="36">
        <f>IFERROR(IF(Y378=0,"",ROUNDUP(Y378/H378,0)*0.02175),"")</f>
        <v>1.0222499999999999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717.24</v>
      </c>
      <c r="BN378" s="64">
        <f>IFERROR(Y378*I378/H378,"0")</f>
        <v>727.56</v>
      </c>
      <c r="BO378" s="64">
        <f>IFERROR(1/J378*(X378/H378),"0")</f>
        <v>0.96527777777777779</v>
      </c>
      <c r="BP378" s="64">
        <f>IFERROR(1/J378*(Y378/H378),"0")</f>
        <v>0.97916666666666663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46.333333333333336</v>
      </c>
      <c r="Y380" s="386">
        <f>IFERROR(Y378/H378,"0")+IFERROR(Y379/H379,"0")</f>
        <v>47</v>
      </c>
      <c r="Z380" s="386">
        <f>IFERROR(IF(Z378="",0,Z378),"0")+IFERROR(IF(Z379="",0,Z379),"0")</f>
        <v>1.0222499999999999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695</v>
      </c>
      <c r="Y381" s="386">
        <f>IFERROR(SUM(Y378:Y379),"0")</f>
        <v>705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841</v>
      </c>
      <c r="Y408" s="385">
        <f>IFERROR(IF(X408="",0,CEILING((X408/$H408),1)*$H408),"")</f>
        <v>842.4</v>
      </c>
      <c r="Z408" s="36">
        <f>IFERROR(IF(Y408=0,"",ROUNDUP(Y408/H408,0)*0.02175),"")</f>
        <v>2.3489999999999998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901.81076923076932</v>
      </c>
      <c r="BN408" s="64">
        <f>IFERROR(Y408*I408/H408,"0")</f>
        <v>903.31200000000013</v>
      </c>
      <c r="BO408" s="64">
        <f>IFERROR(1/J408*(X408/H408),"0")</f>
        <v>1.9253663003663002</v>
      </c>
      <c r="BP408" s="64">
        <f>IFERROR(1/J408*(Y408/H408),"0")</f>
        <v>1.9285714285714284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107.82051282051282</v>
      </c>
      <c r="Y413" s="386">
        <f>IFERROR(Y408/H408,"0")+IFERROR(Y409/H409,"0")+IFERROR(Y410/H410,"0")+IFERROR(Y411/H411,"0")+IFERROR(Y412/H412,"0")</f>
        <v>108</v>
      </c>
      <c r="Z413" s="386">
        <f>IFERROR(IF(Z408="",0,Z408),"0")+IFERROR(IF(Z409="",0,Z409),"0")+IFERROR(IF(Z410="",0,Z410),"0")+IFERROR(IF(Z411="",0,Z411),"0")+IFERROR(IF(Z412="",0,Z412),"0")</f>
        <v>2.3489999999999998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841</v>
      </c>
      <c r="Y414" s="386">
        <f>IFERROR(SUM(Y408:Y412),"0")</f>
        <v>842.4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60</v>
      </c>
      <c r="Y433" s="385">
        <f t="shared" si="67"/>
        <v>63</v>
      </c>
      <c r="Z433" s="36">
        <f t="shared" si="68"/>
        <v>0.11295000000000001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63.28571428571427</v>
      </c>
      <c r="BN433" s="64">
        <f t="shared" si="70"/>
        <v>66.449999999999989</v>
      </c>
      <c r="BO433" s="64">
        <f t="shared" si="71"/>
        <v>9.1575091575091569E-2</v>
      </c>
      <c r="BP433" s="64">
        <f t="shared" si="72"/>
        <v>9.6153846153846145E-2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14.285714285714285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15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0.11295000000000001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60</v>
      </c>
      <c r="Y452" s="386">
        <f>IFERROR(SUM(Y427:Y450),"0")</f>
        <v>63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400</v>
      </c>
      <c r="Y513" s="385">
        <f t="shared" si="79"/>
        <v>401.28000000000003</v>
      </c>
      <c r="Z513" s="36">
        <f t="shared" si="80"/>
        <v>0.90895999999999999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427.27272727272725</v>
      </c>
      <c r="BN513" s="64">
        <f t="shared" si="82"/>
        <v>428.64</v>
      </c>
      <c r="BO513" s="64">
        <f t="shared" si="83"/>
        <v>0.72843822843822836</v>
      </c>
      <c r="BP513" s="64">
        <f t="shared" si="84"/>
        <v>0.73076923076923084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903</v>
      </c>
      <c r="Y516" s="385">
        <f t="shared" si="79"/>
        <v>908.16000000000008</v>
      </c>
      <c r="Z516" s="36">
        <f t="shared" si="80"/>
        <v>2.0571199999999998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964.56818181818176</v>
      </c>
      <c r="BN516" s="64">
        <f t="shared" si="82"/>
        <v>970.07999999999993</v>
      </c>
      <c r="BO516" s="64">
        <f t="shared" si="83"/>
        <v>1.6444493006993006</v>
      </c>
      <c r="BP516" s="64">
        <f t="shared" si="84"/>
        <v>1.653846153846154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246.780303030303</v>
      </c>
      <c r="Y521" s="386">
        <f>IFERROR(Y512/H512,"0")+IFERROR(Y513/H513,"0")+IFERROR(Y514/H514,"0")+IFERROR(Y515/H515,"0")+IFERROR(Y516/H516,"0")+IFERROR(Y517/H517,"0")+IFERROR(Y518/H518,"0")+IFERROR(Y519/H519,"0")+IFERROR(Y520/H520,"0")</f>
        <v>248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2.9660799999999998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1303</v>
      </c>
      <c r="Y522" s="386">
        <f>IFERROR(SUM(Y512:Y520),"0")</f>
        <v>1309.44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650</v>
      </c>
      <c r="Y524" s="385">
        <f>IFERROR(IF(X524="",0,CEILING((X524/$H524),1)*$H524),"")</f>
        <v>654.72</v>
      </c>
      <c r="Z524" s="36">
        <f>IFERROR(IF(Y524=0,"",ROUNDUP(Y524/H524,0)*0.01196),"")</f>
        <v>1.4830399999999999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694.31818181818176</v>
      </c>
      <c r="BN524" s="64">
        <f>IFERROR(Y524*I524/H524,"0")</f>
        <v>699.36</v>
      </c>
      <c r="BO524" s="64">
        <f>IFERROR(1/J524*(X524/H524),"0")</f>
        <v>1.1837121212121211</v>
      </c>
      <c r="BP524" s="64">
        <f>IFERROR(1/J524*(Y524/H524),"0")</f>
        <v>1.1923076923076923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123.10606060606059</v>
      </c>
      <c r="Y526" s="386">
        <f>IFERROR(Y524/H524,"0")+IFERROR(Y525/H525,"0")</f>
        <v>124</v>
      </c>
      <c r="Z526" s="386">
        <f>IFERROR(IF(Z524="",0,Z524),"0")+IFERROR(IF(Z525="",0,Z525),"0")</f>
        <v>1.4830399999999999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650</v>
      </c>
      <c r="Y527" s="386">
        <f>IFERROR(SUM(Y524:Y525),"0")</f>
        <v>654.72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249</v>
      </c>
      <c r="Y529" s="385">
        <f t="shared" ref="Y529:Y534" si="85">IFERROR(IF(X529="",0,CEILING((X529/$H529),1)*$H529),"")</f>
        <v>253.44</v>
      </c>
      <c r="Z529" s="36">
        <f>IFERROR(IF(Y529=0,"",ROUNDUP(Y529/H529,0)*0.01196),"")</f>
        <v>0.57408000000000003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265.97727272727269</v>
      </c>
      <c r="BN529" s="64">
        <f t="shared" ref="BN529:BN534" si="87">IFERROR(Y529*I529/H529,"0")</f>
        <v>270.71999999999997</v>
      </c>
      <c r="BO529" s="64">
        <f t="shared" ref="BO529:BO534" si="88">IFERROR(1/J529*(X529/H529),"0")</f>
        <v>0.45345279720279719</v>
      </c>
      <c r="BP529" s="64">
        <f t="shared" ref="BP529:BP534" si="89">IFERROR(1/J529*(Y529/H529),"0")</f>
        <v>0.46153846153846156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353</v>
      </c>
      <c r="Y530" s="385">
        <f t="shared" si="85"/>
        <v>353.76</v>
      </c>
      <c r="Z530" s="36">
        <f>IFERROR(IF(Y530=0,"",ROUNDUP(Y530/H530,0)*0.01196),"")</f>
        <v>0.80132000000000003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377.06818181818176</v>
      </c>
      <c r="BN530" s="64">
        <f t="shared" si="87"/>
        <v>377.87999999999994</v>
      </c>
      <c r="BO530" s="64">
        <f t="shared" si="88"/>
        <v>0.64284673659673663</v>
      </c>
      <c r="BP530" s="64">
        <f t="shared" si="89"/>
        <v>0.64423076923076927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587</v>
      </c>
      <c r="Y531" s="385">
        <f t="shared" si="85"/>
        <v>591.36</v>
      </c>
      <c r="Z531" s="36">
        <f>IFERROR(IF(Y531=0,"",ROUNDUP(Y531/H531,0)*0.01196),"")</f>
        <v>1.33952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627.02272727272725</v>
      </c>
      <c r="BN531" s="64">
        <f t="shared" si="87"/>
        <v>631.67999999999995</v>
      </c>
      <c r="BO531" s="64">
        <f t="shared" si="88"/>
        <v>1.0689831002331003</v>
      </c>
      <c r="BP531" s="64">
        <f t="shared" si="89"/>
        <v>1.0769230769230771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225.18939393939394</v>
      </c>
      <c r="Y535" s="386">
        <f>IFERROR(Y529/H529,"0")+IFERROR(Y530/H530,"0")+IFERROR(Y531/H531,"0")+IFERROR(Y532/H532,"0")+IFERROR(Y533/H533,"0")+IFERROR(Y534/H534,"0")</f>
        <v>227</v>
      </c>
      <c r="Z535" s="386">
        <f>IFERROR(IF(Z529="",0,Z529),"0")+IFERROR(IF(Z530="",0,Z530),"0")+IFERROR(IF(Z531="",0,Z531),"0")+IFERROR(IF(Z532="",0,Z532),"0")+IFERROR(IF(Z533="",0,Z533),"0")+IFERROR(IF(Z534="",0,Z534),"0")</f>
        <v>2.7149200000000002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1189</v>
      </c>
      <c r="Y536" s="386">
        <f>IFERROR(SUM(Y529:Y534),"0")</f>
        <v>1198.56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10</v>
      </c>
      <c r="Y539" s="385">
        <f>IFERROR(IF(X539="",0,CEILING((X539/$H539),1)*$H539),"")</f>
        <v>15.6</v>
      </c>
      <c r="Z539" s="36">
        <f>IFERROR(IF(Y539=0,"",ROUNDUP(Y539/H539,0)*0.02175),"")</f>
        <v>4.3499999999999997E-2</v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10.700000000000001</v>
      </c>
      <c r="BN539" s="64">
        <f>IFERROR(Y539*I539/H539,"0")</f>
        <v>16.692</v>
      </c>
      <c r="BO539" s="64">
        <f>IFERROR(1/J539*(X539/H539),"0")</f>
        <v>2.2893772893772896E-2</v>
      </c>
      <c r="BP539" s="64">
        <f>IFERROR(1/J539*(Y539/H539),"0")</f>
        <v>3.5714285714285712E-2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1.2820512820512822</v>
      </c>
      <c r="Y541" s="386">
        <f>IFERROR(Y538/H538,"0")+IFERROR(Y539/H539,"0")+IFERROR(Y540/H540,"0")</f>
        <v>2</v>
      </c>
      <c r="Z541" s="386">
        <f>IFERROR(IF(Z538="",0,Z538),"0")+IFERROR(IF(Z539="",0,Z539),"0")+IFERROR(IF(Z540="",0,Z540),"0")</f>
        <v>4.3499999999999997E-2</v>
      </c>
      <c r="AA541" s="387"/>
      <c r="AB541" s="387"/>
      <c r="AC541" s="387"/>
    </row>
    <row r="542" spans="1:68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10</v>
      </c>
      <c r="Y542" s="386">
        <f>IFERROR(SUM(Y538:Y540),"0")</f>
        <v>15.6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6896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6990.1200000000008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7312.9509214648706</v>
      </c>
      <c r="Y606" s="386">
        <f>IFERROR(SUM(BN22:BN602),"0")</f>
        <v>7412.5260000000007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13</v>
      </c>
      <c r="Y607" s="38">
        <f>ROUNDUP(SUM(BP22:BP602),0)</f>
        <v>13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7637.9509214648706</v>
      </c>
      <c r="Y608" s="386">
        <f>GrossWeightTotalR+PalletQtyTotalR*25</f>
        <v>7737.5260000000007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1028.0841354686181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1042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15.220869999999996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25.200000000000003</v>
      </c>
      <c r="E615" s="46">
        <f>IFERROR(Y101*1,"0")+IFERROR(Y102*1,"0")+IFERROR(Y103*1,"0")+IFERROR(Y107*1,"0")+IFERROR(Y108*1,"0")+IFERROR(Y109*1,"0")+IFERROR(Y110*1,"0")+IFERROR(Y111*1,"0")</f>
        <v>113.7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351.3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235.2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335.99999999999994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1845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842.4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63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3178.3199999999997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28,08"/>
        <filter val="1 116,00"/>
        <filter val="1 189,00"/>
        <filter val="1 303,00"/>
        <filter val="1,19"/>
        <filter val="1,28"/>
        <filter val="1,67"/>
        <filter val="10,00"/>
        <filter val="107,82"/>
        <filter val="109,00"/>
        <filter val="115,00"/>
        <filter val="123,11"/>
        <filter val="13"/>
        <filter val="133,00"/>
        <filter val="14,29"/>
        <filter val="17,00"/>
        <filter val="2,86"/>
        <filter val="20,01"/>
        <filter val="220,00"/>
        <filter val="225,19"/>
        <filter val="232,00"/>
        <filter val="24,00"/>
        <filter val="246,78"/>
        <filter val="249,00"/>
        <filter val="28,00"/>
        <filter val="320,00"/>
        <filter val="323,00"/>
        <filter val="347,00"/>
        <filter val="353,00"/>
        <filter val="4,00"/>
        <filter val="400,00"/>
        <filter val="41,41"/>
        <filter val="46,33"/>
        <filter val="5,00"/>
        <filter val="51,54"/>
        <filter val="587,00"/>
        <filter val="6 896,00"/>
        <filter val="60,00"/>
        <filter val="62,00"/>
        <filter val="650,00"/>
        <filter val="695,00"/>
        <filter val="7 312,95"/>
        <filter val="7 637,95"/>
        <filter val="70,21"/>
        <filter val="74,40"/>
        <filter val="796,00"/>
        <filter val="8,00"/>
        <filter val="81,00"/>
        <filter val="841,00"/>
        <filter val="903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2024-08-02T11:02:47Z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