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871D71BC-A9F6-4B3F-9CFD-587A958EE43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заказа'!$B$264:$B$264</definedName>
    <definedName name="ProductId101">'Бланк заказа'!$B$265:$B$265</definedName>
    <definedName name="ProductId102">'Бланк заказа'!$B$266:$B$266</definedName>
    <definedName name="ProductId103">'Бланк заказа'!$B$267:$B$267</definedName>
    <definedName name="ProductId104">'Бланк заказа'!$B$268:$B$268</definedName>
    <definedName name="ProductId105">'Бланк заказа'!$B$269:$B$269</definedName>
    <definedName name="ProductId106">'Бланк заказа'!$B$270:$B$270</definedName>
    <definedName name="ProductId107">'Бланк заказа'!$B$271:$B$271</definedName>
    <definedName name="ProductId108">'Бланк заказа'!$B$272:$B$272</definedName>
    <definedName name="ProductId109">'Бланк заказа'!$B$273:$B$273</definedName>
    <definedName name="ProductId11">'Бланк заказа'!$B$45:$B$45</definedName>
    <definedName name="ProductId110">'Бланк заказа'!$B$274:$B$274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заказа'!$B$145:$B$145</definedName>
    <definedName name="ProductId52">'Бланк заказа'!$B$150:$B$150</definedName>
    <definedName name="ProductId53">'Бланк заказа'!$B$151:$B$151</definedName>
    <definedName name="ProductId54">'Бланк заказа'!$B$152:$B$152</definedName>
    <definedName name="ProductId55">'Бланк заказа'!$B$153:$B$153</definedName>
    <definedName name="ProductId56">'Бланк заказа'!$B$157:$B$157</definedName>
    <definedName name="ProductId57">'Бланк заказа'!$B$158:$B$158</definedName>
    <definedName name="ProductId58">'Бланк заказа'!$B$164:$B$164</definedName>
    <definedName name="ProductId59">'Бланк заказа'!$B$165:$B$165</definedName>
    <definedName name="ProductId6">'Бланк заказа'!$B$36:$B$36</definedName>
    <definedName name="ProductId60">'Бланк заказа'!$B$166:$B$166</definedName>
    <definedName name="ProductId61">'Бланк заказа'!$B$170:$B$170</definedName>
    <definedName name="ProductId62">'Бланк заказа'!$B$175:$B$175</definedName>
    <definedName name="ProductId63">'Бланк заказа'!$B$181:$B$181</definedName>
    <definedName name="ProductId64">'Бланк заказа'!$B$186:$B$186</definedName>
    <definedName name="ProductId65">'Бланк заказа'!$B$187:$B$187</definedName>
    <definedName name="ProductId66">'Бланк заказа'!$B$188:$B$188</definedName>
    <definedName name="ProductId67">'Бланк заказа'!$B$193:$B$193</definedName>
    <definedName name="ProductId68">'Бланк заказа'!$B$194:$B$194</definedName>
    <definedName name="ProductId69">'Бланк заказа'!$B$195:$B$195</definedName>
    <definedName name="ProductId7">'Бланк заказа'!$B$37:$B$37</definedName>
    <definedName name="ProductId70">'Бланк заказа'!$B$196:$B$196</definedName>
    <definedName name="ProductId71">'Бланк заказа'!$B$197:$B$197</definedName>
    <definedName name="ProductId72">'Бланк заказа'!$B$198:$B$198</definedName>
    <definedName name="ProductId73">'Бланк заказа'!$B$203:$B$203</definedName>
    <definedName name="ProductId74">'Бланк заказа'!$B$204:$B$204</definedName>
    <definedName name="ProductId75">'Бланк заказа'!$B$205:$B$205</definedName>
    <definedName name="ProductId76">'Бланк заказа'!$B$206:$B$206</definedName>
    <definedName name="ProductId77">'Бланк заказа'!$B$211:$B$211</definedName>
    <definedName name="ProductId78">'Бланк заказа'!$B$216:$B$216</definedName>
    <definedName name="ProductId79">'Бланк заказа'!$B$217:$B$217</definedName>
    <definedName name="ProductId8">'Бланк заказа'!$B$38:$B$38</definedName>
    <definedName name="ProductId80">'Бланк заказа'!$B$223:$B$223</definedName>
    <definedName name="ProductId81">'Бланк заказа'!$B$228:$B$228</definedName>
    <definedName name="ProductId82">'Бланк заказа'!$B$234:$B$234</definedName>
    <definedName name="ProductId83">'Бланк заказа'!$B$235:$B$235</definedName>
    <definedName name="ProductId84">'Бланк заказа'!$B$236:$B$236</definedName>
    <definedName name="ProductId85">'Бланк заказа'!$B$240:$B$240</definedName>
    <definedName name="ProductId86">'Бланк заказа'!$B$244:$B$244</definedName>
    <definedName name="ProductId87">'Бланк заказа'!$B$245:$B$245</definedName>
    <definedName name="ProductId88">'Бланк заказа'!$B$249:$B$249</definedName>
    <definedName name="ProductId89">'Бланк заказа'!$B$250:$B$250</definedName>
    <definedName name="ProductId9">'Бланк заказа'!$B$43:$B$43</definedName>
    <definedName name="ProductId90">'Бланк заказа'!$B$251:$B$251</definedName>
    <definedName name="ProductId91">'Бланк заказа'!$B$252:$B$252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ductId96">'Бланк заказа'!$B$260:$B$260</definedName>
    <definedName name="ProductId97">'Бланк заказа'!$B$261:$B$261</definedName>
    <definedName name="ProductId98">'Бланк заказа'!$B$262:$B$262</definedName>
    <definedName name="ProductId99">'Бланк заказа'!$B$263:$B$263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заказа'!$X$264:$X$264</definedName>
    <definedName name="SalesQty101">'Бланк заказа'!$X$265:$X$265</definedName>
    <definedName name="SalesQty102">'Бланк заказа'!$X$266:$X$266</definedName>
    <definedName name="SalesQty103">'Бланк заказа'!$X$267:$X$267</definedName>
    <definedName name="SalesQty104">'Бланк заказа'!$X$268:$X$268</definedName>
    <definedName name="SalesQty105">'Бланк заказа'!$X$269:$X$269</definedName>
    <definedName name="SalesQty106">'Бланк заказа'!$X$270:$X$270</definedName>
    <definedName name="SalesQty107">'Бланк заказа'!$X$271:$X$271</definedName>
    <definedName name="SalesQty108">'Бланк заказа'!$X$272:$X$272</definedName>
    <definedName name="SalesQty109">'Бланк заказа'!$X$273:$X$273</definedName>
    <definedName name="SalesQty11">'Бланк заказа'!$X$45:$X$45</definedName>
    <definedName name="SalesQty110">'Бланк заказа'!$X$274:$X$274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заказа'!$X$112:$X$112</definedName>
    <definedName name="SalesQty43">'Бланк заказа'!$X$113:$X$113</definedName>
    <definedName name="SalesQty44">'Бланк заказа'!$X$118:$X$118</definedName>
    <definedName name="SalesQty45">'Бланк заказа'!$X$119:$X$119</definedName>
    <definedName name="SalesQty46">'Бланк заказа'!$X$124:$X$124</definedName>
    <definedName name="SalesQty47">'Бланк заказа'!$X$129:$X$129</definedName>
    <definedName name="SalesQty48">'Бланк заказа'!$X$130:$X$130</definedName>
    <definedName name="SalesQty49">'Бланк заказа'!$X$135:$X$135</definedName>
    <definedName name="SalesQty5">'Бланк заказа'!$X$31:$X$31</definedName>
    <definedName name="SalesQty50">'Бланк заказа'!$X$141:$X$141</definedName>
    <definedName name="SalesQty51">'Бланк заказа'!$X$145:$X$145</definedName>
    <definedName name="SalesQty52">'Бланк заказа'!$X$150:$X$150</definedName>
    <definedName name="SalesQty53">'Бланк заказа'!$X$151:$X$151</definedName>
    <definedName name="SalesQty54">'Бланк заказа'!$X$152:$X$152</definedName>
    <definedName name="SalesQty55">'Бланк заказа'!$X$153:$X$153</definedName>
    <definedName name="SalesQty56">'Бланк заказа'!$X$157:$X$157</definedName>
    <definedName name="SalesQty57">'Бланк заказа'!$X$158:$X$158</definedName>
    <definedName name="SalesQty58">'Бланк заказа'!$X$164:$X$164</definedName>
    <definedName name="SalesQty59">'Бланк заказа'!$X$165:$X$165</definedName>
    <definedName name="SalesQty6">'Бланк заказа'!$X$36:$X$36</definedName>
    <definedName name="SalesQty60">'Бланк заказа'!$X$166:$X$166</definedName>
    <definedName name="SalesQty61">'Бланк заказа'!$X$170:$X$170</definedName>
    <definedName name="SalesQty62">'Бланк заказа'!$X$175:$X$175</definedName>
    <definedName name="SalesQty63">'Бланк заказа'!$X$181:$X$181</definedName>
    <definedName name="SalesQty64">'Бланк заказа'!$X$186:$X$186</definedName>
    <definedName name="SalesQty65">'Бланк заказа'!$X$187:$X$187</definedName>
    <definedName name="SalesQty66">'Бланк заказа'!$X$188:$X$188</definedName>
    <definedName name="SalesQty67">'Бланк заказа'!$X$193:$X$193</definedName>
    <definedName name="SalesQty68">'Бланк заказа'!$X$194:$X$194</definedName>
    <definedName name="SalesQty69">'Бланк заказа'!$X$195:$X$195</definedName>
    <definedName name="SalesQty7">'Бланк заказа'!$X$37:$X$37</definedName>
    <definedName name="SalesQty70">'Бланк заказа'!$X$196:$X$196</definedName>
    <definedName name="SalesQty71">'Бланк заказа'!$X$197:$X$197</definedName>
    <definedName name="SalesQty72">'Бланк заказа'!$X$198:$X$198</definedName>
    <definedName name="SalesQty73">'Бланк заказа'!$X$203:$X$203</definedName>
    <definedName name="SalesQty74">'Бланк заказа'!$X$204:$X$204</definedName>
    <definedName name="SalesQty75">'Бланк заказа'!$X$205:$X$205</definedName>
    <definedName name="SalesQty76">'Бланк заказа'!$X$206:$X$206</definedName>
    <definedName name="SalesQty77">'Бланк заказа'!$X$211:$X$211</definedName>
    <definedName name="SalesQty78">'Бланк заказа'!$X$216:$X$216</definedName>
    <definedName name="SalesQty79">'Бланк заказа'!$X$217:$X$217</definedName>
    <definedName name="SalesQty8">'Бланк заказа'!$X$38:$X$38</definedName>
    <definedName name="SalesQty80">'Бланк заказа'!$X$223:$X$223</definedName>
    <definedName name="SalesQty81">'Бланк заказа'!$X$228:$X$228</definedName>
    <definedName name="SalesQty82">'Бланк заказа'!$X$234:$X$234</definedName>
    <definedName name="SalesQty83">'Бланк заказа'!$X$235:$X$235</definedName>
    <definedName name="SalesQty84">'Бланк заказа'!$X$236:$X$236</definedName>
    <definedName name="SalesQty85">'Бланк заказа'!$X$240:$X$240</definedName>
    <definedName name="SalesQty86">'Бланк заказа'!$X$244:$X$244</definedName>
    <definedName name="SalesQty87">'Бланк заказа'!$X$245:$X$245</definedName>
    <definedName name="SalesQty88">'Бланк заказа'!$X$249:$X$249</definedName>
    <definedName name="SalesQty89">'Бланк заказа'!$X$250:$X$250</definedName>
    <definedName name="SalesQty9">'Бланк заказа'!$X$43:$X$43</definedName>
    <definedName name="SalesQty90">'Бланк заказа'!$X$251:$X$251</definedName>
    <definedName name="SalesQty91">'Бланк заказа'!$X$252:$X$252</definedName>
    <definedName name="SalesQty92">'Бланк заказа'!$X$256:$X$256</definedName>
    <definedName name="SalesQty93">'Бланк заказа'!$X$257:$X$257</definedName>
    <definedName name="SalesQty94">'Бланк заказа'!$X$258:$X$258</definedName>
    <definedName name="SalesQty95">'Бланк заказа'!$X$259:$X$259</definedName>
    <definedName name="SalesQty96">'Бланк заказа'!$X$260:$X$260</definedName>
    <definedName name="SalesQty97">'Бланк заказа'!$X$261:$X$261</definedName>
    <definedName name="SalesQty98">'Бланк заказа'!$X$262:$X$262</definedName>
    <definedName name="SalesQty99">'Бланк заказа'!$X$263:$X$263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заказа'!$Y$264:$Y$264</definedName>
    <definedName name="SalesRoundBox101">'Бланк заказа'!$Y$265:$Y$265</definedName>
    <definedName name="SalesRoundBox102">'Бланк заказа'!$Y$266:$Y$266</definedName>
    <definedName name="SalesRoundBox103">'Бланк заказа'!$Y$267:$Y$267</definedName>
    <definedName name="SalesRoundBox104">'Бланк заказа'!$Y$268:$Y$268</definedName>
    <definedName name="SalesRoundBox105">'Бланк заказа'!$Y$269:$Y$269</definedName>
    <definedName name="SalesRoundBox106">'Бланк заказа'!$Y$270:$Y$270</definedName>
    <definedName name="SalesRoundBox107">'Бланк заказа'!$Y$271:$Y$271</definedName>
    <definedName name="SalesRoundBox108">'Бланк заказа'!$Y$272:$Y$272</definedName>
    <definedName name="SalesRoundBox109">'Бланк заказа'!$Y$273:$Y$273</definedName>
    <definedName name="SalesRoundBox11">'Бланк заказа'!$Y$45:$Y$45</definedName>
    <definedName name="SalesRoundBox110">'Бланк заказа'!$Y$274:$Y$274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заказа'!$Y$112:$Y$112</definedName>
    <definedName name="SalesRoundBox43">'Бланк заказа'!$Y$113:$Y$113</definedName>
    <definedName name="SalesRoundBox44">'Бланк заказа'!$Y$118:$Y$118</definedName>
    <definedName name="SalesRoundBox45">'Бланк заказа'!$Y$119:$Y$119</definedName>
    <definedName name="SalesRoundBox46">'Бланк заказа'!$Y$124:$Y$124</definedName>
    <definedName name="SalesRoundBox47">'Бланк заказа'!$Y$129:$Y$129</definedName>
    <definedName name="SalesRoundBox48">'Бланк заказа'!$Y$130:$Y$130</definedName>
    <definedName name="SalesRoundBox49">'Бланк заказа'!$Y$135:$Y$135</definedName>
    <definedName name="SalesRoundBox5">'Бланк заказа'!$Y$31:$Y$31</definedName>
    <definedName name="SalesRoundBox50">'Бланк заказа'!$Y$141:$Y$141</definedName>
    <definedName name="SalesRoundBox51">'Бланк заказа'!$Y$145:$Y$145</definedName>
    <definedName name="SalesRoundBox52">'Бланк заказа'!$Y$150:$Y$150</definedName>
    <definedName name="SalesRoundBox53">'Бланк заказа'!$Y$151:$Y$151</definedName>
    <definedName name="SalesRoundBox54">'Бланк заказа'!$Y$152:$Y$152</definedName>
    <definedName name="SalesRoundBox55">'Бланк заказа'!$Y$153:$Y$153</definedName>
    <definedName name="SalesRoundBox56">'Бланк заказа'!$Y$157:$Y$157</definedName>
    <definedName name="SalesRoundBox57">'Бланк заказа'!$Y$158:$Y$158</definedName>
    <definedName name="SalesRoundBox58">'Бланк заказа'!$Y$164:$Y$164</definedName>
    <definedName name="SalesRoundBox59">'Бланк заказа'!$Y$165:$Y$165</definedName>
    <definedName name="SalesRoundBox6">'Бланк заказа'!$Y$36:$Y$36</definedName>
    <definedName name="SalesRoundBox60">'Бланк заказа'!$Y$166:$Y$166</definedName>
    <definedName name="SalesRoundBox61">'Бланк заказа'!$Y$170:$Y$170</definedName>
    <definedName name="SalesRoundBox62">'Бланк заказа'!$Y$175:$Y$175</definedName>
    <definedName name="SalesRoundBox63">'Бланк заказа'!$Y$181:$Y$181</definedName>
    <definedName name="SalesRoundBox64">'Бланк заказа'!$Y$186:$Y$186</definedName>
    <definedName name="SalesRoundBox65">'Бланк заказа'!$Y$187:$Y$187</definedName>
    <definedName name="SalesRoundBox66">'Бланк заказа'!$Y$188:$Y$188</definedName>
    <definedName name="SalesRoundBox67">'Бланк заказа'!$Y$193:$Y$193</definedName>
    <definedName name="SalesRoundBox68">'Бланк заказа'!$Y$194:$Y$194</definedName>
    <definedName name="SalesRoundBox69">'Бланк заказа'!$Y$195:$Y$195</definedName>
    <definedName name="SalesRoundBox7">'Бланк заказа'!$Y$37:$Y$37</definedName>
    <definedName name="SalesRoundBox70">'Бланк заказа'!$Y$196:$Y$196</definedName>
    <definedName name="SalesRoundBox71">'Бланк заказа'!$Y$197:$Y$197</definedName>
    <definedName name="SalesRoundBox72">'Бланк заказа'!$Y$198:$Y$198</definedName>
    <definedName name="SalesRoundBox73">'Бланк заказа'!$Y$203:$Y$203</definedName>
    <definedName name="SalesRoundBox74">'Бланк заказа'!$Y$204:$Y$204</definedName>
    <definedName name="SalesRoundBox75">'Бланк заказа'!$Y$205:$Y$205</definedName>
    <definedName name="SalesRoundBox76">'Бланк заказа'!$Y$206:$Y$206</definedName>
    <definedName name="SalesRoundBox77">'Бланк заказа'!$Y$211:$Y$211</definedName>
    <definedName name="SalesRoundBox78">'Бланк заказа'!$Y$216:$Y$216</definedName>
    <definedName name="SalesRoundBox79">'Бланк заказа'!$Y$217:$Y$217</definedName>
    <definedName name="SalesRoundBox8">'Бланк заказа'!$Y$38:$Y$38</definedName>
    <definedName name="SalesRoundBox80">'Бланк заказа'!$Y$223:$Y$223</definedName>
    <definedName name="SalesRoundBox81">'Бланк заказа'!$Y$228:$Y$228</definedName>
    <definedName name="SalesRoundBox82">'Бланк заказа'!$Y$234:$Y$234</definedName>
    <definedName name="SalesRoundBox83">'Бланк заказа'!$Y$235:$Y$235</definedName>
    <definedName name="SalesRoundBox84">'Бланк заказа'!$Y$236:$Y$236</definedName>
    <definedName name="SalesRoundBox85">'Бланк заказа'!$Y$240:$Y$240</definedName>
    <definedName name="SalesRoundBox86">'Бланк заказа'!$Y$244:$Y$244</definedName>
    <definedName name="SalesRoundBox87">'Бланк заказа'!$Y$245:$Y$245</definedName>
    <definedName name="SalesRoundBox88">'Бланк заказа'!$Y$249:$Y$249</definedName>
    <definedName name="SalesRoundBox89">'Бланк заказа'!$Y$250:$Y$250</definedName>
    <definedName name="SalesRoundBox9">'Бланк заказа'!$Y$43:$Y$43</definedName>
    <definedName name="SalesRoundBox90">'Бланк заказа'!$Y$251:$Y$251</definedName>
    <definedName name="SalesRoundBox91">'Бланк заказа'!$Y$252:$Y$252</definedName>
    <definedName name="SalesRoundBox92">'Бланк заказа'!$Y$256:$Y$256</definedName>
    <definedName name="SalesRoundBox93">'Бланк заказа'!$Y$257:$Y$257</definedName>
    <definedName name="SalesRoundBox94">'Бланк заказа'!$Y$258:$Y$258</definedName>
    <definedName name="SalesRoundBox95">'Бланк заказа'!$Y$259:$Y$259</definedName>
    <definedName name="SalesRoundBox96">'Бланк заказа'!$Y$260:$Y$260</definedName>
    <definedName name="SalesRoundBox97">'Бланк заказа'!$Y$261:$Y$261</definedName>
    <definedName name="SalesRoundBox98">'Бланк заказа'!$Y$262:$Y$262</definedName>
    <definedName name="SalesRoundBox99">'Бланк заказа'!$Y$263:$Y$263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заказа'!$W$264:$W$264</definedName>
    <definedName name="UnitOfMeasure101">'Бланк заказа'!$W$265:$W$265</definedName>
    <definedName name="UnitOfMeasure102">'Бланк заказа'!$W$266:$W$266</definedName>
    <definedName name="UnitOfMeasure103">'Бланк заказа'!$W$267:$W$267</definedName>
    <definedName name="UnitOfMeasure104">'Бланк заказа'!$W$268:$W$268</definedName>
    <definedName name="UnitOfMeasure105">'Бланк заказа'!$W$269:$W$269</definedName>
    <definedName name="UnitOfMeasure106">'Бланк заказа'!$W$270:$W$270</definedName>
    <definedName name="UnitOfMeasure107">'Бланк заказа'!$W$271:$W$271</definedName>
    <definedName name="UnitOfMeasure108">'Бланк заказа'!$W$272:$W$272</definedName>
    <definedName name="UnitOfMeasure109">'Бланк заказа'!$W$273:$W$273</definedName>
    <definedName name="UnitOfMeasure11">'Бланк заказа'!$W$45:$W$45</definedName>
    <definedName name="UnitOfMeasure110">'Бланк заказа'!$W$274:$W$274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заказа'!$W$112:$W$112</definedName>
    <definedName name="UnitOfMeasure43">'Бланк заказа'!$W$113:$W$113</definedName>
    <definedName name="UnitOfMeasure44">'Бланк заказа'!$W$118:$W$118</definedName>
    <definedName name="UnitOfMeasure45">'Бланк заказа'!$W$119:$W$119</definedName>
    <definedName name="UnitOfMeasure46">'Бланк заказа'!$W$124:$W$124</definedName>
    <definedName name="UnitOfMeasure47">'Бланк заказа'!$W$129:$W$129</definedName>
    <definedName name="UnitOfMeasure48">'Бланк заказа'!$W$130:$W$130</definedName>
    <definedName name="UnitOfMeasure49">'Бланк заказа'!$W$135:$W$135</definedName>
    <definedName name="UnitOfMeasure5">'Бланк заказа'!$W$31:$W$31</definedName>
    <definedName name="UnitOfMeasure50">'Бланк заказа'!$W$141:$W$141</definedName>
    <definedName name="UnitOfMeasure51">'Бланк заказа'!$W$145:$W$145</definedName>
    <definedName name="UnitOfMeasure52">'Бланк заказа'!$W$150:$W$150</definedName>
    <definedName name="UnitOfMeasure53">'Бланк заказа'!$W$151:$W$151</definedName>
    <definedName name="UnitOfMeasure54">'Бланк заказа'!$W$152:$W$152</definedName>
    <definedName name="UnitOfMeasure55">'Бланк заказа'!$W$153:$W$153</definedName>
    <definedName name="UnitOfMeasure56">'Бланк заказа'!$W$157:$W$157</definedName>
    <definedName name="UnitOfMeasure57">'Бланк заказа'!$W$158:$W$158</definedName>
    <definedName name="UnitOfMeasure58">'Бланк заказа'!$W$164:$W$164</definedName>
    <definedName name="UnitOfMeasure59">'Бланк заказа'!$W$165:$W$165</definedName>
    <definedName name="UnitOfMeasure6">'Бланк заказа'!$W$36:$W$36</definedName>
    <definedName name="UnitOfMeasure60">'Бланк заказа'!$W$166:$W$166</definedName>
    <definedName name="UnitOfMeasure61">'Бланк заказа'!$W$170:$W$170</definedName>
    <definedName name="UnitOfMeasure62">'Бланк заказа'!$W$175:$W$175</definedName>
    <definedName name="UnitOfMeasure63">'Бланк заказа'!$W$181:$W$181</definedName>
    <definedName name="UnitOfMeasure64">'Бланк заказа'!$W$186:$W$186</definedName>
    <definedName name="UnitOfMeasure65">'Бланк заказа'!$W$187:$W$187</definedName>
    <definedName name="UnitOfMeasure66">'Бланк заказа'!$W$188:$W$188</definedName>
    <definedName name="UnitOfMeasure67">'Бланк заказа'!$W$193:$W$193</definedName>
    <definedName name="UnitOfMeasure68">'Бланк заказа'!$W$194:$W$194</definedName>
    <definedName name="UnitOfMeasure69">'Бланк заказа'!$W$195:$W$195</definedName>
    <definedName name="UnitOfMeasure7">'Бланк заказа'!$W$37:$W$37</definedName>
    <definedName name="UnitOfMeasure70">'Бланк заказа'!$W$196:$W$196</definedName>
    <definedName name="UnitOfMeasure71">'Бланк заказа'!$W$197:$W$197</definedName>
    <definedName name="UnitOfMeasure72">'Бланк заказа'!$W$198:$W$198</definedName>
    <definedName name="UnitOfMeasure73">'Бланк заказа'!$W$203:$W$203</definedName>
    <definedName name="UnitOfMeasure74">'Бланк заказа'!$W$204:$W$204</definedName>
    <definedName name="UnitOfMeasure75">'Бланк заказа'!$W$205:$W$205</definedName>
    <definedName name="UnitOfMeasure76">'Бланк заказа'!$W$206:$W$206</definedName>
    <definedName name="UnitOfMeasure77">'Бланк заказа'!$W$211:$W$211</definedName>
    <definedName name="UnitOfMeasure78">'Бланк заказа'!$W$216:$W$216</definedName>
    <definedName name="UnitOfMeasure79">'Бланк заказа'!$W$217:$W$217</definedName>
    <definedName name="UnitOfMeasure8">'Бланк заказа'!$W$38:$W$38</definedName>
    <definedName name="UnitOfMeasure80">'Бланк заказа'!$W$223:$W$223</definedName>
    <definedName name="UnitOfMeasure81">'Бланк заказа'!$W$228:$W$228</definedName>
    <definedName name="UnitOfMeasure82">'Бланк заказа'!$W$234:$W$234</definedName>
    <definedName name="UnitOfMeasure83">'Бланк заказа'!$W$235:$W$235</definedName>
    <definedName name="UnitOfMeasure84">'Бланк заказа'!$W$236:$W$236</definedName>
    <definedName name="UnitOfMeasure85">'Бланк заказа'!$W$240:$W$240</definedName>
    <definedName name="UnitOfMeasure86">'Бланк заказа'!$W$244:$W$244</definedName>
    <definedName name="UnitOfMeasure87">'Бланк заказа'!$W$245:$W$245</definedName>
    <definedName name="UnitOfMeasure88">'Бланк заказа'!$W$249:$W$249</definedName>
    <definedName name="UnitOfMeasure89">'Бланк заказа'!$W$250:$W$250</definedName>
    <definedName name="UnitOfMeasure9">'Бланк заказа'!$W$43:$W$43</definedName>
    <definedName name="UnitOfMeasure90">'Бланк заказа'!$W$251:$W$251</definedName>
    <definedName name="UnitOfMeasure91">'Бланк заказа'!$W$252:$W$252</definedName>
    <definedName name="UnitOfMeasure92">'Бланк заказа'!$W$256:$W$256</definedName>
    <definedName name="UnitOfMeasure93">'Бланк заказа'!$W$257:$W$257</definedName>
    <definedName name="UnitOfMeasure94">'Бланк заказа'!$W$258:$W$258</definedName>
    <definedName name="UnitOfMeasure95">'Бланк заказа'!$W$259:$W$259</definedName>
    <definedName name="UnitOfMeasure96">'Бланк заказа'!$W$260:$W$260</definedName>
    <definedName name="UnitOfMeasure97">'Бланк заказа'!$W$261:$W$261</definedName>
    <definedName name="UnitOfMeasure98">'Бланк заказа'!$W$262:$W$262</definedName>
    <definedName name="UnitOfMeasure99">'Бланк заказа'!$W$263:$W$263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87" i="1" l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M287" i="1"/>
  <c r="K287" i="1"/>
  <c r="J287" i="1"/>
  <c r="I287" i="1"/>
  <c r="H287" i="1"/>
  <c r="G287" i="1"/>
  <c r="F287" i="1"/>
  <c r="E287" i="1"/>
  <c r="D287" i="1"/>
  <c r="C287" i="1"/>
  <c r="B287" i="1"/>
  <c r="Y276" i="1"/>
  <c r="X276" i="1"/>
  <c r="Z275" i="1"/>
  <c r="X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X254" i="1"/>
  <c r="X253" i="1"/>
  <c r="BP252" i="1"/>
  <c r="BO252" i="1"/>
  <c r="BN252" i="1"/>
  <c r="BM252" i="1"/>
  <c r="Z252" i="1"/>
  <c r="Y252" i="1"/>
  <c r="P252" i="1"/>
  <c r="BO251" i="1"/>
  <c r="BM251" i="1"/>
  <c r="Z251" i="1"/>
  <c r="Y251" i="1"/>
  <c r="BO250" i="1"/>
  <c r="BM250" i="1"/>
  <c r="Z250" i="1"/>
  <c r="Y250" i="1"/>
  <c r="P250" i="1"/>
  <c r="BP249" i="1"/>
  <c r="BO249" i="1"/>
  <c r="BN249" i="1"/>
  <c r="BM249" i="1"/>
  <c r="Z249" i="1"/>
  <c r="Z253" i="1" s="1"/>
  <c r="Y249" i="1"/>
  <c r="Y254" i="1" s="1"/>
  <c r="X247" i="1"/>
  <c r="Z246" i="1"/>
  <c r="X246" i="1"/>
  <c r="BO245" i="1"/>
  <c r="BM245" i="1"/>
  <c r="Z245" i="1"/>
  <c r="Y245" i="1"/>
  <c r="BO244" i="1"/>
  <c r="BM244" i="1"/>
  <c r="Z244" i="1"/>
  <c r="Y244" i="1"/>
  <c r="X242" i="1"/>
  <c r="Y241" i="1"/>
  <c r="X241" i="1"/>
  <c r="BP240" i="1"/>
  <c r="BO240" i="1"/>
  <c r="BN240" i="1"/>
  <c r="BM240" i="1"/>
  <c r="Z240" i="1"/>
  <c r="Z241" i="1" s="1"/>
  <c r="Y240" i="1"/>
  <c r="Y242" i="1" s="1"/>
  <c r="Y238" i="1"/>
  <c r="X238" i="1"/>
  <c r="Z237" i="1"/>
  <c r="X237" i="1"/>
  <c r="BO236" i="1"/>
  <c r="BM236" i="1"/>
  <c r="Z236" i="1"/>
  <c r="Y236" i="1"/>
  <c r="BO235" i="1"/>
  <c r="BM235" i="1"/>
  <c r="Z235" i="1"/>
  <c r="Y235" i="1"/>
  <c r="BO234" i="1"/>
  <c r="BM234" i="1"/>
  <c r="Z234" i="1"/>
  <c r="Y234" i="1"/>
  <c r="X230" i="1"/>
  <c r="Y229" i="1"/>
  <c r="X229" i="1"/>
  <c r="BP228" i="1"/>
  <c r="BO228" i="1"/>
  <c r="BN228" i="1"/>
  <c r="BM228" i="1"/>
  <c r="Z228" i="1"/>
  <c r="Z229" i="1" s="1"/>
  <c r="Y228" i="1"/>
  <c r="Y230" i="1" s="1"/>
  <c r="X225" i="1"/>
  <c r="Z224" i="1"/>
  <c r="X224" i="1"/>
  <c r="BO223" i="1"/>
  <c r="BM223" i="1"/>
  <c r="Z223" i="1"/>
  <c r="Y223" i="1"/>
  <c r="X219" i="1"/>
  <c r="X218" i="1"/>
  <c r="BP217" i="1"/>
  <c r="BO217" i="1"/>
  <c r="BN217" i="1"/>
  <c r="BM217" i="1"/>
  <c r="Z217" i="1"/>
  <c r="Y217" i="1"/>
  <c r="P217" i="1"/>
  <c r="BO216" i="1"/>
  <c r="BM216" i="1"/>
  <c r="Z216" i="1"/>
  <c r="Y216" i="1"/>
  <c r="X213" i="1"/>
  <c r="Y212" i="1"/>
  <c r="X212" i="1"/>
  <c r="BP211" i="1"/>
  <c r="BO211" i="1"/>
  <c r="BN211" i="1"/>
  <c r="BM211" i="1"/>
  <c r="Z211" i="1"/>
  <c r="Z212" i="1" s="1"/>
  <c r="Y211" i="1"/>
  <c r="Y213" i="1" s="1"/>
  <c r="P211" i="1"/>
  <c r="X208" i="1"/>
  <c r="X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Y204" i="1"/>
  <c r="P204" i="1"/>
  <c r="BO203" i="1"/>
  <c r="BM203" i="1"/>
  <c r="Z203" i="1"/>
  <c r="Y203" i="1"/>
  <c r="P203" i="1"/>
  <c r="X200" i="1"/>
  <c r="X199" i="1"/>
  <c r="BO198" i="1"/>
  <c r="BM198" i="1"/>
  <c r="Z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BP194" i="1" s="1"/>
  <c r="P194" i="1"/>
  <c r="BP193" i="1"/>
  <c r="BO193" i="1"/>
  <c r="BN193" i="1"/>
  <c r="BM193" i="1"/>
  <c r="Z193" i="1"/>
  <c r="Z199" i="1" s="1"/>
  <c r="Y193" i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BP187" i="1" s="1"/>
  <c r="P187" i="1"/>
  <c r="BP186" i="1"/>
  <c r="BO186" i="1"/>
  <c r="BN186" i="1"/>
  <c r="BM186" i="1"/>
  <c r="Z186" i="1"/>
  <c r="Z189" i="1" s="1"/>
  <c r="Y186" i="1"/>
  <c r="Y190" i="1" s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7" i="1"/>
  <c r="Y176" i="1"/>
  <c r="X176" i="1"/>
  <c r="BP175" i="1"/>
  <c r="BO175" i="1"/>
  <c r="BN175" i="1"/>
  <c r="BM175" i="1"/>
  <c r="Z175" i="1"/>
  <c r="Z176" i="1" s="1"/>
  <c r="Y175" i="1"/>
  <c r="Y177" i="1" s="1"/>
  <c r="P175" i="1"/>
  <c r="X172" i="1"/>
  <c r="Y171" i="1"/>
  <c r="X171" i="1"/>
  <c r="BP170" i="1"/>
  <c r="BO170" i="1"/>
  <c r="BN170" i="1"/>
  <c r="BM170" i="1"/>
  <c r="Z170" i="1"/>
  <c r="Z171" i="1" s="1"/>
  <c r="Y170" i="1"/>
  <c r="Y172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Z165" i="1"/>
  <c r="Y165" i="1"/>
  <c r="BP165" i="1" s="1"/>
  <c r="P165" i="1"/>
  <c r="BP164" i="1"/>
  <c r="BO164" i="1"/>
  <c r="BN164" i="1"/>
  <c r="BM164" i="1"/>
  <c r="Z164" i="1"/>
  <c r="Z167" i="1" s="1"/>
  <c r="Y164" i="1"/>
  <c r="Y168" i="1" s="1"/>
  <c r="P164" i="1"/>
  <c r="X160" i="1"/>
  <c r="X159" i="1"/>
  <c r="BP158" i="1"/>
  <c r="BO158" i="1"/>
  <c r="BN158" i="1"/>
  <c r="BM158" i="1"/>
  <c r="Z158" i="1"/>
  <c r="Y158" i="1"/>
  <c r="P158" i="1"/>
  <c r="BO157" i="1"/>
  <c r="BM157" i="1"/>
  <c r="Z157" i="1"/>
  <c r="Z159" i="1" s="1"/>
  <c r="Y157" i="1"/>
  <c r="Y160" i="1" s="1"/>
  <c r="P157" i="1"/>
  <c r="X155" i="1"/>
  <c r="X154" i="1"/>
  <c r="BO153" i="1"/>
  <c r="BM153" i="1"/>
  <c r="Z153" i="1"/>
  <c r="Y153" i="1"/>
  <c r="BP153" i="1" s="1"/>
  <c r="BO152" i="1"/>
  <c r="BM152" i="1"/>
  <c r="Z152" i="1"/>
  <c r="Y152" i="1"/>
  <c r="BP152" i="1" s="1"/>
  <c r="P152" i="1"/>
  <c r="BP151" i="1"/>
  <c r="BO151" i="1"/>
  <c r="BN151" i="1"/>
  <c r="BM151" i="1"/>
  <c r="Z151" i="1"/>
  <c r="Y151" i="1"/>
  <c r="BP150" i="1"/>
  <c r="BO150" i="1"/>
  <c r="BN150" i="1"/>
  <c r="BM150" i="1"/>
  <c r="Z150" i="1"/>
  <c r="Z154" i="1" s="1"/>
  <c r="Y150" i="1"/>
  <c r="Y154" i="1" s="1"/>
  <c r="X147" i="1"/>
  <c r="Z146" i="1"/>
  <c r="X146" i="1"/>
  <c r="BO145" i="1"/>
  <c r="BM145" i="1"/>
  <c r="Z145" i="1"/>
  <c r="Y145" i="1"/>
  <c r="Y146" i="1" s="1"/>
  <c r="P145" i="1"/>
  <c r="X143" i="1"/>
  <c r="Z142" i="1"/>
  <c r="X142" i="1"/>
  <c r="BO141" i="1"/>
  <c r="BM141" i="1"/>
  <c r="Z141" i="1"/>
  <c r="Y141" i="1"/>
  <c r="Y142" i="1" s="1"/>
  <c r="X137" i="1"/>
  <c r="Y136" i="1"/>
  <c r="X136" i="1"/>
  <c r="BP135" i="1"/>
  <c r="BO135" i="1"/>
  <c r="BN135" i="1"/>
  <c r="BM135" i="1"/>
  <c r="Z135" i="1"/>
  <c r="Z136" i="1" s="1"/>
  <c r="Y135" i="1"/>
  <c r="Y137" i="1" s="1"/>
  <c r="P135" i="1"/>
  <c r="X132" i="1"/>
  <c r="Y131" i="1"/>
  <c r="X131" i="1"/>
  <c r="BP130" i="1"/>
  <c r="BO130" i="1"/>
  <c r="BN130" i="1"/>
  <c r="BM130" i="1"/>
  <c r="Z130" i="1"/>
  <c r="Y130" i="1"/>
  <c r="BP129" i="1"/>
  <c r="BO129" i="1"/>
  <c r="BN129" i="1"/>
  <c r="BM129" i="1"/>
  <c r="Z129" i="1"/>
  <c r="Z131" i="1" s="1"/>
  <c r="Y129" i="1"/>
  <c r="Y132" i="1" s="1"/>
  <c r="P129" i="1"/>
  <c r="X126" i="1"/>
  <c r="Y125" i="1"/>
  <c r="X125" i="1"/>
  <c r="BP124" i="1"/>
  <c r="BO124" i="1"/>
  <c r="BN124" i="1"/>
  <c r="BM124" i="1"/>
  <c r="Z124" i="1"/>
  <c r="Z125" i="1" s="1"/>
  <c r="Y124" i="1"/>
  <c r="Y126" i="1" s="1"/>
  <c r="P124" i="1"/>
  <c r="X121" i="1"/>
  <c r="X120" i="1"/>
  <c r="BP119" i="1"/>
  <c r="BO119" i="1"/>
  <c r="BN119" i="1"/>
  <c r="BM119" i="1"/>
  <c r="Z119" i="1"/>
  <c r="Y119" i="1"/>
  <c r="P119" i="1"/>
  <c r="BO118" i="1"/>
  <c r="BM118" i="1"/>
  <c r="Z118" i="1"/>
  <c r="Z120" i="1" s="1"/>
  <c r="Y118" i="1"/>
  <c r="Y121" i="1" s="1"/>
  <c r="P118" i="1"/>
  <c r="X115" i="1"/>
  <c r="X114" i="1"/>
  <c r="BO113" i="1"/>
  <c r="BM113" i="1"/>
  <c r="Z113" i="1"/>
  <c r="Y113" i="1"/>
  <c r="BP113" i="1" s="1"/>
  <c r="P113" i="1"/>
  <c r="BP112" i="1"/>
  <c r="BO112" i="1"/>
  <c r="BN112" i="1"/>
  <c r="BM112" i="1"/>
  <c r="Z112" i="1"/>
  <c r="Z114" i="1" s="1"/>
  <c r="Y112" i="1"/>
  <c r="Y114" i="1" s="1"/>
  <c r="X109" i="1"/>
  <c r="X108" i="1"/>
  <c r="BO107" i="1"/>
  <c r="BM107" i="1"/>
  <c r="Z107" i="1"/>
  <c r="Y107" i="1"/>
  <c r="BP107" i="1" s="1"/>
  <c r="P107" i="1"/>
  <c r="BP106" i="1"/>
  <c r="BO106" i="1"/>
  <c r="BN106" i="1"/>
  <c r="BM106" i="1"/>
  <c r="Z106" i="1"/>
  <c r="Z108" i="1" s="1"/>
  <c r="Y106" i="1"/>
  <c r="Y108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Z98" i="1"/>
  <c r="Z102" i="1" s="1"/>
  <c r="Y98" i="1"/>
  <c r="Y103" i="1" s="1"/>
  <c r="P98" i="1"/>
  <c r="X95" i="1"/>
  <c r="X94" i="1"/>
  <c r="BO93" i="1"/>
  <c r="BM93" i="1"/>
  <c r="Z93" i="1"/>
  <c r="Y93" i="1"/>
  <c r="BP93" i="1" s="1"/>
  <c r="P93" i="1"/>
  <c r="BP92" i="1"/>
  <c r="BO92" i="1"/>
  <c r="BN92" i="1"/>
  <c r="BM92" i="1"/>
  <c r="Z92" i="1"/>
  <c r="Z94" i="1" s="1"/>
  <c r="Y92" i="1"/>
  <c r="P92" i="1"/>
  <c r="BO91" i="1"/>
  <c r="BM91" i="1"/>
  <c r="Z91" i="1"/>
  <c r="Y91" i="1"/>
  <c r="Y94" i="1" s="1"/>
  <c r="P91" i="1"/>
  <c r="X88" i="1"/>
  <c r="X87" i="1"/>
  <c r="BO86" i="1"/>
  <c r="BM86" i="1"/>
  <c r="Z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P82" i="1"/>
  <c r="BP81" i="1"/>
  <c r="BO81" i="1"/>
  <c r="BN81" i="1"/>
  <c r="BM81" i="1"/>
  <c r="Z81" i="1"/>
  <c r="Z87" i="1" s="1"/>
  <c r="Y81" i="1"/>
  <c r="Y87" i="1" s="1"/>
  <c r="P81" i="1"/>
  <c r="X78" i="1"/>
  <c r="X77" i="1"/>
  <c r="BP76" i="1"/>
  <c r="BO76" i="1"/>
  <c r="BN76" i="1"/>
  <c r="BM76" i="1"/>
  <c r="Z76" i="1"/>
  <c r="Y76" i="1"/>
  <c r="P76" i="1"/>
  <c r="BO75" i="1"/>
  <c r="BM75" i="1"/>
  <c r="Z75" i="1"/>
  <c r="Z77" i="1" s="1"/>
  <c r="Y75" i="1"/>
  <c r="Y78" i="1" s="1"/>
  <c r="P75" i="1"/>
  <c r="X72" i="1"/>
  <c r="Z71" i="1"/>
  <c r="X71" i="1"/>
  <c r="BO70" i="1"/>
  <c r="BM70" i="1"/>
  <c r="Z70" i="1"/>
  <c r="Y70" i="1"/>
  <c r="Y71" i="1" s="1"/>
  <c r="P70" i="1"/>
  <c r="X67" i="1"/>
  <c r="X66" i="1"/>
  <c r="BO65" i="1"/>
  <c r="BM65" i="1"/>
  <c r="Z65" i="1"/>
  <c r="Y65" i="1"/>
  <c r="BP65" i="1" s="1"/>
  <c r="P65" i="1"/>
  <c r="BP64" i="1"/>
  <c r="BO64" i="1"/>
  <c r="BN64" i="1"/>
  <c r="BM64" i="1"/>
  <c r="Z64" i="1"/>
  <c r="Z66" i="1" s="1"/>
  <c r="Y64" i="1"/>
  <c r="Y66" i="1" s="1"/>
  <c r="P64" i="1"/>
  <c r="X61" i="1"/>
  <c r="X60" i="1"/>
  <c r="BP59" i="1"/>
  <c r="BO59" i="1"/>
  <c r="BN59" i="1"/>
  <c r="BM59" i="1"/>
  <c r="Z59" i="1"/>
  <c r="Y59" i="1"/>
  <c r="P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Z60" i="1" s="1"/>
  <c r="Y52" i="1"/>
  <c r="Y61" i="1" s="1"/>
  <c r="P52" i="1"/>
  <c r="X49" i="1"/>
  <c r="X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Z48" i="1" s="1"/>
  <c r="Y44" i="1"/>
  <c r="P44" i="1"/>
  <c r="BO43" i="1"/>
  <c r="BM43" i="1"/>
  <c r="Z43" i="1"/>
  <c r="Y43" i="1"/>
  <c r="Y48" i="1" s="1"/>
  <c r="P43" i="1"/>
  <c r="X40" i="1"/>
  <c r="X39" i="1"/>
  <c r="BO38" i="1"/>
  <c r="BM38" i="1"/>
  <c r="Z38" i="1"/>
  <c r="Y38" i="1"/>
  <c r="BP38" i="1" s="1"/>
  <c r="P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39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3" i="1" s="1"/>
  <c r="P28" i="1"/>
  <c r="X24" i="1"/>
  <c r="Z23" i="1"/>
  <c r="X23" i="1"/>
  <c r="X281" i="1" s="1"/>
  <c r="BO22" i="1"/>
  <c r="X279" i="1" s="1"/>
  <c r="BM22" i="1"/>
  <c r="X278" i="1" s="1"/>
  <c r="X280" i="1" s="1"/>
  <c r="Z22" i="1"/>
  <c r="Y22" i="1"/>
  <c r="Y23" i="1" s="1"/>
  <c r="P22" i="1"/>
  <c r="H10" i="1"/>
  <c r="A9" i="1"/>
  <c r="F10" i="1" s="1"/>
  <c r="D7" i="1"/>
  <c r="Q6" i="1"/>
  <c r="P2" i="1"/>
  <c r="H9" i="1" l="1"/>
  <c r="A10" i="1"/>
  <c r="Y24" i="1"/>
  <c r="Y32" i="1"/>
  <c r="Y281" i="1" s="1"/>
  <c r="Y40" i="1"/>
  <c r="Y49" i="1"/>
  <c r="Y60" i="1"/>
  <c r="Y67" i="1"/>
  <c r="Y72" i="1"/>
  <c r="Y77" i="1"/>
  <c r="Y88" i="1"/>
  <c r="Y95" i="1"/>
  <c r="Y102" i="1"/>
  <c r="Y109" i="1"/>
  <c r="Y115" i="1"/>
  <c r="Y120" i="1"/>
  <c r="Y143" i="1"/>
  <c r="Y147" i="1"/>
  <c r="Y155" i="1"/>
  <c r="Y159" i="1"/>
  <c r="Y167" i="1"/>
  <c r="Y189" i="1"/>
  <c r="Y200" i="1"/>
  <c r="Y208" i="1"/>
  <c r="BP203" i="1"/>
  <c r="BN203" i="1"/>
  <c r="BP205" i="1"/>
  <c r="BN205" i="1"/>
  <c r="Y207" i="1"/>
  <c r="Y219" i="1"/>
  <c r="BP216" i="1"/>
  <c r="BN216" i="1"/>
  <c r="Y218" i="1"/>
  <c r="Y224" i="1"/>
  <c r="BP223" i="1"/>
  <c r="BN223" i="1"/>
  <c r="Y246" i="1"/>
  <c r="BP244" i="1"/>
  <c r="BN244" i="1"/>
  <c r="BP245" i="1"/>
  <c r="BN245" i="1"/>
  <c r="F9" i="1"/>
  <c r="J9" i="1"/>
  <c r="BN22" i="1"/>
  <c r="BP22" i="1"/>
  <c r="X277" i="1"/>
  <c r="BN28" i="1"/>
  <c r="BP28" i="1"/>
  <c r="BN30" i="1"/>
  <c r="BN38" i="1"/>
  <c r="BN43" i="1"/>
  <c r="BP43" i="1"/>
  <c r="BN45" i="1"/>
  <c r="BN47" i="1"/>
  <c r="BN52" i="1"/>
  <c r="BP52" i="1"/>
  <c r="BN54" i="1"/>
  <c r="BN56" i="1"/>
  <c r="BN58" i="1"/>
  <c r="BN65" i="1"/>
  <c r="BN70" i="1"/>
  <c r="BP70" i="1"/>
  <c r="BN75" i="1"/>
  <c r="BP75" i="1"/>
  <c r="BN82" i="1"/>
  <c r="BN84" i="1"/>
  <c r="BN86" i="1"/>
  <c r="BN91" i="1"/>
  <c r="BP91" i="1"/>
  <c r="BN93" i="1"/>
  <c r="BN98" i="1"/>
  <c r="BP98" i="1"/>
  <c r="BN100" i="1"/>
  <c r="BN107" i="1"/>
  <c r="BN113" i="1"/>
  <c r="BN118" i="1"/>
  <c r="BP118" i="1"/>
  <c r="BN141" i="1"/>
  <c r="BP141" i="1"/>
  <c r="BN145" i="1"/>
  <c r="BP145" i="1"/>
  <c r="BN152" i="1"/>
  <c r="BN153" i="1"/>
  <c r="BN157" i="1"/>
  <c r="BP157" i="1"/>
  <c r="BN165" i="1"/>
  <c r="BN187" i="1"/>
  <c r="Y199" i="1"/>
  <c r="BN194" i="1"/>
  <c r="BN196" i="1"/>
  <c r="BN198" i="1"/>
  <c r="Z207" i="1"/>
  <c r="Z282" i="1" s="1"/>
  <c r="Z218" i="1"/>
  <c r="Y225" i="1"/>
  <c r="Y237" i="1"/>
  <c r="BP234" i="1"/>
  <c r="BN234" i="1"/>
  <c r="BP235" i="1"/>
  <c r="BN235" i="1"/>
  <c r="BP236" i="1"/>
  <c r="BN236" i="1"/>
  <c r="Y247" i="1"/>
  <c r="BP250" i="1"/>
  <c r="BN250" i="1"/>
  <c r="BP251" i="1"/>
  <c r="BN251" i="1"/>
  <c r="Y253" i="1"/>
  <c r="Y27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Y278" i="1" l="1"/>
  <c r="Y279" i="1"/>
  <c r="Y277" i="1"/>
  <c r="C290" i="1" l="1"/>
  <c r="Y280" i="1"/>
  <c r="B290" i="1" s="1"/>
  <c r="A290" i="1" l="1"/>
</calcChain>
</file>

<file path=xl/sharedStrings.xml><?xml version="1.0" encoding="utf-8"?>
<sst xmlns="http://schemas.openxmlformats.org/spreadsheetml/2006/main" count="1056" uniqueCount="403">
  <si>
    <t xml:space="preserve">  БЛАНК ЗАКАЗА </t>
  </si>
  <si>
    <t>ЗПФ</t>
  </si>
  <si>
    <t>на отгрузку продукции с ООО Трейд-Сервис с</t>
  </si>
  <si>
    <t>30.07.2024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</si>
  <si>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</si>
  <si>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</si>
  <si>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</si>
  <si>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</si>
  <si>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</si>
  <si>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</si>
  <si>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</si>
  <si>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</si>
  <si>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</si>
  <si>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</si>
  <si>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</si>
  <si>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</si>
  <si>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</si>
  <si>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</si>
  <si>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</si>
  <si>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</si>
  <si>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</si>
  <si>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</si>
  <si>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</si>
  <si>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</si>
  <si>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</si>
  <si>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</si>
  <si>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</si>
  <si>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</si>
  <si>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</si>
  <si>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</si>
  <si>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</si>
  <si>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</si>
  <si>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</si>
  <si>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</si>
  <si>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</si>
  <si>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</si>
  <si>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</si>
  <si>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</si>
  <si>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</si>
  <si>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</si>
  <si>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</si>
  <si>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</si>
  <si>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</si>
  <si>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</si>
  <si>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</si>
  <si>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</si>
  <si>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</si>
  <si>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</si>
  <si>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</si>
  <si>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</si>
  <si>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</si>
  <si>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</si>
  <si>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</si>
  <si>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</si>
  <si>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</si>
  <si>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</si>
  <si>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</si>
  <si>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</si>
  <si>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</si>
  <si>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</si>
  <si>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</si>
  <si>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</si>
  <si>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</si>
  <si>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</si>
  <si>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</si>
  <si>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</si>
  <si>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</si>
  <si>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</si>
  <si>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</si>
  <si>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</si>
  <si>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</si>
  <si>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</si>
  <si>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</si>
  <si>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</si>
  <si>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</si>
  <si>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</si>
  <si>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</si>
  <si>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</si>
  <si>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</si>
  <si>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</si>
  <si>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</si>
  <si>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</si>
  <si>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</si>
  <si>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</si>
  <si>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</si>
  <si>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</si>
  <si>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</si>
  <si>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</si>
  <si>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</si>
  <si>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</si>
  <si>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</si>
  <si>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</si>
  <si>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</si>
  <si>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</si>
  <si>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</si>
  <si>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</si>
  <si>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</si>
  <si>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</si>
  <si>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</si>
  <si>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</si>
  <si>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</si>
  <si>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</si>
  <si>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</si>
  <si>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</si>
  <si>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</si>
  <si>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</si>
  <si>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</si>
  <si>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</si>
  <si>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</si>
  <si>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</si>
  <si>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</si>
  <si>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</si>
  <si>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</si>
  <si>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</si>
  <si>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</si>
  <si>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P004054</t>
  </si>
  <si>
    <t>SU002865</t>
  </si>
  <si>
    <t>P003274</t>
  </si>
  <si>
    <t>SU002624</t>
  </si>
  <si>
    <t>P003678</t>
  </si>
  <si>
    <t>P004064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</si>
  <si>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</si>
  <si>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</si>
  <si>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</si>
  <si>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</si>
  <si>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</si>
  <si>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</si>
  <si>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</si>
  <si>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</si>
  <si>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</si>
  <si>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</si>
  <si>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</si>
  <si>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</si>
  <si>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</si>
  <si>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</si>
  <si>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</si>
  <si>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</si>
  <si>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</si>
  <si>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</si>
  <si>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</si>
  <si>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</si>
  <si>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</si>
  <si>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</si>
  <si>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</si>
  <si>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</si>
  <si>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</si>
  <si>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</si>
  <si>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</si>
  <si>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</si>
  <si>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</si>
  <si>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</si>
  <si>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</si>
  <si>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</si>
  <si>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</si>
  <si>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</si>
  <si>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</si>
  <si>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</si>
  <si>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</si>
  <si>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</si>
  <si>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</si>
  <si>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</si>
  <si>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</si>
  <si>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</si>
  <si>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</si>
  <si>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</si>
  <si>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</si>
  <si>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</si>
  <si>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</si>
  <si>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</si>
  <si>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</si>
  <si>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</si>
  <si>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</si>
  <si>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</si>
  <si>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</si>
  <si>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</si>
  <si>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</si>
  <si>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</si>
  <si>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</si>
  <si>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</si>
  <si>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</si>
  <si>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</si>
  <si>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</si>
  <si>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</si>
  <si>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</si>
  <si>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</si>
  <si>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</si>
  <si>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</si>
  <si>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</si>
  <si>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</si>
  <si>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</si>
  <si>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</si>
  <si>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</si>
  <si>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</si>
  <si>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6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</si>
  <si>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</si>
  <si>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</si>
  <si>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</si>
  <si>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</si>
  <si>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</si>
  <si>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</si>
  <si>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</si>
  <si>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</si>
  <si>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</si>
  <si>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</si>
  <si>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</si>
  <si>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</si>
  <si>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</si>
  <si>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</si>
  <si>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</si>
  <si>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</si>
  <si>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</si>
  <si>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</si>
  <si>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</si>
  <si>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</si>
  <si>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</si>
  <si>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</si>
  <si>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</si>
  <si>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</si>
  <si>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</si>
  <si>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</si>
  <si>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</si>
  <si>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</si>
  <si>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</si>
  <si>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</si>
  <si>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</si>
  <si>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</si>
  <si>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</si>
  <si>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</si>
  <si>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</si>
  <si>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</si>
  <si>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</si>
  <si>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</si>
  <si>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</si>
  <si>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</si>
  <si>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</si>
  <si>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Печеные пельмени</t>
  </si>
  <si>
    <t>SU002225</t>
  </si>
  <si>
    <t>P002411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</si>
  <si>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</si>
  <si>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</si>
  <si>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</si>
  <si>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</si>
  <si>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</si>
  <si>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</si>
  <si>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</si>
  <si>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</si>
  <si>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</si>
  <si>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</si>
  <si>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</si>
  <si>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</si>
  <si>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</si>
  <si>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</si>
  <si>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</si>
  <si>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</si>
  <si>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</si>
  <si>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</si>
  <si>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</si>
  <si>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</si>
  <si>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</si>
  <si>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</si>
  <si>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</si>
  <si>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</si>
  <si>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</si>
  <si>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</si>
  <si>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</si>
  <si>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</si>
  <si>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</si>
  <si>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</si>
  <si>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</si>
  <si>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</si>
  <si>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</si>
  <si>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</si>
  <si>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</si>
  <si>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</si>
  <si>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</si>
  <si>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</si>
  <si>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</si>
  <si>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</si>
  <si>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</si>
  <si>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</si>
  <si>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</si>
  <si>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</si>
  <si>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</si>
  <si>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</si>
  <si>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</si>
  <si>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</si>
  <si>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SU003146</t>
  </si>
  <si>
    <t>P003732</t>
  </si>
  <si>
    <t>Пельмени «Татарские» до 0,6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</si>
  <si>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</si>
  <si>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</si>
  <si>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</si>
  <si>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</si>
  <si>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</si>
  <si>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</si>
  <si>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</si>
  <si>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</si>
  <si>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</si>
  <si>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</si>
  <si>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</si>
  <si>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</si>
  <si>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</si>
  <si>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</si>
  <si>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</si>
  <si>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</si>
  <si>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</si>
  <si>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</si>
  <si>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</si>
  <si>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</si>
  <si>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</si>
  <si>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</si>
  <si>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</si>
  <si>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</si>
  <si>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</si>
  <si>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</si>
  <si>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</si>
  <si>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</si>
  <si>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SU003448</t>
  </si>
  <si>
    <t>P004394</t>
  </si>
  <si>
    <t>Снеки «Мини-шарики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</si>
  <si>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</si>
  <si>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</si>
  <si>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</si>
  <si>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</si>
  <si>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</si>
  <si>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</si>
  <si>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</si>
  <si>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</si>
  <si>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</si>
  <si>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</si>
  <si>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</si>
  <si>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</si>
  <si>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</si>
  <si>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</si>
  <si>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</si>
  <si>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</si>
  <si>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</si>
  <si>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</si>
  <si>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SU003454</t>
  </si>
  <si>
    <t>P004364</t>
  </si>
  <si>
    <t>Снеки «Мини-сосиски в тесте»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</si>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</sst>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3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2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5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6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3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2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4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4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49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0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5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1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1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7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25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39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1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3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87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0"/>
  <sheetViews>
    <sheetView showGridLines="0" tabSelected="1" topLeftCell="A271" zoomScaleNormal="100" zoomScaleSheetLayoutView="100" workbookViewId="0">
      <selection activeCell="AB283" sqref="AB283"/>
    </sheetView>
  </sheetViews>
  <sheetFormatPr defaultColWidth="9.140625" defaultRowHeight="12.75" x14ac:dyDescent="0.2"/>
  <cols>
    <col min="1" max="1" width="9.140625" style="1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7" customWidth="1"/>
    <col min="19" max="19" width="6.140625" style="18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7" customWidth="1"/>
    <col min="25" max="25" width="11" style="187" customWidth="1"/>
    <col min="26" max="26" width="10" style="187" customWidth="1"/>
    <col min="27" max="27" width="11.5703125" style="187" customWidth="1"/>
    <col min="28" max="28" width="10.42578125" style="187" customWidth="1"/>
    <col min="29" max="29" width="30" style="18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7" customWidth="1"/>
    <col min="34" max="34" width="9.140625" style="187" customWidth="1"/>
    <col min="35" max="16384" width="9.140625" style="187"/>
  </cols>
  <sheetData>
    <row r="1" spans="1:32" s="182" customFormat="1" ht="45" customHeight="1" x14ac:dyDescent="0.2">
      <c r="A1" s="41"/>
      <c r="B1" s="41"/>
      <c r="C1" s="41"/>
      <c r="D1" s="251" t="s">
        <v>0</v>
      </c>
      <c r="E1" s="214"/>
      <c r="F1" s="214"/>
      <c r="G1" s="12" t="s">
        <v>1</v>
      </c>
      <c r="H1" s="251" t="s">
        <v>2</v>
      </c>
      <c r="I1" s="214"/>
      <c r="J1" s="214"/>
      <c r="K1" s="214"/>
      <c r="L1" s="214"/>
      <c r="M1" s="214"/>
      <c r="N1" s="214"/>
      <c r="O1" s="214"/>
      <c r="P1" s="214"/>
      <c r="Q1" s="214"/>
      <c r="R1" s="213" t="s">
        <v>3</v>
      </c>
      <c r="S1" s="214"/>
      <c r="T1" s="2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2"/>
      <c r="R2" s="202"/>
      <c r="S2" s="202"/>
      <c r="T2" s="202"/>
      <c r="U2" s="202"/>
      <c r="V2" s="202"/>
      <c r="W2" s="202"/>
      <c r="X2" s="16"/>
      <c r="Y2" s="16"/>
      <c r="Z2" s="16"/>
      <c r="AA2" s="16"/>
      <c r="AB2" s="51"/>
      <c r="AC2" s="51"/>
      <c r="AD2" s="51"/>
      <c r="AE2" s="51"/>
    </row>
    <row r="3" spans="1:32" s="18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02"/>
      <c r="Q3" s="202"/>
      <c r="R3" s="202"/>
      <c r="S3" s="202"/>
      <c r="T3" s="202"/>
      <c r="U3" s="202"/>
      <c r="V3" s="202"/>
      <c r="W3" s="202"/>
      <c r="X3" s="16"/>
      <c r="Y3" s="16"/>
      <c r="Z3" s="16"/>
      <c r="AA3" s="16"/>
      <c r="AB3" s="51"/>
      <c r="AC3" s="51"/>
      <c r="AD3" s="51"/>
      <c r="AE3" s="51"/>
    </row>
    <row r="4" spans="1:32" s="1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2" customFormat="1" ht="23.45" customHeight="1" x14ac:dyDescent="0.2">
      <c r="A5" s="281" t="s">
        <v>7</v>
      </c>
      <c r="B5" s="246"/>
      <c r="C5" s="247"/>
      <c r="D5" s="253"/>
      <c r="E5" s="254"/>
      <c r="F5" s="374" t="s">
        <v>8</v>
      </c>
      <c r="G5" s="247"/>
      <c r="H5" s="253"/>
      <c r="I5" s="344"/>
      <c r="J5" s="344"/>
      <c r="K5" s="344"/>
      <c r="L5" s="344"/>
      <c r="M5" s="254"/>
      <c r="N5" s="61"/>
      <c r="P5" s="24" t="s">
        <v>9</v>
      </c>
      <c r="Q5" s="381">
        <v>45507</v>
      </c>
      <c r="R5" s="279"/>
      <c r="T5" s="300" t="s">
        <v>10</v>
      </c>
      <c r="U5" s="301"/>
      <c r="V5" s="303" t="s">
        <v>11</v>
      </c>
      <c r="W5" s="279"/>
      <c r="AB5" s="51"/>
      <c r="AC5" s="51"/>
      <c r="AD5" s="51"/>
      <c r="AE5" s="51"/>
    </row>
    <row r="6" spans="1:32" s="182" customFormat="1" ht="24" customHeight="1" x14ac:dyDescent="0.2">
      <c r="A6" s="281" t="s">
        <v>12</v>
      </c>
      <c r="B6" s="246"/>
      <c r="C6" s="247"/>
      <c r="D6" s="346" t="s">
        <v>13</v>
      </c>
      <c r="E6" s="347"/>
      <c r="F6" s="347"/>
      <c r="G6" s="347"/>
      <c r="H6" s="347"/>
      <c r="I6" s="347"/>
      <c r="J6" s="347"/>
      <c r="K6" s="347"/>
      <c r="L6" s="347"/>
      <c r="M6" s="279"/>
      <c r="N6" s="62"/>
      <c r="P6" s="24" t="s">
        <v>14</v>
      </c>
      <c r="Q6" s="386" t="str">
        <f>IF(Q5=0," ",CHOOSE(WEEKDAY(Q5,2),"Понедельник","Вторник","Среда","Четверг","Пятница","Суббота","Воскресенье"))</f>
        <v>Суббота</v>
      </c>
      <c r="R6" s="197"/>
      <c r="T6" s="306" t="s">
        <v>15</v>
      </c>
      <c r="U6" s="301"/>
      <c r="V6" s="333" t="s">
        <v>16</v>
      </c>
      <c r="W6" s="226"/>
      <c r="AB6" s="51"/>
      <c r="AC6" s="51"/>
      <c r="AD6" s="51"/>
      <c r="AE6" s="51"/>
    </row>
    <row r="7" spans="1:32" s="182" customFormat="1" ht="21.75" hidden="1" customHeight="1" x14ac:dyDescent="0.2">
      <c r="A7" s="55"/>
      <c r="B7" s="55"/>
      <c r="C7" s="55"/>
      <c r="D7" s="232" t="str">
        <f>IFERROR(VLOOKUP(DeliveryAddress,Table,3,0),1)</f>
        <v>1</v>
      </c>
      <c r="E7" s="233"/>
      <c r="F7" s="233"/>
      <c r="G7" s="233"/>
      <c r="H7" s="233"/>
      <c r="I7" s="233"/>
      <c r="J7" s="233"/>
      <c r="K7" s="233"/>
      <c r="L7" s="233"/>
      <c r="M7" s="234"/>
      <c r="N7" s="63"/>
      <c r="P7" s="24"/>
      <c r="Q7" s="42"/>
      <c r="R7" s="42"/>
      <c r="T7" s="202"/>
      <c r="U7" s="301"/>
      <c r="V7" s="334"/>
      <c r="W7" s="335"/>
      <c r="AB7" s="51"/>
      <c r="AC7" s="51"/>
      <c r="AD7" s="51"/>
      <c r="AE7" s="51"/>
    </row>
    <row r="8" spans="1:32" s="182" customFormat="1" ht="25.5" customHeight="1" x14ac:dyDescent="0.2">
      <c r="A8" s="392" t="s">
        <v>17</v>
      </c>
      <c r="B8" s="199"/>
      <c r="C8" s="200"/>
      <c r="D8" s="241" t="s">
        <v>18</v>
      </c>
      <c r="E8" s="242"/>
      <c r="F8" s="242"/>
      <c r="G8" s="242"/>
      <c r="H8" s="242"/>
      <c r="I8" s="242"/>
      <c r="J8" s="242"/>
      <c r="K8" s="242"/>
      <c r="L8" s="242"/>
      <c r="M8" s="243"/>
      <c r="N8" s="64"/>
      <c r="P8" s="24" t="s">
        <v>19</v>
      </c>
      <c r="Q8" s="286">
        <v>0.41666666666666669</v>
      </c>
      <c r="R8" s="234"/>
      <c r="T8" s="202"/>
      <c r="U8" s="301"/>
      <c r="V8" s="334"/>
      <c r="W8" s="335"/>
      <c r="AB8" s="51"/>
      <c r="AC8" s="51"/>
      <c r="AD8" s="51"/>
      <c r="AE8" s="51"/>
    </row>
    <row r="9" spans="1:32" s="182" customFormat="1" ht="39.950000000000003" customHeight="1" x14ac:dyDescent="0.2">
      <c r="A9" s="2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2"/>
      <c r="C9" s="202"/>
      <c r="D9" s="290"/>
      <c r="E9" s="204"/>
      <c r="F9" s="2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2"/>
      <c r="H9" s="203" t="str">
        <f>IF(AND($A$9="Тип доверенности/получателя при получении в адресе перегруза:",$D$9="Разовая доверенность"),"Введите ФИО","")</f>
        <v/>
      </c>
      <c r="I9" s="204"/>
      <c r="J9" s="2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4"/>
      <c r="L9" s="204"/>
      <c r="M9" s="204"/>
      <c r="N9" s="180"/>
      <c r="P9" s="26" t="s">
        <v>20</v>
      </c>
      <c r="Q9" s="276"/>
      <c r="R9" s="277"/>
      <c r="T9" s="202"/>
      <c r="U9" s="301"/>
      <c r="V9" s="336"/>
      <c r="W9" s="337"/>
      <c r="X9" s="43"/>
      <c r="Y9" s="43"/>
      <c r="Z9" s="43"/>
      <c r="AA9" s="43"/>
      <c r="AB9" s="51"/>
      <c r="AC9" s="51"/>
      <c r="AD9" s="51"/>
      <c r="AE9" s="51"/>
    </row>
    <row r="10" spans="1:32" s="182" customFormat="1" ht="26.45" customHeight="1" x14ac:dyDescent="0.2">
      <c r="A10" s="2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2"/>
      <c r="C10" s="202"/>
      <c r="D10" s="290"/>
      <c r="E10" s="204"/>
      <c r="F10" s="2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2"/>
      <c r="H10" s="329" t="str">
        <f>IFERROR(VLOOKUP($D$10,Proxy,2,FALSE),"")</f>
        <v/>
      </c>
      <c r="I10" s="202"/>
      <c r="J10" s="202"/>
      <c r="K10" s="202"/>
      <c r="L10" s="202"/>
      <c r="M10" s="202"/>
      <c r="N10" s="181"/>
      <c r="P10" s="26" t="s">
        <v>21</v>
      </c>
      <c r="Q10" s="307"/>
      <c r="R10" s="308"/>
      <c r="U10" s="24" t="s">
        <v>22</v>
      </c>
      <c r="V10" s="225" t="s">
        <v>23</v>
      </c>
      <c r="W10" s="226"/>
      <c r="X10" s="44"/>
      <c r="Y10" s="44"/>
      <c r="Z10" s="44"/>
      <c r="AA10" s="44"/>
      <c r="AB10" s="51"/>
      <c r="AC10" s="51"/>
      <c r="AD10" s="51"/>
      <c r="AE10" s="51"/>
    </row>
    <row r="11" spans="1:32" s="18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78"/>
      <c r="R11" s="279"/>
      <c r="U11" s="24" t="s">
        <v>26</v>
      </c>
      <c r="V11" s="358" t="s">
        <v>27</v>
      </c>
      <c r="W11" s="277"/>
      <c r="X11" s="45"/>
      <c r="Y11" s="45"/>
      <c r="Z11" s="45"/>
      <c r="AA11" s="45"/>
      <c r="AB11" s="51"/>
      <c r="AC11" s="51"/>
      <c r="AD11" s="51"/>
      <c r="AE11" s="51"/>
    </row>
    <row r="12" spans="1:32" s="182" customFormat="1" ht="18.600000000000001" customHeight="1" x14ac:dyDescent="0.2">
      <c r="A12" s="299" t="s">
        <v>28</v>
      </c>
      <c r="B12" s="246"/>
      <c r="C12" s="246"/>
      <c r="D12" s="246"/>
      <c r="E12" s="246"/>
      <c r="F12" s="246"/>
      <c r="G12" s="246"/>
      <c r="H12" s="246"/>
      <c r="I12" s="246"/>
      <c r="J12" s="246"/>
      <c r="K12" s="246"/>
      <c r="L12" s="246"/>
      <c r="M12" s="247"/>
      <c r="N12" s="65"/>
      <c r="P12" s="24" t="s">
        <v>29</v>
      </c>
      <c r="Q12" s="286"/>
      <c r="R12" s="234"/>
      <c r="S12" s="23"/>
      <c r="U12" s="24"/>
      <c r="V12" s="214"/>
      <c r="W12" s="202"/>
      <c r="AB12" s="51"/>
      <c r="AC12" s="51"/>
      <c r="AD12" s="51"/>
      <c r="AE12" s="51"/>
    </row>
    <row r="13" spans="1:32" s="182" customFormat="1" ht="23.25" customHeight="1" x14ac:dyDescent="0.2">
      <c r="A13" s="299" t="s">
        <v>30</v>
      </c>
      <c r="B13" s="246"/>
      <c r="C13" s="246"/>
      <c r="D13" s="246"/>
      <c r="E13" s="246"/>
      <c r="F13" s="246"/>
      <c r="G13" s="246"/>
      <c r="H13" s="246"/>
      <c r="I13" s="246"/>
      <c r="J13" s="246"/>
      <c r="K13" s="246"/>
      <c r="L13" s="246"/>
      <c r="M13" s="247"/>
      <c r="N13" s="65"/>
      <c r="O13" s="26"/>
      <c r="P13" s="26" t="s">
        <v>31</v>
      </c>
      <c r="Q13" s="358"/>
      <c r="R13" s="27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2" customFormat="1" ht="18.600000000000001" customHeight="1" x14ac:dyDescent="0.2">
      <c r="A14" s="299" t="s">
        <v>32</v>
      </c>
      <c r="B14" s="246"/>
      <c r="C14" s="246"/>
      <c r="D14" s="246"/>
      <c r="E14" s="246"/>
      <c r="F14" s="246"/>
      <c r="G14" s="246"/>
      <c r="H14" s="246"/>
      <c r="I14" s="246"/>
      <c r="J14" s="246"/>
      <c r="K14" s="246"/>
      <c r="L14" s="246"/>
      <c r="M14" s="24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2" customFormat="1" ht="22.5" customHeight="1" x14ac:dyDescent="0.2">
      <c r="A15" s="314" t="s">
        <v>33</v>
      </c>
      <c r="B15" s="246"/>
      <c r="C15" s="246"/>
      <c r="D15" s="246"/>
      <c r="E15" s="246"/>
      <c r="F15" s="246"/>
      <c r="G15" s="246"/>
      <c r="H15" s="246"/>
      <c r="I15" s="246"/>
      <c r="J15" s="246"/>
      <c r="K15" s="246"/>
      <c r="L15" s="246"/>
      <c r="M15" s="247"/>
      <c r="N15" s="66"/>
      <c r="P15" s="295" t="s">
        <v>34</v>
      </c>
      <c r="Q15" s="214"/>
      <c r="R15" s="214"/>
      <c r="S15" s="214"/>
      <c r="T15" s="2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296"/>
      <c r="Q16" s="296"/>
      <c r="R16" s="296"/>
      <c r="S16" s="296"/>
      <c r="T16" s="2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0" t="s">
        <v>35</v>
      </c>
      <c r="B17" s="220" t="s">
        <v>36</v>
      </c>
      <c r="C17" s="289" t="s">
        <v>37</v>
      </c>
      <c r="D17" s="220" t="s">
        <v>38</v>
      </c>
      <c r="E17" s="263"/>
      <c r="F17" s="220" t="s">
        <v>39</v>
      </c>
      <c r="G17" s="220" t="s">
        <v>40</v>
      </c>
      <c r="H17" s="220" t="s">
        <v>41</v>
      </c>
      <c r="I17" s="220" t="s">
        <v>42</v>
      </c>
      <c r="J17" s="220" t="s">
        <v>43</v>
      </c>
      <c r="K17" s="220" t="s">
        <v>44</v>
      </c>
      <c r="L17" s="220" t="s">
        <v>45</v>
      </c>
      <c r="M17" s="220" t="s">
        <v>46</v>
      </c>
      <c r="N17" s="220" t="s">
        <v>47</v>
      </c>
      <c r="O17" s="220" t="s">
        <v>48</v>
      </c>
      <c r="P17" s="220" t="s">
        <v>49</v>
      </c>
      <c r="Q17" s="262"/>
      <c r="R17" s="262"/>
      <c r="S17" s="262"/>
      <c r="T17" s="263"/>
      <c r="U17" s="389" t="s">
        <v>50</v>
      </c>
      <c r="V17" s="247"/>
      <c r="W17" s="220" t="s">
        <v>51</v>
      </c>
      <c r="X17" s="220" t="s">
        <v>52</v>
      </c>
      <c r="Y17" s="390" t="s">
        <v>53</v>
      </c>
      <c r="Z17" s="220" t="s">
        <v>54</v>
      </c>
      <c r="AA17" s="327" t="s">
        <v>55</v>
      </c>
      <c r="AB17" s="327" t="s">
        <v>56</v>
      </c>
      <c r="AC17" s="327" t="s">
        <v>57</v>
      </c>
      <c r="AD17" s="327" t="s">
        <v>58</v>
      </c>
      <c r="AE17" s="369"/>
      <c r="AF17" s="370"/>
      <c r="AG17" s="274"/>
      <c r="BD17" s="322" t="s">
        <v>59</v>
      </c>
    </row>
    <row r="18" spans="1:68" ht="14.25" customHeight="1" x14ac:dyDescent="0.2">
      <c r="A18" s="221"/>
      <c r="B18" s="221"/>
      <c r="C18" s="221"/>
      <c r="D18" s="264"/>
      <c r="E18" s="266"/>
      <c r="F18" s="221"/>
      <c r="G18" s="221"/>
      <c r="H18" s="221"/>
      <c r="I18" s="221"/>
      <c r="J18" s="221"/>
      <c r="K18" s="221"/>
      <c r="L18" s="221"/>
      <c r="M18" s="221"/>
      <c r="N18" s="221"/>
      <c r="O18" s="221"/>
      <c r="P18" s="264"/>
      <c r="Q18" s="265"/>
      <c r="R18" s="265"/>
      <c r="S18" s="265"/>
      <c r="T18" s="266"/>
      <c r="U18" s="183" t="s">
        <v>60</v>
      </c>
      <c r="V18" s="183" t="s">
        <v>61</v>
      </c>
      <c r="W18" s="221"/>
      <c r="X18" s="221"/>
      <c r="Y18" s="391"/>
      <c r="Z18" s="221"/>
      <c r="AA18" s="328"/>
      <c r="AB18" s="328"/>
      <c r="AC18" s="328"/>
      <c r="AD18" s="371"/>
      <c r="AE18" s="372"/>
      <c r="AF18" s="373"/>
      <c r="AG18" s="275"/>
      <c r="BD18" s="202"/>
    </row>
    <row r="19" spans="1:68" ht="27.75" customHeight="1" x14ac:dyDescent="0.2">
      <c r="A19" s="283" t="s">
        <v>62</v>
      </c>
      <c r="B19" s="284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4"/>
      <c r="N19" s="284"/>
      <c r="O19" s="284"/>
      <c r="P19" s="284"/>
      <c r="Q19" s="284"/>
      <c r="R19" s="284"/>
      <c r="S19" s="284"/>
      <c r="T19" s="284"/>
      <c r="U19" s="284"/>
      <c r="V19" s="284"/>
      <c r="W19" s="284"/>
      <c r="X19" s="284"/>
      <c r="Y19" s="284"/>
      <c r="Z19" s="284"/>
      <c r="AA19" s="48"/>
      <c r="AB19" s="48"/>
      <c r="AC19" s="48"/>
    </row>
    <row r="20" spans="1:68" ht="16.5" customHeight="1" x14ac:dyDescent="0.25">
      <c r="A20" s="201" t="s">
        <v>62</v>
      </c>
      <c r="B20" s="202"/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  <c r="U20" s="202"/>
      <c r="V20" s="202"/>
      <c r="W20" s="202"/>
      <c r="X20" s="202"/>
      <c r="Y20" s="202"/>
      <c r="Z20" s="202"/>
      <c r="AA20" s="184"/>
      <c r="AB20" s="184"/>
      <c r="AC20" s="184"/>
    </row>
    <row r="21" spans="1:68" ht="14.25" customHeight="1" x14ac:dyDescent="0.25">
      <c r="A21" s="209" t="s">
        <v>63</v>
      </c>
      <c r="B21" s="202"/>
      <c r="C21" s="202"/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202"/>
      <c r="AA21" s="185"/>
      <c r="AB21" s="185"/>
      <c r="AC21" s="185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196">
        <v>4607111035752</v>
      </c>
      <c r="E22" s="197"/>
      <c r="F22" s="188">
        <v>0.43</v>
      </c>
      <c r="G22" s="32">
        <v>16</v>
      </c>
      <c r="H22" s="188">
        <v>6.88</v>
      </c>
      <c r="I22" s="188">
        <v>7.2539999999999996</v>
      </c>
      <c r="J22" s="32">
        <v>84</v>
      </c>
      <c r="K22" s="32" t="s">
        <v>66</v>
      </c>
      <c r="L22" s="32"/>
      <c r="M22" s="33" t="s">
        <v>67</v>
      </c>
      <c r="N22" s="33"/>
      <c r="O22" s="32">
        <v>180</v>
      </c>
      <c r="P22" s="34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194"/>
      <c r="R22" s="194"/>
      <c r="S22" s="194"/>
      <c r="T22" s="195"/>
      <c r="U22" s="34"/>
      <c r="V22" s="34"/>
      <c r="W22" s="35" t="s">
        <v>68</v>
      </c>
      <c r="X22" s="189">
        <v>0</v>
      </c>
      <c r="Y22" s="190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/>
      <c r="AK22" s="69"/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11"/>
      <c r="B23" s="202"/>
      <c r="C23" s="202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12"/>
      <c r="P23" s="198" t="s">
        <v>69</v>
      </c>
      <c r="Q23" s="199"/>
      <c r="R23" s="199"/>
      <c r="S23" s="199"/>
      <c r="T23" s="199"/>
      <c r="U23" s="199"/>
      <c r="V23" s="200"/>
      <c r="W23" s="37" t="s">
        <v>68</v>
      </c>
      <c r="X23" s="191">
        <f>IFERROR(SUM(X22:X22),"0")</f>
        <v>0</v>
      </c>
      <c r="Y23" s="191">
        <f>IFERROR(SUM(Y22:Y22),"0")</f>
        <v>0</v>
      </c>
      <c r="Z23" s="191">
        <f>IFERROR(IF(Z22="",0,Z22),"0")</f>
        <v>0</v>
      </c>
      <c r="AA23" s="192"/>
      <c r="AB23" s="192"/>
      <c r="AC23" s="192"/>
    </row>
    <row r="24" spans="1:68" x14ac:dyDescent="0.2">
      <c r="A24" s="202"/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12"/>
      <c r="P24" s="198" t="s">
        <v>69</v>
      </c>
      <c r="Q24" s="199"/>
      <c r="R24" s="199"/>
      <c r="S24" s="199"/>
      <c r="T24" s="199"/>
      <c r="U24" s="199"/>
      <c r="V24" s="200"/>
      <c r="W24" s="37" t="s">
        <v>70</v>
      </c>
      <c r="X24" s="191">
        <f>IFERROR(SUMPRODUCT(X22:X22*H22:H22),"0")</f>
        <v>0</v>
      </c>
      <c r="Y24" s="191">
        <f>IFERROR(SUMPRODUCT(Y22:Y22*H22:H22),"0")</f>
        <v>0</v>
      </c>
      <c r="Z24" s="37"/>
      <c r="AA24" s="192"/>
      <c r="AB24" s="192"/>
      <c r="AC24" s="192"/>
    </row>
    <row r="25" spans="1:68" ht="27.75" customHeight="1" x14ac:dyDescent="0.2">
      <c r="A25" s="283" t="s">
        <v>71</v>
      </c>
      <c r="B25" s="284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4"/>
      <c r="N25" s="284"/>
      <c r="O25" s="284"/>
      <c r="P25" s="284"/>
      <c r="Q25" s="284"/>
      <c r="R25" s="284"/>
      <c r="S25" s="284"/>
      <c r="T25" s="284"/>
      <c r="U25" s="284"/>
      <c r="V25" s="284"/>
      <c r="W25" s="284"/>
      <c r="X25" s="284"/>
      <c r="Y25" s="284"/>
      <c r="Z25" s="284"/>
      <c r="AA25" s="48"/>
      <c r="AB25" s="48"/>
      <c r="AC25" s="48"/>
    </row>
    <row r="26" spans="1:68" ht="16.5" customHeight="1" x14ac:dyDescent="0.25">
      <c r="A26" s="201" t="s">
        <v>72</v>
      </c>
      <c r="B26" s="202"/>
      <c r="C26" s="202"/>
      <c r="D26" s="202"/>
      <c r="E26" s="202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W26" s="202"/>
      <c r="X26" s="202"/>
      <c r="Y26" s="202"/>
      <c r="Z26" s="202"/>
      <c r="AA26" s="184"/>
      <c r="AB26" s="184"/>
      <c r="AC26" s="184"/>
    </row>
    <row r="27" spans="1:68" ht="14.25" customHeight="1" x14ac:dyDescent="0.25">
      <c r="A27" s="209" t="s">
        <v>73</v>
      </c>
      <c r="B27" s="202"/>
      <c r="C27" s="202"/>
      <c r="D27" s="202"/>
      <c r="E27" s="202"/>
      <c r="F27" s="202"/>
      <c r="G27" s="202"/>
      <c r="H27" s="202"/>
      <c r="I27" s="202"/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185"/>
      <c r="AB27" s="185"/>
      <c r="AC27" s="185"/>
    </row>
    <row r="28" spans="1:68" ht="27" customHeight="1" x14ac:dyDescent="0.25">
      <c r="A28" s="54" t="s">
        <v>74</v>
      </c>
      <c r="B28" s="54" t="s">
        <v>75</v>
      </c>
      <c r="C28" s="31">
        <v>4301132095</v>
      </c>
      <c r="D28" s="196">
        <v>4607111036605</v>
      </c>
      <c r="E28" s="197"/>
      <c r="F28" s="188">
        <v>0.25</v>
      </c>
      <c r="G28" s="32">
        <v>6</v>
      </c>
      <c r="H28" s="188">
        <v>1.5</v>
      </c>
      <c r="I28" s="188">
        <v>1.9218</v>
      </c>
      <c r="J28" s="32">
        <v>126</v>
      </c>
      <c r="K28" s="32" t="s">
        <v>76</v>
      </c>
      <c r="L28" s="32"/>
      <c r="M28" s="33" t="s">
        <v>67</v>
      </c>
      <c r="N28" s="33"/>
      <c r="O28" s="32">
        <v>180</v>
      </c>
      <c r="P28" s="21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194"/>
      <c r="R28" s="194"/>
      <c r="S28" s="194"/>
      <c r="T28" s="195"/>
      <c r="U28" s="34"/>
      <c r="V28" s="34"/>
      <c r="W28" s="35" t="s">
        <v>68</v>
      </c>
      <c r="X28" s="189">
        <v>28</v>
      </c>
      <c r="Y28" s="190">
        <f>IFERROR(IF(X28="","",X28),"")</f>
        <v>28</v>
      </c>
      <c r="Z28" s="36">
        <f>IFERROR(IF(X28="","",X28*0.00936),"")</f>
        <v>0.26207999999999998</v>
      </c>
      <c r="AA28" s="56"/>
      <c r="AB28" s="57"/>
      <c r="AC28" s="68"/>
      <c r="AG28" s="67"/>
      <c r="AJ28" s="69"/>
      <c r="AK28" s="69"/>
      <c r="BB28" s="71" t="s">
        <v>77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0.22222222222222221</v>
      </c>
      <c r="BP28" s="67">
        <f>IFERROR(Y28/J28,"0")</f>
        <v>0.22222222222222221</v>
      </c>
    </row>
    <row r="29" spans="1:68" ht="27" customHeight="1" x14ac:dyDescent="0.25">
      <c r="A29" s="54" t="s">
        <v>78</v>
      </c>
      <c r="B29" s="54" t="s">
        <v>79</v>
      </c>
      <c r="C29" s="31">
        <v>4301132093</v>
      </c>
      <c r="D29" s="196">
        <v>4607111036520</v>
      </c>
      <c r="E29" s="197"/>
      <c r="F29" s="188">
        <v>0.25</v>
      </c>
      <c r="G29" s="32">
        <v>6</v>
      </c>
      <c r="H29" s="188">
        <v>1.5</v>
      </c>
      <c r="I29" s="188">
        <v>1.9218</v>
      </c>
      <c r="J29" s="32">
        <v>126</v>
      </c>
      <c r="K29" s="32" t="s">
        <v>76</v>
      </c>
      <c r="L29" s="32"/>
      <c r="M29" s="33" t="s">
        <v>67</v>
      </c>
      <c r="N29" s="33"/>
      <c r="O29" s="32">
        <v>180</v>
      </c>
      <c r="P29" s="237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194"/>
      <c r="R29" s="194"/>
      <c r="S29" s="194"/>
      <c r="T29" s="195"/>
      <c r="U29" s="34"/>
      <c r="V29" s="34"/>
      <c r="W29" s="35" t="s">
        <v>68</v>
      </c>
      <c r="X29" s="189">
        <v>14</v>
      </c>
      <c r="Y29" s="190">
        <f>IFERROR(IF(X29="","",X29),"")</f>
        <v>14</v>
      </c>
      <c r="Z29" s="36">
        <f>IFERROR(IF(X29="","",X29*0.00936),"")</f>
        <v>0.13103999999999999</v>
      </c>
      <c r="AA29" s="56"/>
      <c r="AB29" s="57"/>
      <c r="AC29" s="68"/>
      <c r="AG29" s="67"/>
      <c r="AJ29" s="69"/>
      <c r="AK29" s="69"/>
      <c r="BB29" s="72" t="s">
        <v>77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0.1111111111111111</v>
      </c>
      <c r="BP29" s="67">
        <f>IFERROR(Y29/J29,"0")</f>
        <v>0.1111111111111111</v>
      </c>
    </row>
    <row r="30" spans="1:68" ht="27" customHeight="1" x14ac:dyDescent="0.25">
      <c r="A30" s="54" t="s">
        <v>80</v>
      </c>
      <c r="B30" s="54" t="s">
        <v>81</v>
      </c>
      <c r="C30" s="31">
        <v>4301132092</v>
      </c>
      <c r="D30" s="196">
        <v>4607111036537</v>
      </c>
      <c r="E30" s="197"/>
      <c r="F30" s="188">
        <v>0.25</v>
      </c>
      <c r="G30" s="32">
        <v>6</v>
      </c>
      <c r="H30" s="188">
        <v>1.5</v>
      </c>
      <c r="I30" s="188">
        <v>1.9218</v>
      </c>
      <c r="J30" s="32">
        <v>126</v>
      </c>
      <c r="K30" s="32" t="s">
        <v>76</v>
      </c>
      <c r="L30" s="32"/>
      <c r="M30" s="33" t="s">
        <v>67</v>
      </c>
      <c r="N30" s="33"/>
      <c r="O30" s="32">
        <v>180</v>
      </c>
      <c r="P30" s="219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194"/>
      <c r="R30" s="194"/>
      <c r="S30" s="194"/>
      <c r="T30" s="195"/>
      <c r="U30" s="34"/>
      <c r="V30" s="34"/>
      <c r="W30" s="35" t="s">
        <v>68</v>
      </c>
      <c r="X30" s="189">
        <v>0</v>
      </c>
      <c r="Y30" s="190">
        <f>IFERROR(IF(X30="","",X30),"")</f>
        <v>0</v>
      </c>
      <c r="Z30" s="36">
        <f>IFERROR(IF(X30="","",X30*0.00936),"")</f>
        <v>0</v>
      </c>
      <c r="AA30" s="56"/>
      <c r="AB30" s="57"/>
      <c r="AC30" s="68"/>
      <c r="AG30" s="67"/>
      <c r="AJ30" s="69"/>
      <c r="AK30" s="69"/>
      <c r="BB30" s="73" t="s">
        <v>77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82</v>
      </c>
      <c r="B31" s="54" t="s">
        <v>83</v>
      </c>
      <c r="C31" s="31">
        <v>4301132065</v>
      </c>
      <c r="D31" s="196">
        <v>4607111036599</v>
      </c>
      <c r="E31" s="197"/>
      <c r="F31" s="188">
        <v>0.25</v>
      </c>
      <c r="G31" s="32">
        <v>6</v>
      </c>
      <c r="H31" s="188">
        <v>1.5</v>
      </c>
      <c r="I31" s="188">
        <v>1.9218</v>
      </c>
      <c r="J31" s="32">
        <v>126</v>
      </c>
      <c r="K31" s="32" t="s">
        <v>76</v>
      </c>
      <c r="L31" s="32"/>
      <c r="M31" s="33" t="s">
        <v>67</v>
      </c>
      <c r="N31" s="33"/>
      <c r="O31" s="32">
        <v>180</v>
      </c>
      <c r="P31" s="24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194"/>
      <c r="R31" s="194"/>
      <c r="S31" s="194"/>
      <c r="T31" s="195"/>
      <c r="U31" s="34"/>
      <c r="V31" s="34"/>
      <c r="W31" s="35" t="s">
        <v>68</v>
      </c>
      <c r="X31" s="189">
        <v>0</v>
      </c>
      <c r="Y31" s="190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/>
      <c r="AK31" s="69"/>
      <c r="BB31" s="74" t="s">
        <v>77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1"/>
      <c r="B32" s="202"/>
      <c r="C32" s="202"/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02"/>
      <c r="O32" s="212"/>
      <c r="P32" s="198" t="s">
        <v>69</v>
      </c>
      <c r="Q32" s="199"/>
      <c r="R32" s="199"/>
      <c r="S32" s="199"/>
      <c r="T32" s="199"/>
      <c r="U32" s="199"/>
      <c r="V32" s="200"/>
      <c r="W32" s="37" t="s">
        <v>68</v>
      </c>
      <c r="X32" s="191">
        <f>IFERROR(SUM(X28:X31),"0")</f>
        <v>42</v>
      </c>
      <c r="Y32" s="191">
        <f>IFERROR(SUM(Y28:Y31),"0")</f>
        <v>42</v>
      </c>
      <c r="Z32" s="191">
        <f>IFERROR(IF(Z28="",0,Z28),"0")+IFERROR(IF(Z29="",0,Z29),"0")+IFERROR(IF(Z30="",0,Z30),"0")+IFERROR(IF(Z31="",0,Z31),"0")</f>
        <v>0.39311999999999997</v>
      </c>
      <c r="AA32" s="192"/>
      <c r="AB32" s="192"/>
      <c r="AC32" s="192"/>
    </row>
    <row r="33" spans="1:68" x14ac:dyDescent="0.2">
      <c r="A33" s="202"/>
      <c r="B33" s="202"/>
      <c r="C33" s="202"/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02"/>
      <c r="O33" s="212"/>
      <c r="P33" s="198" t="s">
        <v>69</v>
      </c>
      <c r="Q33" s="199"/>
      <c r="R33" s="199"/>
      <c r="S33" s="199"/>
      <c r="T33" s="199"/>
      <c r="U33" s="199"/>
      <c r="V33" s="200"/>
      <c r="W33" s="37" t="s">
        <v>70</v>
      </c>
      <c r="X33" s="191">
        <f>IFERROR(SUMPRODUCT(X28:X31*H28:H31),"0")</f>
        <v>63</v>
      </c>
      <c r="Y33" s="191">
        <f>IFERROR(SUMPRODUCT(Y28:Y31*H28:H31),"0")</f>
        <v>63</v>
      </c>
      <c r="Z33" s="37"/>
      <c r="AA33" s="192"/>
      <c r="AB33" s="192"/>
      <c r="AC33" s="192"/>
    </row>
    <row r="34" spans="1:68" ht="16.5" customHeight="1" x14ac:dyDescent="0.25">
      <c r="A34" s="201" t="s">
        <v>84</v>
      </c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202"/>
      <c r="Y34" s="202"/>
      <c r="Z34" s="202"/>
      <c r="AA34" s="184"/>
      <c r="AB34" s="184"/>
      <c r="AC34" s="184"/>
    </row>
    <row r="35" spans="1:68" ht="14.25" customHeight="1" x14ac:dyDescent="0.25">
      <c r="A35" s="209" t="s">
        <v>63</v>
      </c>
      <c r="B35" s="202"/>
      <c r="C35" s="202"/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202"/>
      <c r="V35" s="202"/>
      <c r="W35" s="202"/>
      <c r="X35" s="202"/>
      <c r="Y35" s="202"/>
      <c r="Z35" s="202"/>
      <c r="AA35" s="185"/>
      <c r="AB35" s="185"/>
      <c r="AC35" s="185"/>
    </row>
    <row r="36" spans="1:68" ht="27" customHeight="1" x14ac:dyDescent="0.25">
      <c r="A36" s="54" t="s">
        <v>85</v>
      </c>
      <c r="B36" s="54" t="s">
        <v>86</v>
      </c>
      <c r="C36" s="31">
        <v>4301070865</v>
      </c>
      <c r="D36" s="196">
        <v>4607111036285</v>
      </c>
      <c r="E36" s="197"/>
      <c r="F36" s="188">
        <v>0.75</v>
      </c>
      <c r="G36" s="32">
        <v>8</v>
      </c>
      <c r="H36" s="188">
        <v>6</v>
      </c>
      <c r="I36" s="188">
        <v>6.27</v>
      </c>
      <c r="J36" s="32">
        <v>84</v>
      </c>
      <c r="K36" s="32" t="s">
        <v>66</v>
      </c>
      <c r="L36" s="32"/>
      <c r="M36" s="33" t="s">
        <v>67</v>
      </c>
      <c r="N36" s="33"/>
      <c r="O36" s="32">
        <v>180</v>
      </c>
      <c r="P36" s="36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194"/>
      <c r="R36" s="194"/>
      <c r="S36" s="194"/>
      <c r="T36" s="195"/>
      <c r="U36" s="34"/>
      <c r="V36" s="34"/>
      <c r="W36" s="35" t="s">
        <v>68</v>
      </c>
      <c r="X36" s="189">
        <v>12</v>
      </c>
      <c r="Y36" s="190">
        <f>IFERROR(IF(X36="","",X36),"")</f>
        <v>12</v>
      </c>
      <c r="Z36" s="36">
        <f>IFERROR(IF(X36="","",X36*0.0155),"")</f>
        <v>0.186</v>
      </c>
      <c r="AA36" s="56"/>
      <c r="AB36" s="57"/>
      <c r="AC36" s="68"/>
      <c r="AG36" s="67"/>
      <c r="AJ36" s="69"/>
      <c r="AK36" s="69"/>
      <c r="BB36" s="75" t="s">
        <v>1</v>
      </c>
      <c r="BM36" s="67">
        <f>IFERROR(X36*I36,"0")</f>
        <v>75.239999999999995</v>
      </c>
      <c r="BN36" s="67">
        <f>IFERROR(Y36*I36,"0")</f>
        <v>75.239999999999995</v>
      </c>
      <c r="BO36" s="67">
        <f>IFERROR(X36/J36,"0")</f>
        <v>0.14285714285714285</v>
      </c>
      <c r="BP36" s="67">
        <f>IFERROR(Y36/J36,"0")</f>
        <v>0.14285714285714285</v>
      </c>
    </row>
    <row r="37" spans="1:68" ht="27" customHeight="1" x14ac:dyDescent="0.25">
      <c r="A37" s="54" t="s">
        <v>87</v>
      </c>
      <c r="B37" s="54" t="s">
        <v>88</v>
      </c>
      <c r="C37" s="31">
        <v>4301070861</v>
      </c>
      <c r="D37" s="196">
        <v>4607111036308</v>
      </c>
      <c r="E37" s="197"/>
      <c r="F37" s="188">
        <v>0.75</v>
      </c>
      <c r="G37" s="32">
        <v>8</v>
      </c>
      <c r="H37" s="188">
        <v>6</v>
      </c>
      <c r="I37" s="188">
        <v>6.27</v>
      </c>
      <c r="J37" s="32">
        <v>84</v>
      </c>
      <c r="K37" s="32" t="s">
        <v>66</v>
      </c>
      <c r="L37" s="32"/>
      <c r="M37" s="33" t="s">
        <v>67</v>
      </c>
      <c r="N37" s="33"/>
      <c r="O37" s="32">
        <v>180</v>
      </c>
      <c r="P37" s="320" t="s">
        <v>89</v>
      </c>
      <c r="Q37" s="194"/>
      <c r="R37" s="194"/>
      <c r="S37" s="194"/>
      <c r="T37" s="195"/>
      <c r="U37" s="34"/>
      <c r="V37" s="34"/>
      <c r="W37" s="35" t="s">
        <v>68</v>
      </c>
      <c r="X37" s="189">
        <v>12</v>
      </c>
      <c r="Y37" s="190">
        <f>IFERROR(IF(X37="","",X37),"")</f>
        <v>12</v>
      </c>
      <c r="Z37" s="36">
        <f>IFERROR(IF(X37="","",X37*0.0155),"")</f>
        <v>0.186</v>
      </c>
      <c r="AA37" s="56"/>
      <c r="AB37" s="57"/>
      <c r="AC37" s="68"/>
      <c r="AG37" s="67"/>
      <c r="AJ37" s="69"/>
      <c r="AK37" s="69"/>
      <c r="BB37" s="76" t="s">
        <v>1</v>
      </c>
      <c r="BM37" s="67">
        <f>IFERROR(X37*I37,"0")</f>
        <v>75.239999999999995</v>
      </c>
      <c r="BN37" s="67">
        <f>IFERROR(Y37*I37,"0")</f>
        <v>75.239999999999995</v>
      </c>
      <c r="BO37" s="67">
        <f>IFERROR(X37/J37,"0")</f>
        <v>0.14285714285714285</v>
      </c>
      <c r="BP37" s="67">
        <f>IFERROR(Y37/J37,"0")</f>
        <v>0.14285714285714285</v>
      </c>
    </row>
    <row r="38" spans="1:68" ht="27" customHeight="1" x14ac:dyDescent="0.25">
      <c r="A38" s="54" t="s">
        <v>90</v>
      </c>
      <c r="B38" s="54" t="s">
        <v>91</v>
      </c>
      <c r="C38" s="31">
        <v>4301070864</v>
      </c>
      <c r="D38" s="196">
        <v>4607111036292</v>
      </c>
      <c r="E38" s="197"/>
      <c r="F38" s="188">
        <v>0.75</v>
      </c>
      <c r="G38" s="32">
        <v>8</v>
      </c>
      <c r="H38" s="188">
        <v>6</v>
      </c>
      <c r="I38" s="188">
        <v>6.27</v>
      </c>
      <c r="J38" s="32">
        <v>84</v>
      </c>
      <c r="K38" s="32" t="s">
        <v>66</v>
      </c>
      <c r="L38" s="32"/>
      <c r="M38" s="33" t="s">
        <v>67</v>
      </c>
      <c r="N38" s="33"/>
      <c r="O38" s="32">
        <v>180</v>
      </c>
      <c r="P38" s="33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194"/>
      <c r="R38" s="194"/>
      <c r="S38" s="194"/>
      <c r="T38" s="195"/>
      <c r="U38" s="34"/>
      <c r="V38" s="34"/>
      <c r="W38" s="35" t="s">
        <v>68</v>
      </c>
      <c r="X38" s="189">
        <v>12</v>
      </c>
      <c r="Y38" s="190">
        <f>IFERROR(IF(X38="","",X38),"")</f>
        <v>12</v>
      </c>
      <c r="Z38" s="36">
        <f>IFERROR(IF(X38="","",X38*0.0155),"")</f>
        <v>0.186</v>
      </c>
      <c r="AA38" s="56"/>
      <c r="AB38" s="57"/>
      <c r="AC38" s="68"/>
      <c r="AG38" s="67"/>
      <c r="AJ38" s="69"/>
      <c r="AK38" s="69"/>
      <c r="BB38" s="77" t="s">
        <v>1</v>
      </c>
      <c r="BM38" s="67">
        <f>IFERROR(X38*I38,"0")</f>
        <v>75.239999999999995</v>
      </c>
      <c r="BN38" s="67">
        <f>IFERROR(Y38*I38,"0")</f>
        <v>75.239999999999995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211"/>
      <c r="B39" s="202"/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12"/>
      <c r="P39" s="198" t="s">
        <v>69</v>
      </c>
      <c r="Q39" s="199"/>
      <c r="R39" s="199"/>
      <c r="S39" s="199"/>
      <c r="T39" s="199"/>
      <c r="U39" s="199"/>
      <c r="V39" s="200"/>
      <c r="W39" s="37" t="s">
        <v>68</v>
      </c>
      <c r="X39" s="191">
        <f>IFERROR(SUM(X36:X38),"0")</f>
        <v>36</v>
      </c>
      <c r="Y39" s="191">
        <f>IFERROR(SUM(Y36:Y38),"0")</f>
        <v>36</v>
      </c>
      <c r="Z39" s="191">
        <f>IFERROR(IF(Z36="",0,Z36),"0")+IFERROR(IF(Z37="",0,Z37),"0")+IFERROR(IF(Z38="",0,Z38),"0")</f>
        <v>0.55800000000000005</v>
      </c>
      <c r="AA39" s="192"/>
      <c r="AB39" s="192"/>
      <c r="AC39" s="192"/>
    </row>
    <row r="40" spans="1:68" x14ac:dyDescent="0.2">
      <c r="A40" s="202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12"/>
      <c r="P40" s="198" t="s">
        <v>69</v>
      </c>
      <c r="Q40" s="199"/>
      <c r="R40" s="199"/>
      <c r="S40" s="199"/>
      <c r="T40" s="199"/>
      <c r="U40" s="199"/>
      <c r="V40" s="200"/>
      <c r="W40" s="37" t="s">
        <v>70</v>
      </c>
      <c r="X40" s="191">
        <f>IFERROR(SUMPRODUCT(X36:X38*H36:H38),"0")</f>
        <v>216</v>
      </c>
      <c r="Y40" s="191">
        <f>IFERROR(SUMPRODUCT(Y36:Y38*H36:H38),"0")</f>
        <v>216</v>
      </c>
      <c r="Z40" s="37"/>
      <c r="AA40" s="192"/>
      <c r="AB40" s="192"/>
      <c r="AC40" s="192"/>
    </row>
    <row r="41" spans="1:68" ht="16.5" customHeight="1" x14ac:dyDescent="0.25">
      <c r="A41" s="201" t="s">
        <v>92</v>
      </c>
      <c r="B41" s="202"/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202"/>
      <c r="Y41" s="202"/>
      <c r="Z41" s="202"/>
      <c r="AA41" s="184"/>
      <c r="AB41" s="184"/>
      <c r="AC41" s="184"/>
    </row>
    <row r="42" spans="1:68" ht="14.25" customHeight="1" x14ac:dyDescent="0.25">
      <c r="A42" s="209" t="s">
        <v>93</v>
      </c>
      <c r="B42" s="202"/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02"/>
      <c r="V42" s="202"/>
      <c r="W42" s="202"/>
      <c r="X42" s="202"/>
      <c r="Y42" s="202"/>
      <c r="Z42" s="202"/>
      <c r="AA42" s="185"/>
      <c r="AB42" s="185"/>
      <c r="AC42" s="185"/>
    </row>
    <row r="43" spans="1:68" ht="16.5" customHeight="1" x14ac:dyDescent="0.25">
      <c r="A43" s="54" t="s">
        <v>94</v>
      </c>
      <c r="B43" s="54" t="s">
        <v>95</v>
      </c>
      <c r="C43" s="31">
        <v>4301190046</v>
      </c>
      <c r="D43" s="196">
        <v>4607111038951</v>
      </c>
      <c r="E43" s="197"/>
      <c r="F43" s="188">
        <v>0.2</v>
      </c>
      <c r="G43" s="32">
        <v>6</v>
      </c>
      <c r="H43" s="188">
        <v>1.2</v>
      </c>
      <c r="I43" s="188">
        <v>1.5918000000000001</v>
      </c>
      <c r="J43" s="32">
        <v>130</v>
      </c>
      <c r="K43" s="32" t="s">
        <v>96</v>
      </c>
      <c r="L43" s="32"/>
      <c r="M43" s="33" t="s">
        <v>67</v>
      </c>
      <c r="N43" s="33"/>
      <c r="O43" s="32">
        <v>365</v>
      </c>
      <c r="P43" s="298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194"/>
      <c r="R43" s="194"/>
      <c r="S43" s="194"/>
      <c r="T43" s="195"/>
      <c r="U43" s="34"/>
      <c r="V43" s="34"/>
      <c r="W43" s="35" t="s">
        <v>68</v>
      </c>
      <c r="X43" s="189">
        <v>0</v>
      </c>
      <c r="Y43" s="190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/>
      <c r="AK43" s="69"/>
      <c r="BB43" s="78" t="s">
        <v>77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97</v>
      </c>
      <c r="B44" s="54" t="s">
        <v>98</v>
      </c>
      <c r="C44" s="31">
        <v>4301190010</v>
      </c>
      <c r="D44" s="196">
        <v>4607111037596</v>
      </c>
      <c r="E44" s="197"/>
      <c r="F44" s="188">
        <v>0.2</v>
      </c>
      <c r="G44" s="32">
        <v>6</v>
      </c>
      <c r="H44" s="188">
        <v>1.2</v>
      </c>
      <c r="I44" s="188">
        <v>1.5918000000000001</v>
      </c>
      <c r="J44" s="32">
        <v>130</v>
      </c>
      <c r="K44" s="32" t="s">
        <v>96</v>
      </c>
      <c r="L44" s="32"/>
      <c r="M44" s="33" t="s">
        <v>67</v>
      </c>
      <c r="N44" s="33"/>
      <c r="O44" s="32">
        <v>365</v>
      </c>
      <c r="P44" s="24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194"/>
      <c r="R44" s="194"/>
      <c r="S44" s="194"/>
      <c r="T44" s="195"/>
      <c r="U44" s="34"/>
      <c r="V44" s="34"/>
      <c r="W44" s="35" t="s">
        <v>68</v>
      </c>
      <c r="X44" s="189">
        <v>0</v>
      </c>
      <c r="Y44" s="190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/>
      <c r="AK44" s="69"/>
      <c r="BB44" s="79" t="s">
        <v>77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99</v>
      </c>
      <c r="B45" s="54" t="s">
        <v>100</v>
      </c>
      <c r="C45" s="31">
        <v>4301190022</v>
      </c>
      <c r="D45" s="196">
        <v>4607111037053</v>
      </c>
      <c r="E45" s="197"/>
      <c r="F45" s="188">
        <v>0.2</v>
      </c>
      <c r="G45" s="32">
        <v>6</v>
      </c>
      <c r="H45" s="188">
        <v>1.2</v>
      </c>
      <c r="I45" s="188">
        <v>1.5918000000000001</v>
      </c>
      <c r="J45" s="32">
        <v>130</v>
      </c>
      <c r="K45" s="32" t="s">
        <v>96</v>
      </c>
      <c r="L45" s="32"/>
      <c r="M45" s="33" t="s">
        <v>67</v>
      </c>
      <c r="N45" s="33"/>
      <c r="O45" s="32">
        <v>365</v>
      </c>
      <c r="P45" s="33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194"/>
      <c r="R45" s="194"/>
      <c r="S45" s="194"/>
      <c r="T45" s="195"/>
      <c r="U45" s="34"/>
      <c r="V45" s="34"/>
      <c r="W45" s="35" t="s">
        <v>68</v>
      </c>
      <c r="X45" s="189">
        <v>20</v>
      </c>
      <c r="Y45" s="190">
        <f>IFERROR(IF(X45="","",X45),"")</f>
        <v>20</v>
      </c>
      <c r="Z45" s="36">
        <f>IFERROR(IF(X45="","",X45*0.0095),"")</f>
        <v>0.19</v>
      </c>
      <c r="AA45" s="56"/>
      <c r="AB45" s="57"/>
      <c r="AC45" s="68"/>
      <c r="AG45" s="67"/>
      <c r="AJ45" s="69"/>
      <c r="AK45" s="69"/>
      <c r="BB45" s="80" t="s">
        <v>77</v>
      </c>
      <c r="BM45" s="67">
        <f>IFERROR(X45*I45,"0")</f>
        <v>31.836000000000002</v>
      </c>
      <c r="BN45" s="67">
        <f>IFERROR(Y45*I45,"0")</f>
        <v>31.836000000000002</v>
      </c>
      <c r="BO45" s="67">
        <f>IFERROR(X45/J45,"0")</f>
        <v>0.15384615384615385</v>
      </c>
      <c r="BP45" s="67">
        <f>IFERROR(Y45/J45,"0")</f>
        <v>0.15384615384615385</v>
      </c>
    </row>
    <row r="46" spans="1:68" ht="27" customHeight="1" x14ac:dyDescent="0.25">
      <c r="A46" s="54" t="s">
        <v>101</v>
      </c>
      <c r="B46" s="54" t="s">
        <v>102</v>
      </c>
      <c r="C46" s="31">
        <v>4301190023</v>
      </c>
      <c r="D46" s="196">
        <v>4607111037060</v>
      </c>
      <c r="E46" s="197"/>
      <c r="F46" s="188">
        <v>0.2</v>
      </c>
      <c r="G46" s="32">
        <v>6</v>
      </c>
      <c r="H46" s="188">
        <v>1.2</v>
      </c>
      <c r="I46" s="188">
        <v>1.5918000000000001</v>
      </c>
      <c r="J46" s="32">
        <v>130</v>
      </c>
      <c r="K46" s="32" t="s">
        <v>96</v>
      </c>
      <c r="L46" s="32"/>
      <c r="M46" s="33" t="s">
        <v>67</v>
      </c>
      <c r="N46" s="33"/>
      <c r="O46" s="32">
        <v>365</v>
      </c>
      <c r="P46" s="35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194"/>
      <c r="R46" s="194"/>
      <c r="S46" s="194"/>
      <c r="T46" s="195"/>
      <c r="U46" s="34"/>
      <c r="V46" s="34"/>
      <c r="W46" s="35" t="s">
        <v>68</v>
      </c>
      <c r="X46" s="189">
        <v>0</v>
      </c>
      <c r="Y46" s="190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/>
      <c r="AK46" s="69"/>
      <c r="BB46" s="81" t="s">
        <v>77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ht="27" customHeight="1" x14ac:dyDescent="0.25">
      <c r="A47" s="54" t="s">
        <v>103</v>
      </c>
      <c r="B47" s="54" t="s">
        <v>104</v>
      </c>
      <c r="C47" s="31">
        <v>4301190049</v>
      </c>
      <c r="D47" s="196">
        <v>4607111038968</v>
      </c>
      <c r="E47" s="197"/>
      <c r="F47" s="188">
        <v>0.2</v>
      </c>
      <c r="G47" s="32">
        <v>6</v>
      </c>
      <c r="H47" s="188">
        <v>1.2</v>
      </c>
      <c r="I47" s="188">
        <v>1.5918000000000001</v>
      </c>
      <c r="J47" s="32">
        <v>130</v>
      </c>
      <c r="K47" s="32" t="s">
        <v>96</v>
      </c>
      <c r="L47" s="32"/>
      <c r="M47" s="33" t="s">
        <v>67</v>
      </c>
      <c r="N47" s="33"/>
      <c r="O47" s="32">
        <v>365</v>
      </c>
      <c r="P47" s="260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194"/>
      <c r="R47" s="194"/>
      <c r="S47" s="194"/>
      <c r="T47" s="195"/>
      <c r="U47" s="34"/>
      <c r="V47" s="34"/>
      <c r="W47" s="35" t="s">
        <v>68</v>
      </c>
      <c r="X47" s="189">
        <v>0</v>
      </c>
      <c r="Y47" s="190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/>
      <c r="AK47" s="69"/>
      <c r="BB47" s="82" t="s">
        <v>77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11"/>
      <c r="B48" s="202"/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12"/>
      <c r="P48" s="198" t="s">
        <v>69</v>
      </c>
      <c r="Q48" s="199"/>
      <c r="R48" s="199"/>
      <c r="S48" s="199"/>
      <c r="T48" s="199"/>
      <c r="U48" s="199"/>
      <c r="V48" s="200"/>
      <c r="W48" s="37" t="s">
        <v>68</v>
      </c>
      <c r="X48" s="191">
        <f>IFERROR(SUM(X43:X47),"0")</f>
        <v>20</v>
      </c>
      <c r="Y48" s="191">
        <f>IFERROR(SUM(Y43:Y47),"0")</f>
        <v>20</v>
      </c>
      <c r="Z48" s="191">
        <f>IFERROR(IF(Z43="",0,Z43),"0")+IFERROR(IF(Z44="",0,Z44),"0")+IFERROR(IF(Z45="",0,Z45),"0")+IFERROR(IF(Z46="",0,Z46),"0")+IFERROR(IF(Z47="",0,Z47),"0")</f>
        <v>0.19</v>
      </c>
      <c r="AA48" s="192"/>
      <c r="AB48" s="192"/>
      <c r="AC48" s="192"/>
    </row>
    <row r="49" spans="1:68" x14ac:dyDescent="0.2">
      <c r="A49" s="202"/>
      <c r="B49" s="202"/>
      <c r="C49" s="202"/>
      <c r="D49" s="202"/>
      <c r="E49" s="202"/>
      <c r="F49" s="202"/>
      <c r="G49" s="202"/>
      <c r="H49" s="202"/>
      <c r="I49" s="202"/>
      <c r="J49" s="202"/>
      <c r="K49" s="202"/>
      <c r="L49" s="202"/>
      <c r="M49" s="202"/>
      <c r="N49" s="202"/>
      <c r="O49" s="212"/>
      <c r="P49" s="198" t="s">
        <v>69</v>
      </c>
      <c r="Q49" s="199"/>
      <c r="R49" s="199"/>
      <c r="S49" s="199"/>
      <c r="T49" s="199"/>
      <c r="U49" s="199"/>
      <c r="V49" s="200"/>
      <c r="W49" s="37" t="s">
        <v>70</v>
      </c>
      <c r="X49" s="191">
        <f>IFERROR(SUMPRODUCT(X43:X47*H43:H47),"0")</f>
        <v>24</v>
      </c>
      <c r="Y49" s="191">
        <f>IFERROR(SUMPRODUCT(Y43:Y47*H43:H47),"0")</f>
        <v>24</v>
      </c>
      <c r="Z49" s="37"/>
      <c r="AA49" s="192"/>
      <c r="AB49" s="192"/>
      <c r="AC49" s="192"/>
    </row>
    <row r="50" spans="1:68" ht="16.5" customHeight="1" x14ac:dyDescent="0.25">
      <c r="A50" s="201" t="s">
        <v>105</v>
      </c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202"/>
      <c r="Y50" s="202"/>
      <c r="Z50" s="202"/>
      <c r="AA50" s="184"/>
      <c r="AB50" s="184"/>
      <c r="AC50" s="184"/>
    </row>
    <row r="51" spans="1:68" ht="14.25" customHeight="1" x14ac:dyDescent="0.25">
      <c r="A51" s="209" t="s">
        <v>63</v>
      </c>
      <c r="B51" s="202"/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202"/>
      <c r="V51" s="202"/>
      <c r="W51" s="202"/>
      <c r="X51" s="202"/>
      <c r="Y51" s="202"/>
      <c r="Z51" s="202"/>
      <c r="AA51" s="185"/>
      <c r="AB51" s="185"/>
      <c r="AC51" s="185"/>
    </row>
    <row r="52" spans="1:68" ht="27" customHeight="1" x14ac:dyDescent="0.25">
      <c r="A52" s="54" t="s">
        <v>106</v>
      </c>
      <c r="B52" s="54" t="s">
        <v>107</v>
      </c>
      <c r="C52" s="31">
        <v>4301070989</v>
      </c>
      <c r="D52" s="196">
        <v>4607111037190</v>
      </c>
      <c r="E52" s="197"/>
      <c r="F52" s="188">
        <v>0.43</v>
      </c>
      <c r="G52" s="32">
        <v>16</v>
      </c>
      <c r="H52" s="188">
        <v>6.88</v>
      </c>
      <c r="I52" s="188">
        <v>7.1996000000000002</v>
      </c>
      <c r="J52" s="32">
        <v>84</v>
      </c>
      <c r="K52" s="32" t="s">
        <v>66</v>
      </c>
      <c r="L52" s="32"/>
      <c r="M52" s="33" t="s">
        <v>67</v>
      </c>
      <c r="N52" s="33"/>
      <c r="O52" s="32">
        <v>180</v>
      </c>
      <c r="P52" s="27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194"/>
      <c r="R52" s="194"/>
      <c r="S52" s="194"/>
      <c r="T52" s="195"/>
      <c r="U52" s="34"/>
      <c r="V52" s="34"/>
      <c r="W52" s="35" t="s">
        <v>68</v>
      </c>
      <c r="X52" s="189">
        <v>0</v>
      </c>
      <c r="Y52" s="190">
        <f t="shared" ref="Y52:Y59" si="0">IFERROR(IF(X52="","",X52),"")</f>
        <v>0</v>
      </c>
      <c r="Z52" s="36">
        <f t="shared" ref="Z52:Z59" si="1">IFERROR(IF(X52="","",X52*0.0155),"")</f>
        <v>0</v>
      </c>
      <c r="AA52" s="56"/>
      <c r="AB52" s="57"/>
      <c r="AC52" s="68"/>
      <c r="AG52" s="67"/>
      <c r="AJ52" s="69"/>
      <c r="AK52" s="69"/>
      <c r="BB52" s="83" t="s">
        <v>1</v>
      </c>
      <c r="BM52" s="67">
        <f t="shared" ref="BM52:BM59" si="2">IFERROR(X52*I52,"0")</f>
        <v>0</v>
      </c>
      <c r="BN52" s="67">
        <f t="shared" ref="BN52:BN59" si="3">IFERROR(Y52*I52,"0")</f>
        <v>0</v>
      </c>
      <c r="BO52" s="67">
        <f t="shared" ref="BO52:BO59" si="4">IFERROR(X52/J52,"0")</f>
        <v>0</v>
      </c>
      <c r="BP52" s="67">
        <f t="shared" ref="BP52:BP59" si="5">IFERROR(Y52/J52,"0")</f>
        <v>0</v>
      </c>
    </row>
    <row r="53" spans="1:68" ht="27" customHeight="1" x14ac:dyDescent="0.25">
      <c r="A53" s="54" t="s">
        <v>108</v>
      </c>
      <c r="B53" s="54" t="s">
        <v>109</v>
      </c>
      <c r="C53" s="31">
        <v>4301070972</v>
      </c>
      <c r="D53" s="196">
        <v>4607111037183</v>
      </c>
      <c r="E53" s="197"/>
      <c r="F53" s="188">
        <v>0.9</v>
      </c>
      <c r="G53" s="32">
        <v>8</v>
      </c>
      <c r="H53" s="188">
        <v>7.2</v>
      </c>
      <c r="I53" s="188">
        <v>7.4859999999999998</v>
      </c>
      <c r="J53" s="32">
        <v>84</v>
      </c>
      <c r="K53" s="32" t="s">
        <v>66</v>
      </c>
      <c r="L53" s="32"/>
      <c r="M53" s="33" t="s">
        <v>67</v>
      </c>
      <c r="N53" s="33"/>
      <c r="O53" s="32">
        <v>180</v>
      </c>
      <c r="P53" s="29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194"/>
      <c r="R53" s="194"/>
      <c r="S53" s="194"/>
      <c r="T53" s="195"/>
      <c r="U53" s="34"/>
      <c r="V53" s="34"/>
      <c r="W53" s="35" t="s">
        <v>68</v>
      </c>
      <c r="X53" s="189">
        <v>12</v>
      </c>
      <c r="Y53" s="190">
        <f t="shared" si="0"/>
        <v>12</v>
      </c>
      <c r="Z53" s="36">
        <f t="shared" si="1"/>
        <v>0.186</v>
      </c>
      <c r="AA53" s="56"/>
      <c r="AB53" s="57"/>
      <c r="AC53" s="68"/>
      <c r="AG53" s="67"/>
      <c r="AJ53" s="69"/>
      <c r="AK53" s="69"/>
      <c r="BB53" s="84" t="s">
        <v>1</v>
      </c>
      <c r="BM53" s="67">
        <f t="shared" si="2"/>
        <v>89.831999999999994</v>
      </c>
      <c r="BN53" s="67">
        <f t="shared" si="3"/>
        <v>89.831999999999994</v>
      </c>
      <c r="BO53" s="67">
        <f t="shared" si="4"/>
        <v>0.14285714285714285</v>
      </c>
      <c r="BP53" s="67">
        <f t="shared" si="5"/>
        <v>0.14285714285714285</v>
      </c>
    </row>
    <row r="54" spans="1:68" ht="27" customHeight="1" x14ac:dyDescent="0.25">
      <c r="A54" s="54" t="s">
        <v>110</v>
      </c>
      <c r="B54" s="54" t="s">
        <v>111</v>
      </c>
      <c r="C54" s="31">
        <v>4301070970</v>
      </c>
      <c r="D54" s="196">
        <v>4607111037091</v>
      </c>
      <c r="E54" s="197"/>
      <c r="F54" s="188">
        <v>0.43</v>
      </c>
      <c r="G54" s="32">
        <v>16</v>
      </c>
      <c r="H54" s="188">
        <v>6.88</v>
      </c>
      <c r="I54" s="188">
        <v>7.11</v>
      </c>
      <c r="J54" s="32">
        <v>84</v>
      </c>
      <c r="K54" s="32" t="s">
        <v>66</v>
      </c>
      <c r="L54" s="32"/>
      <c r="M54" s="33" t="s">
        <v>67</v>
      </c>
      <c r="N54" s="33"/>
      <c r="O54" s="32">
        <v>180</v>
      </c>
      <c r="P54" s="366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194"/>
      <c r="R54" s="194"/>
      <c r="S54" s="194"/>
      <c r="T54" s="195"/>
      <c r="U54" s="34"/>
      <c r="V54" s="34"/>
      <c r="W54" s="35" t="s">
        <v>68</v>
      </c>
      <c r="X54" s="189">
        <v>0</v>
      </c>
      <c r="Y54" s="190">
        <f t="shared" si="0"/>
        <v>0</v>
      </c>
      <c r="Z54" s="36">
        <f t="shared" si="1"/>
        <v>0</v>
      </c>
      <c r="AA54" s="56"/>
      <c r="AB54" s="57"/>
      <c r="AC54" s="68"/>
      <c r="AG54" s="67"/>
      <c r="AJ54" s="69"/>
      <c r="AK54" s="69"/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112</v>
      </c>
      <c r="B55" s="54" t="s">
        <v>113</v>
      </c>
      <c r="C55" s="31">
        <v>4301070971</v>
      </c>
      <c r="D55" s="196">
        <v>4607111036902</v>
      </c>
      <c r="E55" s="197"/>
      <c r="F55" s="188">
        <v>0.9</v>
      </c>
      <c r="G55" s="32">
        <v>8</v>
      </c>
      <c r="H55" s="188">
        <v>7.2</v>
      </c>
      <c r="I55" s="188">
        <v>7.43</v>
      </c>
      <c r="J55" s="32">
        <v>84</v>
      </c>
      <c r="K55" s="32" t="s">
        <v>66</v>
      </c>
      <c r="L55" s="32"/>
      <c r="M55" s="33" t="s">
        <v>67</v>
      </c>
      <c r="N55" s="33"/>
      <c r="O55" s="32">
        <v>180</v>
      </c>
      <c r="P55" s="28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194"/>
      <c r="R55" s="194"/>
      <c r="S55" s="194"/>
      <c r="T55" s="195"/>
      <c r="U55" s="34"/>
      <c r="V55" s="34"/>
      <c r="W55" s="35" t="s">
        <v>68</v>
      </c>
      <c r="X55" s="189">
        <v>12</v>
      </c>
      <c r="Y55" s="190">
        <f t="shared" si="0"/>
        <v>12</v>
      </c>
      <c r="Z55" s="36">
        <f t="shared" si="1"/>
        <v>0.186</v>
      </c>
      <c r="AA55" s="56"/>
      <c r="AB55" s="57"/>
      <c r="AC55" s="68"/>
      <c r="AG55" s="67"/>
      <c r="AJ55" s="69"/>
      <c r="AK55" s="69"/>
      <c r="BB55" s="86" t="s">
        <v>1</v>
      </c>
      <c r="BM55" s="67">
        <f t="shared" si="2"/>
        <v>89.16</v>
      </c>
      <c r="BN55" s="67">
        <f t="shared" si="3"/>
        <v>89.16</v>
      </c>
      <c r="BO55" s="67">
        <f t="shared" si="4"/>
        <v>0.14285714285714285</v>
      </c>
      <c r="BP55" s="67">
        <f t="shared" si="5"/>
        <v>0.14285714285714285</v>
      </c>
    </row>
    <row r="56" spans="1:68" ht="27" customHeight="1" x14ac:dyDescent="0.25">
      <c r="A56" s="54" t="s">
        <v>114</v>
      </c>
      <c r="B56" s="54" t="s">
        <v>115</v>
      </c>
      <c r="C56" s="31">
        <v>4301071015</v>
      </c>
      <c r="D56" s="196">
        <v>4607111036858</v>
      </c>
      <c r="E56" s="197"/>
      <c r="F56" s="188">
        <v>0.43</v>
      </c>
      <c r="G56" s="32">
        <v>16</v>
      </c>
      <c r="H56" s="188">
        <v>6.88</v>
      </c>
      <c r="I56" s="188">
        <v>7.1996000000000002</v>
      </c>
      <c r="J56" s="32">
        <v>84</v>
      </c>
      <c r="K56" s="32" t="s">
        <v>66</v>
      </c>
      <c r="L56" s="32"/>
      <c r="M56" s="33" t="s">
        <v>67</v>
      </c>
      <c r="N56" s="33"/>
      <c r="O56" s="32">
        <v>180</v>
      </c>
      <c r="P56" s="224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6" s="194"/>
      <c r="R56" s="194"/>
      <c r="S56" s="194"/>
      <c r="T56" s="195"/>
      <c r="U56" s="34"/>
      <c r="V56" s="34"/>
      <c r="W56" s="35" t="s">
        <v>68</v>
      </c>
      <c r="X56" s="189">
        <v>12</v>
      </c>
      <c r="Y56" s="190">
        <f t="shared" si="0"/>
        <v>12</v>
      </c>
      <c r="Z56" s="36">
        <f t="shared" si="1"/>
        <v>0.186</v>
      </c>
      <c r="AA56" s="56"/>
      <c r="AB56" s="57"/>
      <c r="AC56" s="68"/>
      <c r="AG56" s="67"/>
      <c r="AJ56" s="69"/>
      <c r="AK56" s="69"/>
      <c r="BB56" s="87" t="s">
        <v>1</v>
      </c>
      <c r="BM56" s="67">
        <f t="shared" si="2"/>
        <v>86.395200000000003</v>
      </c>
      <c r="BN56" s="67">
        <f t="shared" si="3"/>
        <v>86.395200000000003</v>
      </c>
      <c r="BO56" s="67">
        <f t="shared" si="4"/>
        <v>0.14285714285714285</v>
      </c>
      <c r="BP56" s="67">
        <f t="shared" si="5"/>
        <v>0.14285714285714285</v>
      </c>
    </row>
    <row r="57" spans="1:68" ht="27" customHeight="1" x14ac:dyDescent="0.25">
      <c r="A57" s="54" t="s">
        <v>116</v>
      </c>
      <c r="B57" s="54" t="s">
        <v>117</v>
      </c>
      <c r="C57" s="31">
        <v>4301070947</v>
      </c>
      <c r="D57" s="196">
        <v>4607111037510</v>
      </c>
      <c r="E57" s="197"/>
      <c r="F57" s="188">
        <v>0.8</v>
      </c>
      <c r="G57" s="32">
        <v>8</v>
      </c>
      <c r="H57" s="188">
        <v>6.4</v>
      </c>
      <c r="I57" s="188">
        <v>6.6859999999999999</v>
      </c>
      <c r="J57" s="32">
        <v>84</v>
      </c>
      <c r="K57" s="32" t="s">
        <v>66</v>
      </c>
      <c r="L57" s="32"/>
      <c r="M57" s="33" t="s">
        <v>67</v>
      </c>
      <c r="N57" s="33"/>
      <c r="O57" s="32">
        <v>150</v>
      </c>
      <c r="P57" s="377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7" s="194"/>
      <c r="R57" s="194"/>
      <c r="S57" s="194"/>
      <c r="T57" s="195"/>
      <c r="U57" s="34"/>
      <c r="V57" s="34"/>
      <c r="W57" s="35" t="s">
        <v>68</v>
      </c>
      <c r="X57" s="189">
        <v>0</v>
      </c>
      <c r="Y57" s="190">
        <f t="shared" si="0"/>
        <v>0</v>
      </c>
      <c r="Z57" s="36">
        <f t="shared" si="1"/>
        <v>0</v>
      </c>
      <c r="AA57" s="56"/>
      <c r="AB57" s="57"/>
      <c r="AC57" s="68"/>
      <c r="AG57" s="67"/>
      <c r="AJ57" s="69"/>
      <c r="AK57" s="69"/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118</v>
      </c>
      <c r="B58" s="54" t="s">
        <v>119</v>
      </c>
      <c r="C58" s="31">
        <v>4301070968</v>
      </c>
      <c r="D58" s="196">
        <v>4607111036889</v>
      </c>
      <c r="E58" s="197"/>
      <c r="F58" s="188">
        <v>0.9</v>
      </c>
      <c r="G58" s="32">
        <v>8</v>
      </c>
      <c r="H58" s="188">
        <v>7.2</v>
      </c>
      <c r="I58" s="188">
        <v>7.4859999999999998</v>
      </c>
      <c r="J58" s="32">
        <v>84</v>
      </c>
      <c r="K58" s="32" t="s">
        <v>66</v>
      </c>
      <c r="L58" s="32"/>
      <c r="M58" s="33" t="s">
        <v>67</v>
      </c>
      <c r="N58" s="33"/>
      <c r="O58" s="32">
        <v>180</v>
      </c>
      <c r="P58" s="39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194"/>
      <c r="R58" s="194"/>
      <c r="S58" s="194"/>
      <c r="T58" s="195"/>
      <c r="U58" s="34"/>
      <c r="V58" s="34"/>
      <c r="W58" s="35" t="s">
        <v>68</v>
      </c>
      <c r="X58" s="189">
        <v>0</v>
      </c>
      <c r="Y58" s="190">
        <f t="shared" si="0"/>
        <v>0</v>
      </c>
      <c r="Z58" s="36">
        <f t="shared" si="1"/>
        <v>0</v>
      </c>
      <c r="AA58" s="56"/>
      <c r="AB58" s="57"/>
      <c r="AC58" s="68"/>
      <c r="AG58" s="67"/>
      <c r="AJ58" s="69"/>
      <c r="AK58" s="69"/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118</v>
      </c>
      <c r="B59" s="54" t="s">
        <v>120</v>
      </c>
      <c r="C59" s="31">
        <v>4301071025</v>
      </c>
      <c r="D59" s="196">
        <v>4607111036889</v>
      </c>
      <c r="E59" s="197"/>
      <c r="F59" s="188">
        <v>0.9</v>
      </c>
      <c r="G59" s="32">
        <v>8</v>
      </c>
      <c r="H59" s="188">
        <v>7.2</v>
      </c>
      <c r="I59" s="188">
        <v>7.4859999999999998</v>
      </c>
      <c r="J59" s="32">
        <v>84</v>
      </c>
      <c r="K59" s="32" t="s">
        <v>66</v>
      </c>
      <c r="L59" s="32"/>
      <c r="M59" s="33" t="s">
        <v>67</v>
      </c>
      <c r="N59" s="33"/>
      <c r="O59" s="32">
        <v>180</v>
      </c>
      <c r="P59" s="354" t="str">
        <f>HYPERLINK("https://abi.ru/products/Замороженные/Горячая штучка/Бигбули ГШ/Пельмени/P004064/","Пельмени «Бигбули с мясом» 0,9 Сфера ТМ «Горячая штучка»")</f>
        <v>Пельмени «Бигбули с мясом» 0,9 Сфера ТМ «Горячая штучка»</v>
      </c>
      <c r="Q59" s="194"/>
      <c r="R59" s="194"/>
      <c r="S59" s="194"/>
      <c r="T59" s="195"/>
      <c r="U59" s="34"/>
      <c r="V59" s="34"/>
      <c r="W59" s="35" t="s">
        <v>68</v>
      </c>
      <c r="X59" s="189">
        <v>24</v>
      </c>
      <c r="Y59" s="190">
        <f t="shared" si="0"/>
        <v>24</v>
      </c>
      <c r="Z59" s="36">
        <f t="shared" si="1"/>
        <v>0.372</v>
      </c>
      <c r="AA59" s="56"/>
      <c r="AB59" s="57"/>
      <c r="AC59" s="68"/>
      <c r="AG59" s="67"/>
      <c r="AJ59" s="69"/>
      <c r="AK59" s="69"/>
      <c r="BB59" s="90" t="s">
        <v>1</v>
      </c>
      <c r="BM59" s="67">
        <f t="shared" si="2"/>
        <v>179.66399999999999</v>
      </c>
      <c r="BN59" s="67">
        <f t="shared" si="3"/>
        <v>179.66399999999999</v>
      </c>
      <c r="BO59" s="67">
        <f t="shared" si="4"/>
        <v>0.2857142857142857</v>
      </c>
      <c r="BP59" s="67">
        <f t="shared" si="5"/>
        <v>0.2857142857142857</v>
      </c>
    </row>
    <row r="60" spans="1:68" x14ac:dyDescent="0.2">
      <c r="A60" s="211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12"/>
      <c r="P60" s="198" t="s">
        <v>69</v>
      </c>
      <c r="Q60" s="199"/>
      <c r="R60" s="199"/>
      <c r="S60" s="199"/>
      <c r="T60" s="199"/>
      <c r="U60" s="199"/>
      <c r="V60" s="200"/>
      <c r="W60" s="37" t="s">
        <v>68</v>
      </c>
      <c r="X60" s="191">
        <f>IFERROR(SUM(X52:X59),"0")</f>
        <v>60</v>
      </c>
      <c r="Y60" s="191">
        <f>IFERROR(SUM(Y52:Y59),"0")</f>
        <v>60</v>
      </c>
      <c r="Z60" s="191">
        <f>IFERROR(IF(Z52="",0,Z52),"0")+IFERROR(IF(Z53="",0,Z53),"0")+IFERROR(IF(Z54="",0,Z54),"0")+IFERROR(IF(Z55="",0,Z55),"0")+IFERROR(IF(Z56="",0,Z56),"0")+IFERROR(IF(Z57="",0,Z57),"0")+IFERROR(IF(Z58="",0,Z58),"0")+IFERROR(IF(Z59="",0,Z59),"0")</f>
        <v>0.93</v>
      </c>
      <c r="AA60" s="192"/>
      <c r="AB60" s="192"/>
      <c r="AC60" s="192"/>
    </row>
    <row r="61" spans="1:68" x14ac:dyDescent="0.2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212"/>
      <c r="P61" s="198" t="s">
        <v>69</v>
      </c>
      <c r="Q61" s="199"/>
      <c r="R61" s="199"/>
      <c r="S61" s="199"/>
      <c r="T61" s="199"/>
      <c r="U61" s="199"/>
      <c r="V61" s="200"/>
      <c r="W61" s="37" t="s">
        <v>70</v>
      </c>
      <c r="X61" s="191">
        <f>IFERROR(SUMPRODUCT(X52:X59*H52:H59),"0")</f>
        <v>428.16</v>
      </c>
      <c r="Y61" s="191">
        <f>IFERROR(SUMPRODUCT(Y52:Y59*H52:H59),"0")</f>
        <v>428.16</v>
      </c>
      <c r="Z61" s="37"/>
      <c r="AA61" s="192"/>
      <c r="AB61" s="192"/>
      <c r="AC61" s="192"/>
    </row>
    <row r="62" spans="1:68" ht="16.5" customHeight="1" x14ac:dyDescent="0.25">
      <c r="A62" s="201" t="s">
        <v>121</v>
      </c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202"/>
      <c r="V62" s="202"/>
      <c r="W62" s="202"/>
      <c r="X62" s="202"/>
      <c r="Y62" s="202"/>
      <c r="Z62" s="202"/>
      <c r="AA62" s="184"/>
      <c r="AB62" s="184"/>
      <c r="AC62" s="184"/>
    </row>
    <row r="63" spans="1:68" ht="14.25" customHeight="1" x14ac:dyDescent="0.25">
      <c r="A63" s="209" t="s">
        <v>63</v>
      </c>
      <c r="B63" s="202"/>
      <c r="C63" s="202"/>
      <c r="D63" s="202"/>
      <c r="E63" s="202"/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202"/>
      <c r="V63" s="202"/>
      <c r="W63" s="202"/>
      <c r="X63" s="202"/>
      <c r="Y63" s="202"/>
      <c r="Z63" s="202"/>
      <c r="AA63" s="185"/>
      <c r="AB63" s="185"/>
      <c r="AC63" s="185"/>
    </row>
    <row r="64" spans="1:68" ht="27" customHeight="1" x14ac:dyDescent="0.25">
      <c r="A64" s="54" t="s">
        <v>122</v>
      </c>
      <c r="B64" s="54" t="s">
        <v>123</v>
      </c>
      <c r="C64" s="31">
        <v>4301070977</v>
      </c>
      <c r="D64" s="196">
        <v>4607111037411</v>
      </c>
      <c r="E64" s="197"/>
      <c r="F64" s="188">
        <v>2.7</v>
      </c>
      <c r="G64" s="32">
        <v>1</v>
      </c>
      <c r="H64" s="188">
        <v>2.7</v>
      </c>
      <c r="I64" s="188">
        <v>2.8132000000000001</v>
      </c>
      <c r="J64" s="32">
        <v>234</v>
      </c>
      <c r="K64" s="32" t="s">
        <v>124</v>
      </c>
      <c r="L64" s="32"/>
      <c r="M64" s="33" t="s">
        <v>67</v>
      </c>
      <c r="N64" s="33"/>
      <c r="O64" s="32">
        <v>180</v>
      </c>
      <c r="P64" s="36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194"/>
      <c r="R64" s="194"/>
      <c r="S64" s="194"/>
      <c r="T64" s="195"/>
      <c r="U64" s="34"/>
      <c r="V64" s="34"/>
      <c r="W64" s="35" t="s">
        <v>68</v>
      </c>
      <c r="X64" s="189">
        <v>0</v>
      </c>
      <c r="Y64" s="190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/>
      <c r="AK64" s="69"/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125</v>
      </c>
      <c r="B65" s="54" t="s">
        <v>126</v>
      </c>
      <c r="C65" s="31">
        <v>4301070981</v>
      </c>
      <c r="D65" s="196">
        <v>4607111036728</v>
      </c>
      <c r="E65" s="197"/>
      <c r="F65" s="188">
        <v>5</v>
      </c>
      <c r="G65" s="32">
        <v>1</v>
      </c>
      <c r="H65" s="188">
        <v>5</v>
      </c>
      <c r="I65" s="188">
        <v>5.2131999999999996</v>
      </c>
      <c r="J65" s="32">
        <v>144</v>
      </c>
      <c r="K65" s="32" t="s">
        <v>66</v>
      </c>
      <c r="L65" s="32"/>
      <c r="M65" s="33" t="s">
        <v>67</v>
      </c>
      <c r="N65" s="33"/>
      <c r="O65" s="32">
        <v>180</v>
      </c>
      <c r="P65" s="38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194"/>
      <c r="R65" s="194"/>
      <c r="S65" s="194"/>
      <c r="T65" s="195"/>
      <c r="U65" s="34"/>
      <c r="V65" s="34"/>
      <c r="W65" s="35" t="s">
        <v>68</v>
      </c>
      <c r="X65" s="189">
        <v>168</v>
      </c>
      <c r="Y65" s="190">
        <f>IFERROR(IF(X65="","",X65),"")</f>
        <v>168</v>
      </c>
      <c r="Z65" s="36">
        <f>IFERROR(IF(X65="","",X65*0.00866),"")</f>
        <v>1.45488</v>
      </c>
      <c r="AA65" s="56"/>
      <c r="AB65" s="57"/>
      <c r="AC65" s="68"/>
      <c r="AG65" s="67"/>
      <c r="AJ65" s="69"/>
      <c r="AK65" s="69"/>
      <c r="BB65" s="92" t="s">
        <v>1</v>
      </c>
      <c r="BM65" s="67">
        <f>IFERROR(X65*I65,"0")</f>
        <v>875.81759999999997</v>
      </c>
      <c r="BN65" s="67">
        <f>IFERROR(Y65*I65,"0")</f>
        <v>875.81759999999997</v>
      </c>
      <c r="BO65" s="67">
        <f>IFERROR(X65/J65,"0")</f>
        <v>1.1666666666666667</v>
      </c>
      <c r="BP65" s="67">
        <f>IFERROR(Y65/J65,"0")</f>
        <v>1.1666666666666667</v>
      </c>
    </row>
    <row r="66" spans="1:68" x14ac:dyDescent="0.2">
      <c r="A66" s="211"/>
      <c r="B66" s="202"/>
      <c r="C66" s="202"/>
      <c r="D66" s="202"/>
      <c r="E66" s="202"/>
      <c r="F66" s="202"/>
      <c r="G66" s="202"/>
      <c r="H66" s="202"/>
      <c r="I66" s="202"/>
      <c r="J66" s="202"/>
      <c r="K66" s="202"/>
      <c r="L66" s="202"/>
      <c r="M66" s="202"/>
      <c r="N66" s="202"/>
      <c r="O66" s="212"/>
      <c r="P66" s="198" t="s">
        <v>69</v>
      </c>
      <c r="Q66" s="199"/>
      <c r="R66" s="199"/>
      <c r="S66" s="199"/>
      <c r="T66" s="199"/>
      <c r="U66" s="199"/>
      <c r="V66" s="200"/>
      <c r="W66" s="37" t="s">
        <v>68</v>
      </c>
      <c r="X66" s="191">
        <f>IFERROR(SUM(X64:X65),"0")</f>
        <v>168</v>
      </c>
      <c r="Y66" s="191">
        <f>IFERROR(SUM(Y64:Y65),"0")</f>
        <v>168</v>
      </c>
      <c r="Z66" s="191">
        <f>IFERROR(IF(Z64="",0,Z64),"0")+IFERROR(IF(Z65="",0,Z65),"0")</f>
        <v>1.45488</v>
      </c>
      <c r="AA66" s="192"/>
      <c r="AB66" s="192"/>
      <c r="AC66" s="192"/>
    </row>
    <row r="67" spans="1:68" x14ac:dyDescent="0.2">
      <c r="A67" s="202"/>
      <c r="B67" s="202"/>
      <c r="C67" s="202"/>
      <c r="D67" s="202"/>
      <c r="E67" s="202"/>
      <c r="F67" s="202"/>
      <c r="G67" s="202"/>
      <c r="H67" s="202"/>
      <c r="I67" s="202"/>
      <c r="J67" s="202"/>
      <c r="K67" s="202"/>
      <c r="L67" s="202"/>
      <c r="M67" s="202"/>
      <c r="N67" s="202"/>
      <c r="O67" s="212"/>
      <c r="P67" s="198" t="s">
        <v>69</v>
      </c>
      <c r="Q67" s="199"/>
      <c r="R67" s="199"/>
      <c r="S67" s="199"/>
      <c r="T67" s="199"/>
      <c r="U67" s="199"/>
      <c r="V67" s="200"/>
      <c r="W67" s="37" t="s">
        <v>70</v>
      </c>
      <c r="X67" s="191">
        <f>IFERROR(SUMPRODUCT(X64:X65*H64:H65),"0")</f>
        <v>840</v>
      </c>
      <c r="Y67" s="191">
        <f>IFERROR(SUMPRODUCT(Y64:Y65*H64:H65),"0")</f>
        <v>840</v>
      </c>
      <c r="Z67" s="37"/>
      <c r="AA67" s="192"/>
      <c r="AB67" s="192"/>
      <c r="AC67" s="192"/>
    </row>
    <row r="68" spans="1:68" ht="16.5" customHeight="1" x14ac:dyDescent="0.25">
      <c r="A68" s="201" t="s">
        <v>127</v>
      </c>
      <c r="B68" s="202"/>
      <c r="C68" s="202"/>
      <c r="D68" s="202"/>
      <c r="E68" s="202"/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202"/>
      <c r="V68" s="202"/>
      <c r="W68" s="202"/>
      <c r="X68" s="202"/>
      <c r="Y68" s="202"/>
      <c r="Z68" s="202"/>
      <c r="AA68" s="184"/>
      <c r="AB68" s="184"/>
      <c r="AC68" s="184"/>
    </row>
    <row r="69" spans="1:68" ht="14.25" customHeight="1" x14ac:dyDescent="0.25">
      <c r="A69" s="209" t="s">
        <v>128</v>
      </c>
      <c r="B69" s="202"/>
      <c r="C69" s="202"/>
      <c r="D69" s="202"/>
      <c r="E69" s="202"/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202"/>
      <c r="V69" s="202"/>
      <c r="W69" s="202"/>
      <c r="X69" s="202"/>
      <c r="Y69" s="202"/>
      <c r="Z69" s="202"/>
      <c r="AA69" s="185"/>
      <c r="AB69" s="185"/>
      <c r="AC69" s="185"/>
    </row>
    <row r="70" spans="1:68" ht="27" customHeight="1" x14ac:dyDescent="0.25">
      <c r="A70" s="54" t="s">
        <v>129</v>
      </c>
      <c r="B70" s="54" t="s">
        <v>130</v>
      </c>
      <c r="C70" s="31">
        <v>4301135271</v>
      </c>
      <c r="D70" s="196">
        <v>4607111033659</v>
      </c>
      <c r="E70" s="197"/>
      <c r="F70" s="188">
        <v>0.3</v>
      </c>
      <c r="G70" s="32">
        <v>12</v>
      </c>
      <c r="H70" s="188">
        <v>3.6</v>
      </c>
      <c r="I70" s="188">
        <v>4.3036000000000003</v>
      </c>
      <c r="J70" s="32">
        <v>70</v>
      </c>
      <c r="K70" s="32" t="s">
        <v>76</v>
      </c>
      <c r="L70" s="32"/>
      <c r="M70" s="33" t="s">
        <v>67</v>
      </c>
      <c r="N70" s="33"/>
      <c r="O70" s="32">
        <v>180</v>
      </c>
      <c r="P70" s="383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194"/>
      <c r="R70" s="194"/>
      <c r="S70" s="194"/>
      <c r="T70" s="195"/>
      <c r="U70" s="34"/>
      <c r="V70" s="34"/>
      <c r="W70" s="35" t="s">
        <v>68</v>
      </c>
      <c r="X70" s="189">
        <v>0</v>
      </c>
      <c r="Y70" s="190">
        <f>IFERROR(IF(X70="","",X70),"")</f>
        <v>0</v>
      </c>
      <c r="Z70" s="36">
        <f>IFERROR(IF(X70="","",X70*0.01788),"")</f>
        <v>0</v>
      </c>
      <c r="AA70" s="56"/>
      <c r="AB70" s="57"/>
      <c r="AC70" s="68"/>
      <c r="AG70" s="67"/>
      <c r="AJ70" s="69"/>
      <c r="AK70" s="69"/>
      <c r="BB70" s="93" t="s">
        <v>77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211"/>
      <c r="B71" s="202"/>
      <c r="C71" s="202"/>
      <c r="D71" s="202"/>
      <c r="E71" s="202"/>
      <c r="F71" s="202"/>
      <c r="G71" s="202"/>
      <c r="H71" s="202"/>
      <c r="I71" s="202"/>
      <c r="J71" s="202"/>
      <c r="K71" s="202"/>
      <c r="L71" s="202"/>
      <c r="M71" s="202"/>
      <c r="N71" s="202"/>
      <c r="O71" s="212"/>
      <c r="P71" s="198" t="s">
        <v>69</v>
      </c>
      <c r="Q71" s="199"/>
      <c r="R71" s="199"/>
      <c r="S71" s="199"/>
      <c r="T71" s="199"/>
      <c r="U71" s="199"/>
      <c r="V71" s="200"/>
      <c r="W71" s="37" t="s">
        <v>68</v>
      </c>
      <c r="X71" s="191">
        <f>IFERROR(SUM(X70:X70),"0")</f>
        <v>0</v>
      </c>
      <c r="Y71" s="191">
        <f>IFERROR(SUM(Y70:Y70),"0")</f>
        <v>0</v>
      </c>
      <c r="Z71" s="191">
        <f>IFERROR(IF(Z70="",0,Z70),"0")</f>
        <v>0</v>
      </c>
      <c r="AA71" s="192"/>
      <c r="AB71" s="192"/>
      <c r="AC71" s="192"/>
    </row>
    <row r="72" spans="1:68" x14ac:dyDescent="0.2">
      <c r="A72" s="202"/>
      <c r="B72" s="202"/>
      <c r="C72" s="202"/>
      <c r="D72" s="202"/>
      <c r="E72" s="202"/>
      <c r="F72" s="202"/>
      <c r="G72" s="202"/>
      <c r="H72" s="202"/>
      <c r="I72" s="202"/>
      <c r="J72" s="202"/>
      <c r="K72" s="202"/>
      <c r="L72" s="202"/>
      <c r="M72" s="202"/>
      <c r="N72" s="202"/>
      <c r="O72" s="212"/>
      <c r="P72" s="198" t="s">
        <v>69</v>
      </c>
      <c r="Q72" s="199"/>
      <c r="R72" s="199"/>
      <c r="S72" s="199"/>
      <c r="T72" s="199"/>
      <c r="U72" s="199"/>
      <c r="V72" s="200"/>
      <c r="W72" s="37" t="s">
        <v>70</v>
      </c>
      <c r="X72" s="191">
        <f>IFERROR(SUMPRODUCT(X70:X70*H70:H70),"0")</f>
        <v>0</v>
      </c>
      <c r="Y72" s="191">
        <f>IFERROR(SUMPRODUCT(Y70:Y70*H70:H70),"0")</f>
        <v>0</v>
      </c>
      <c r="Z72" s="37"/>
      <c r="AA72" s="192"/>
      <c r="AB72" s="192"/>
      <c r="AC72" s="192"/>
    </row>
    <row r="73" spans="1:68" ht="16.5" customHeight="1" x14ac:dyDescent="0.25">
      <c r="A73" s="201" t="s">
        <v>131</v>
      </c>
      <c r="B73" s="202"/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202"/>
      <c r="V73" s="202"/>
      <c r="W73" s="202"/>
      <c r="X73" s="202"/>
      <c r="Y73" s="202"/>
      <c r="Z73" s="202"/>
      <c r="AA73" s="184"/>
      <c r="AB73" s="184"/>
      <c r="AC73" s="184"/>
    </row>
    <row r="74" spans="1:68" ht="14.25" customHeight="1" x14ac:dyDescent="0.25">
      <c r="A74" s="209" t="s">
        <v>132</v>
      </c>
      <c r="B74" s="202"/>
      <c r="C74" s="202"/>
      <c r="D74" s="202"/>
      <c r="E74" s="202"/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202"/>
      <c r="V74" s="202"/>
      <c r="W74" s="202"/>
      <c r="X74" s="202"/>
      <c r="Y74" s="202"/>
      <c r="Z74" s="202"/>
      <c r="AA74" s="185"/>
      <c r="AB74" s="185"/>
      <c r="AC74" s="185"/>
    </row>
    <row r="75" spans="1:68" ht="27" customHeight="1" x14ac:dyDescent="0.25">
      <c r="A75" s="54" t="s">
        <v>133</v>
      </c>
      <c r="B75" s="54" t="s">
        <v>134</v>
      </c>
      <c r="C75" s="31">
        <v>4301131021</v>
      </c>
      <c r="D75" s="196">
        <v>4607111034137</v>
      </c>
      <c r="E75" s="197"/>
      <c r="F75" s="188">
        <v>0.3</v>
      </c>
      <c r="G75" s="32">
        <v>12</v>
      </c>
      <c r="H75" s="188">
        <v>3.6</v>
      </c>
      <c r="I75" s="188">
        <v>4.3036000000000003</v>
      </c>
      <c r="J75" s="32">
        <v>70</v>
      </c>
      <c r="K75" s="32" t="s">
        <v>76</v>
      </c>
      <c r="L75" s="32"/>
      <c r="M75" s="33" t="s">
        <v>67</v>
      </c>
      <c r="N75" s="33"/>
      <c r="O75" s="32">
        <v>180</v>
      </c>
      <c r="P75" s="37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194"/>
      <c r="R75" s="194"/>
      <c r="S75" s="194"/>
      <c r="T75" s="195"/>
      <c r="U75" s="34"/>
      <c r="V75" s="34"/>
      <c r="W75" s="35" t="s">
        <v>68</v>
      </c>
      <c r="X75" s="189">
        <v>28</v>
      </c>
      <c r="Y75" s="190">
        <f>IFERROR(IF(X75="","",X75),"")</f>
        <v>28</v>
      </c>
      <c r="Z75" s="36">
        <f>IFERROR(IF(X75="","",X75*0.01788),"")</f>
        <v>0.50063999999999997</v>
      </c>
      <c r="AA75" s="56"/>
      <c r="AB75" s="57"/>
      <c r="AC75" s="68"/>
      <c r="AG75" s="67"/>
      <c r="AJ75" s="69"/>
      <c r="AK75" s="69"/>
      <c r="BB75" s="94" t="s">
        <v>77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ht="27" customHeight="1" x14ac:dyDescent="0.25">
      <c r="A76" s="54" t="s">
        <v>135</v>
      </c>
      <c r="B76" s="54" t="s">
        <v>136</v>
      </c>
      <c r="C76" s="31">
        <v>4301131022</v>
      </c>
      <c r="D76" s="196">
        <v>4607111034120</v>
      </c>
      <c r="E76" s="197"/>
      <c r="F76" s="188">
        <v>0.3</v>
      </c>
      <c r="G76" s="32">
        <v>12</v>
      </c>
      <c r="H76" s="188">
        <v>3.6</v>
      </c>
      <c r="I76" s="188">
        <v>4.3036000000000003</v>
      </c>
      <c r="J76" s="32">
        <v>70</v>
      </c>
      <c r="K76" s="32" t="s">
        <v>76</v>
      </c>
      <c r="L76" s="32"/>
      <c r="M76" s="33" t="s">
        <v>67</v>
      </c>
      <c r="N76" s="33"/>
      <c r="O76" s="32">
        <v>180</v>
      </c>
      <c r="P76" s="30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194"/>
      <c r="R76" s="194"/>
      <c r="S76" s="194"/>
      <c r="T76" s="195"/>
      <c r="U76" s="34"/>
      <c r="V76" s="34"/>
      <c r="W76" s="35" t="s">
        <v>68</v>
      </c>
      <c r="X76" s="189">
        <v>0</v>
      </c>
      <c r="Y76" s="190">
        <f>IFERROR(IF(X76="","",X76),"")</f>
        <v>0</v>
      </c>
      <c r="Z76" s="36">
        <f>IFERROR(IF(X76="","",X76*0.01788),"")</f>
        <v>0</v>
      </c>
      <c r="AA76" s="56"/>
      <c r="AB76" s="57"/>
      <c r="AC76" s="68"/>
      <c r="AG76" s="67"/>
      <c r="AJ76" s="69"/>
      <c r="AK76" s="69"/>
      <c r="BB76" s="95" t="s">
        <v>77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x14ac:dyDescent="0.2">
      <c r="A77" s="211"/>
      <c r="B77" s="202"/>
      <c r="C77" s="202"/>
      <c r="D77" s="202"/>
      <c r="E77" s="202"/>
      <c r="F77" s="202"/>
      <c r="G77" s="202"/>
      <c r="H77" s="202"/>
      <c r="I77" s="202"/>
      <c r="J77" s="202"/>
      <c r="K77" s="202"/>
      <c r="L77" s="202"/>
      <c r="M77" s="202"/>
      <c r="N77" s="202"/>
      <c r="O77" s="212"/>
      <c r="P77" s="198" t="s">
        <v>69</v>
      </c>
      <c r="Q77" s="199"/>
      <c r="R77" s="199"/>
      <c r="S77" s="199"/>
      <c r="T77" s="199"/>
      <c r="U77" s="199"/>
      <c r="V77" s="200"/>
      <c r="W77" s="37" t="s">
        <v>68</v>
      </c>
      <c r="X77" s="191">
        <f>IFERROR(SUM(X75:X76),"0")</f>
        <v>28</v>
      </c>
      <c r="Y77" s="191">
        <f>IFERROR(SUM(Y75:Y76),"0")</f>
        <v>28</v>
      </c>
      <c r="Z77" s="191">
        <f>IFERROR(IF(Z75="",0,Z75),"0")+IFERROR(IF(Z76="",0,Z76),"0")</f>
        <v>0.50063999999999997</v>
      </c>
      <c r="AA77" s="192"/>
      <c r="AB77" s="192"/>
      <c r="AC77" s="192"/>
    </row>
    <row r="78" spans="1:68" x14ac:dyDescent="0.2">
      <c r="A78" s="202"/>
      <c r="B78" s="202"/>
      <c r="C78" s="202"/>
      <c r="D78" s="202"/>
      <c r="E78" s="202"/>
      <c r="F78" s="202"/>
      <c r="G78" s="202"/>
      <c r="H78" s="202"/>
      <c r="I78" s="202"/>
      <c r="J78" s="202"/>
      <c r="K78" s="202"/>
      <c r="L78" s="202"/>
      <c r="M78" s="202"/>
      <c r="N78" s="202"/>
      <c r="O78" s="212"/>
      <c r="P78" s="198" t="s">
        <v>69</v>
      </c>
      <c r="Q78" s="199"/>
      <c r="R78" s="199"/>
      <c r="S78" s="199"/>
      <c r="T78" s="199"/>
      <c r="U78" s="199"/>
      <c r="V78" s="200"/>
      <c r="W78" s="37" t="s">
        <v>70</v>
      </c>
      <c r="X78" s="191">
        <f>IFERROR(SUMPRODUCT(X75:X76*H75:H76),"0")</f>
        <v>100.8</v>
      </c>
      <c r="Y78" s="191">
        <f>IFERROR(SUMPRODUCT(Y75:Y76*H75:H76),"0")</f>
        <v>100.8</v>
      </c>
      <c r="Z78" s="37"/>
      <c r="AA78" s="192"/>
      <c r="AB78" s="192"/>
      <c r="AC78" s="192"/>
    </row>
    <row r="79" spans="1:68" ht="16.5" customHeight="1" x14ac:dyDescent="0.25">
      <c r="A79" s="201" t="s">
        <v>137</v>
      </c>
      <c r="B79" s="202"/>
      <c r="C79" s="202"/>
      <c r="D79" s="202"/>
      <c r="E79" s="202"/>
      <c r="F79" s="202"/>
      <c r="G79" s="202"/>
      <c r="H79" s="202"/>
      <c r="I79" s="202"/>
      <c r="J79" s="202"/>
      <c r="K79" s="202"/>
      <c r="L79" s="202"/>
      <c r="M79" s="202"/>
      <c r="N79" s="202"/>
      <c r="O79" s="202"/>
      <c r="P79" s="202"/>
      <c r="Q79" s="202"/>
      <c r="R79" s="202"/>
      <c r="S79" s="202"/>
      <c r="T79" s="202"/>
      <c r="U79" s="202"/>
      <c r="V79" s="202"/>
      <c r="W79" s="202"/>
      <c r="X79" s="202"/>
      <c r="Y79" s="202"/>
      <c r="Z79" s="202"/>
      <c r="AA79" s="184"/>
      <c r="AB79" s="184"/>
      <c r="AC79" s="184"/>
    </row>
    <row r="80" spans="1:68" ht="14.25" customHeight="1" x14ac:dyDescent="0.25">
      <c r="A80" s="209" t="s">
        <v>128</v>
      </c>
      <c r="B80" s="202"/>
      <c r="C80" s="202"/>
      <c r="D80" s="202"/>
      <c r="E80" s="202"/>
      <c r="F80" s="202"/>
      <c r="G80" s="202"/>
      <c r="H80" s="202"/>
      <c r="I80" s="202"/>
      <c r="J80" s="202"/>
      <c r="K80" s="202"/>
      <c r="L80" s="202"/>
      <c r="M80" s="202"/>
      <c r="N80" s="202"/>
      <c r="O80" s="202"/>
      <c r="P80" s="202"/>
      <c r="Q80" s="202"/>
      <c r="R80" s="202"/>
      <c r="S80" s="202"/>
      <c r="T80" s="202"/>
      <c r="U80" s="202"/>
      <c r="V80" s="202"/>
      <c r="W80" s="202"/>
      <c r="X80" s="202"/>
      <c r="Y80" s="202"/>
      <c r="Z80" s="202"/>
      <c r="AA80" s="185"/>
      <c r="AB80" s="185"/>
      <c r="AC80" s="185"/>
    </row>
    <row r="81" spans="1:68" ht="27" customHeight="1" x14ac:dyDescent="0.25">
      <c r="A81" s="54" t="s">
        <v>138</v>
      </c>
      <c r="B81" s="54" t="s">
        <v>139</v>
      </c>
      <c r="C81" s="31">
        <v>4301135285</v>
      </c>
      <c r="D81" s="196">
        <v>4607111036407</v>
      </c>
      <c r="E81" s="197"/>
      <c r="F81" s="188">
        <v>0.3</v>
      </c>
      <c r="G81" s="32">
        <v>14</v>
      </c>
      <c r="H81" s="188">
        <v>4.2</v>
      </c>
      <c r="I81" s="188">
        <v>4.5292000000000003</v>
      </c>
      <c r="J81" s="32">
        <v>70</v>
      </c>
      <c r="K81" s="32" t="s">
        <v>76</v>
      </c>
      <c r="L81" s="32"/>
      <c r="M81" s="33" t="s">
        <v>67</v>
      </c>
      <c r="N81" s="33"/>
      <c r="O81" s="32">
        <v>180</v>
      </c>
      <c r="P81" s="22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194"/>
      <c r="R81" s="194"/>
      <c r="S81" s="194"/>
      <c r="T81" s="195"/>
      <c r="U81" s="34"/>
      <c r="V81" s="34"/>
      <c r="W81" s="35" t="s">
        <v>68</v>
      </c>
      <c r="X81" s="189">
        <v>14</v>
      </c>
      <c r="Y81" s="190">
        <f t="shared" ref="Y81:Y86" si="6">IFERROR(IF(X81="","",X81),"")</f>
        <v>14</v>
      </c>
      <c r="Z81" s="36">
        <f t="shared" ref="Z81:Z86" si="7">IFERROR(IF(X81="","",X81*0.01788),"")</f>
        <v>0.25031999999999999</v>
      </c>
      <c r="AA81" s="56"/>
      <c r="AB81" s="57"/>
      <c r="AC81" s="68"/>
      <c r="AG81" s="67"/>
      <c r="AJ81" s="69"/>
      <c r="AK81" s="69"/>
      <c r="BB81" s="96" t="s">
        <v>77</v>
      </c>
      <c r="BM81" s="67">
        <f t="shared" ref="BM81:BM86" si="8">IFERROR(X81*I81,"0")</f>
        <v>63.408800000000006</v>
      </c>
      <c r="BN81" s="67">
        <f t="shared" ref="BN81:BN86" si="9">IFERROR(Y81*I81,"0")</f>
        <v>63.408800000000006</v>
      </c>
      <c r="BO81" s="67">
        <f t="shared" ref="BO81:BO86" si="10">IFERROR(X81/J81,"0")</f>
        <v>0.2</v>
      </c>
      <c r="BP81" s="67">
        <f t="shared" ref="BP81:BP86" si="11">IFERROR(Y81/J81,"0")</f>
        <v>0.2</v>
      </c>
    </row>
    <row r="82" spans="1:68" ht="16.5" customHeight="1" x14ac:dyDescent="0.25">
      <c r="A82" s="54" t="s">
        <v>140</v>
      </c>
      <c r="B82" s="54" t="s">
        <v>141</v>
      </c>
      <c r="C82" s="31">
        <v>4301135286</v>
      </c>
      <c r="D82" s="196">
        <v>4607111033628</v>
      </c>
      <c r="E82" s="197"/>
      <c r="F82" s="188">
        <v>0.3</v>
      </c>
      <c r="G82" s="32">
        <v>12</v>
      </c>
      <c r="H82" s="188">
        <v>3.6</v>
      </c>
      <c r="I82" s="188">
        <v>4.3036000000000003</v>
      </c>
      <c r="J82" s="32">
        <v>70</v>
      </c>
      <c r="K82" s="32" t="s">
        <v>76</v>
      </c>
      <c r="L82" s="32"/>
      <c r="M82" s="33" t="s">
        <v>67</v>
      </c>
      <c r="N82" s="33"/>
      <c r="O82" s="32">
        <v>180</v>
      </c>
      <c r="P82" s="37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194"/>
      <c r="R82" s="194"/>
      <c r="S82" s="194"/>
      <c r="T82" s="195"/>
      <c r="U82" s="34"/>
      <c r="V82" s="34"/>
      <c r="W82" s="35" t="s">
        <v>68</v>
      </c>
      <c r="X82" s="189">
        <v>28</v>
      </c>
      <c r="Y82" s="190">
        <f t="shared" si="6"/>
        <v>28</v>
      </c>
      <c r="Z82" s="36">
        <f t="shared" si="7"/>
        <v>0.50063999999999997</v>
      </c>
      <c r="AA82" s="56"/>
      <c r="AB82" s="57"/>
      <c r="AC82" s="68"/>
      <c r="AG82" s="67"/>
      <c r="AJ82" s="69"/>
      <c r="AK82" s="69"/>
      <c r="BB82" s="97" t="s">
        <v>77</v>
      </c>
      <c r="BM82" s="67">
        <f t="shared" si="8"/>
        <v>120.50080000000001</v>
      </c>
      <c r="BN82" s="67">
        <f t="shared" si="9"/>
        <v>120.50080000000001</v>
      </c>
      <c r="BO82" s="67">
        <f t="shared" si="10"/>
        <v>0.4</v>
      </c>
      <c r="BP82" s="67">
        <f t="shared" si="11"/>
        <v>0.4</v>
      </c>
    </row>
    <row r="83" spans="1:68" ht="27" customHeight="1" x14ac:dyDescent="0.25">
      <c r="A83" s="54" t="s">
        <v>142</v>
      </c>
      <c r="B83" s="54" t="s">
        <v>143</v>
      </c>
      <c r="C83" s="31">
        <v>4301135292</v>
      </c>
      <c r="D83" s="196">
        <v>4607111033451</v>
      </c>
      <c r="E83" s="197"/>
      <c r="F83" s="188">
        <v>0.3</v>
      </c>
      <c r="G83" s="32">
        <v>12</v>
      </c>
      <c r="H83" s="188">
        <v>3.6</v>
      </c>
      <c r="I83" s="188">
        <v>4.3036000000000003</v>
      </c>
      <c r="J83" s="32">
        <v>70</v>
      </c>
      <c r="K83" s="32" t="s">
        <v>76</v>
      </c>
      <c r="L83" s="32"/>
      <c r="M83" s="33" t="s">
        <v>67</v>
      </c>
      <c r="N83" s="33"/>
      <c r="O83" s="32">
        <v>180</v>
      </c>
      <c r="P83" s="38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194"/>
      <c r="R83" s="194"/>
      <c r="S83" s="194"/>
      <c r="T83" s="195"/>
      <c r="U83" s="34"/>
      <c r="V83" s="34"/>
      <c r="W83" s="35" t="s">
        <v>68</v>
      </c>
      <c r="X83" s="189">
        <v>0</v>
      </c>
      <c r="Y83" s="190">
        <f t="shared" si="6"/>
        <v>0</v>
      </c>
      <c r="Z83" s="36">
        <f t="shared" si="7"/>
        <v>0</v>
      </c>
      <c r="AA83" s="56"/>
      <c r="AB83" s="57"/>
      <c r="AC83" s="68"/>
      <c r="AG83" s="67"/>
      <c r="AJ83" s="69"/>
      <c r="AK83" s="69"/>
      <c r="BB83" s="98" t="s">
        <v>77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144</v>
      </c>
      <c r="B84" s="54" t="s">
        <v>145</v>
      </c>
      <c r="C84" s="31">
        <v>4301135295</v>
      </c>
      <c r="D84" s="196">
        <v>4607111035141</v>
      </c>
      <c r="E84" s="197"/>
      <c r="F84" s="188">
        <v>0.3</v>
      </c>
      <c r="G84" s="32">
        <v>12</v>
      </c>
      <c r="H84" s="188">
        <v>3.6</v>
      </c>
      <c r="I84" s="188">
        <v>4.3036000000000003</v>
      </c>
      <c r="J84" s="32">
        <v>70</v>
      </c>
      <c r="K84" s="32" t="s">
        <v>76</v>
      </c>
      <c r="L84" s="32"/>
      <c r="M84" s="33" t="s">
        <v>67</v>
      </c>
      <c r="N84" s="33"/>
      <c r="O84" s="32">
        <v>180</v>
      </c>
      <c r="P84" s="34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194"/>
      <c r="R84" s="194"/>
      <c r="S84" s="194"/>
      <c r="T84" s="195"/>
      <c r="U84" s="34"/>
      <c r="V84" s="34"/>
      <c r="W84" s="35" t="s">
        <v>68</v>
      </c>
      <c r="X84" s="189">
        <v>0</v>
      </c>
      <c r="Y84" s="190">
        <f t="shared" si="6"/>
        <v>0</v>
      </c>
      <c r="Z84" s="36">
        <f t="shared" si="7"/>
        <v>0</v>
      </c>
      <c r="AA84" s="56"/>
      <c r="AB84" s="57"/>
      <c r="AC84" s="68"/>
      <c r="AG84" s="67"/>
      <c r="AJ84" s="69"/>
      <c r="AK84" s="69"/>
      <c r="BB84" s="99" t="s">
        <v>77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146</v>
      </c>
      <c r="B85" s="54" t="s">
        <v>147</v>
      </c>
      <c r="C85" s="31">
        <v>4301135296</v>
      </c>
      <c r="D85" s="196">
        <v>4607111033444</v>
      </c>
      <c r="E85" s="197"/>
      <c r="F85" s="188">
        <v>0.3</v>
      </c>
      <c r="G85" s="32">
        <v>12</v>
      </c>
      <c r="H85" s="188">
        <v>3.6</v>
      </c>
      <c r="I85" s="188">
        <v>4.3036000000000003</v>
      </c>
      <c r="J85" s="32">
        <v>70</v>
      </c>
      <c r="K85" s="32" t="s">
        <v>76</v>
      </c>
      <c r="L85" s="32"/>
      <c r="M85" s="33" t="s">
        <v>67</v>
      </c>
      <c r="N85" s="33"/>
      <c r="O85" s="32">
        <v>180</v>
      </c>
      <c r="P85" s="388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194"/>
      <c r="R85" s="194"/>
      <c r="S85" s="194"/>
      <c r="T85" s="195"/>
      <c r="U85" s="34"/>
      <c r="V85" s="34"/>
      <c r="W85" s="35" t="s">
        <v>68</v>
      </c>
      <c r="X85" s="189">
        <v>84</v>
      </c>
      <c r="Y85" s="190">
        <f t="shared" si="6"/>
        <v>84</v>
      </c>
      <c r="Z85" s="36">
        <f t="shared" si="7"/>
        <v>1.5019199999999999</v>
      </c>
      <c r="AA85" s="56"/>
      <c r="AB85" s="57"/>
      <c r="AC85" s="68"/>
      <c r="AG85" s="67"/>
      <c r="AJ85" s="69"/>
      <c r="AK85" s="69"/>
      <c r="BB85" s="100" t="s">
        <v>77</v>
      </c>
      <c r="BM85" s="67">
        <f t="shared" si="8"/>
        <v>361.50240000000002</v>
      </c>
      <c r="BN85" s="67">
        <f t="shared" si="9"/>
        <v>361.50240000000002</v>
      </c>
      <c r="BO85" s="67">
        <f t="shared" si="10"/>
        <v>1.2</v>
      </c>
      <c r="BP85" s="67">
        <f t="shared" si="11"/>
        <v>1.2</v>
      </c>
    </row>
    <row r="86" spans="1:68" ht="27" customHeight="1" x14ac:dyDescent="0.25">
      <c r="A86" s="54" t="s">
        <v>148</v>
      </c>
      <c r="B86" s="54" t="s">
        <v>149</v>
      </c>
      <c r="C86" s="31">
        <v>4301135290</v>
      </c>
      <c r="D86" s="196">
        <v>4607111035028</v>
      </c>
      <c r="E86" s="197"/>
      <c r="F86" s="188">
        <v>0.48</v>
      </c>
      <c r="G86" s="32">
        <v>8</v>
      </c>
      <c r="H86" s="188">
        <v>3.84</v>
      </c>
      <c r="I86" s="188">
        <v>4.4488000000000003</v>
      </c>
      <c r="J86" s="32">
        <v>70</v>
      </c>
      <c r="K86" s="32" t="s">
        <v>76</v>
      </c>
      <c r="L86" s="32"/>
      <c r="M86" s="33" t="s">
        <v>67</v>
      </c>
      <c r="N86" s="33"/>
      <c r="O86" s="32">
        <v>180</v>
      </c>
      <c r="P86" s="20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194"/>
      <c r="R86" s="194"/>
      <c r="S86" s="194"/>
      <c r="T86" s="195"/>
      <c r="U86" s="34"/>
      <c r="V86" s="34"/>
      <c r="W86" s="35" t="s">
        <v>68</v>
      </c>
      <c r="X86" s="189">
        <v>14</v>
      </c>
      <c r="Y86" s="190">
        <f t="shared" si="6"/>
        <v>14</v>
      </c>
      <c r="Z86" s="36">
        <f t="shared" si="7"/>
        <v>0.25031999999999999</v>
      </c>
      <c r="AA86" s="56"/>
      <c r="AB86" s="57"/>
      <c r="AC86" s="68"/>
      <c r="AG86" s="67"/>
      <c r="AJ86" s="69"/>
      <c r="AK86" s="69"/>
      <c r="BB86" s="101" t="s">
        <v>77</v>
      </c>
      <c r="BM86" s="67">
        <f t="shared" si="8"/>
        <v>62.283200000000008</v>
      </c>
      <c r="BN86" s="67">
        <f t="shared" si="9"/>
        <v>62.283200000000008</v>
      </c>
      <c r="BO86" s="67">
        <f t="shared" si="10"/>
        <v>0.2</v>
      </c>
      <c r="BP86" s="67">
        <f t="shared" si="11"/>
        <v>0.2</v>
      </c>
    </row>
    <row r="87" spans="1:68" x14ac:dyDescent="0.2">
      <c r="A87" s="211"/>
      <c r="B87" s="202"/>
      <c r="C87" s="202"/>
      <c r="D87" s="202"/>
      <c r="E87" s="202"/>
      <c r="F87" s="202"/>
      <c r="G87" s="202"/>
      <c r="H87" s="202"/>
      <c r="I87" s="202"/>
      <c r="J87" s="202"/>
      <c r="K87" s="202"/>
      <c r="L87" s="202"/>
      <c r="M87" s="202"/>
      <c r="N87" s="202"/>
      <c r="O87" s="212"/>
      <c r="P87" s="198" t="s">
        <v>69</v>
      </c>
      <c r="Q87" s="199"/>
      <c r="R87" s="199"/>
      <c r="S87" s="199"/>
      <c r="T87" s="199"/>
      <c r="U87" s="199"/>
      <c r="V87" s="200"/>
      <c r="W87" s="37" t="s">
        <v>68</v>
      </c>
      <c r="X87" s="191">
        <f>IFERROR(SUM(X81:X86),"0")</f>
        <v>140</v>
      </c>
      <c r="Y87" s="191">
        <f>IFERROR(SUM(Y81:Y86),"0")</f>
        <v>140</v>
      </c>
      <c r="Z87" s="191">
        <f>IFERROR(IF(Z81="",0,Z81),"0")+IFERROR(IF(Z82="",0,Z82),"0")+IFERROR(IF(Z83="",0,Z83),"0")+IFERROR(IF(Z84="",0,Z84),"0")+IFERROR(IF(Z85="",0,Z85),"0")+IFERROR(IF(Z86="",0,Z86),"0")</f>
        <v>2.5031999999999996</v>
      </c>
      <c r="AA87" s="192"/>
      <c r="AB87" s="192"/>
      <c r="AC87" s="192"/>
    </row>
    <row r="88" spans="1:68" x14ac:dyDescent="0.2">
      <c r="A88" s="202"/>
      <c r="B88" s="202"/>
      <c r="C88" s="202"/>
      <c r="D88" s="202"/>
      <c r="E88" s="202"/>
      <c r="F88" s="202"/>
      <c r="G88" s="202"/>
      <c r="H88" s="202"/>
      <c r="I88" s="202"/>
      <c r="J88" s="202"/>
      <c r="K88" s="202"/>
      <c r="L88" s="202"/>
      <c r="M88" s="202"/>
      <c r="N88" s="202"/>
      <c r="O88" s="212"/>
      <c r="P88" s="198" t="s">
        <v>69</v>
      </c>
      <c r="Q88" s="199"/>
      <c r="R88" s="199"/>
      <c r="S88" s="199"/>
      <c r="T88" s="199"/>
      <c r="U88" s="199"/>
      <c r="V88" s="200"/>
      <c r="W88" s="37" t="s">
        <v>70</v>
      </c>
      <c r="X88" s="191">
        <f>IFERROR(SUMPRODUCT(X81:X86*H81:H86),"0")</f>
        <v>515.76</v>
      </c>
      <c r="Y88" s="191">
        <f>IFERROR(SUMPRODUCT(Y81:Y86*H81:H86),"0")</f>
        <v>515.76</v>
      </c>
      <c r="Z88" s="37"/>
      <c r="AA88" s="192"/>
      <c r="AB88" s="192"/>
      <c r="AC88" s="192"/>
    </row>
    <row r="89" spans="1:68" ht="16.5" customHeight="1" x14ac:dyDescent="0.25">
      <c r="A89" s="201" t="s">
        <v>150</v>
      </c>
      <c r="B89" s="202"/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202"/>
      <c r="O89" s="202"/>
      <c r="P89" s="202"/>
      <c r="Q89" s="202"/>
      <c r="R89" s="202"/>
      <c r="S89" s="202"/>
      <c r="T89" s="202"/>
      <c r="U89" s="202"/>
      <c r="V89" s="202"/>
      <c r="W89" s="202"/>
      <c r="X89" s="202"/>
      <c r="Y89" s="202"/>
      <c r="Z89" s="202"/>
      <c r="AA89" s="184"/>
      <c r="AB89" s="184"/>
      <c r="AC89" s="184"/>
    </row>
    <row r="90" spans="1:68" ht="14.25" customHeight="1" x14ac:dyDescent="0.25">
      <c r="A90" s="209" t="s">
        <v>151</v>
      </c>
      <c r="B90" s="202"/>
      <c r="C90" s="202"/>
      <c r="D90" s="202"/>
      <c r="E90" s="202"/>
      <c r="F90" s="202"/>
      <c r="G90" s="202"/>
      <c r="H90" s="202"/>
      <c r="I90" s="202"/>
      <c r="J90" s="202"/>
      <c r="K90" s="202"/>
      <c r="L90" s="202"/>
      <c r="M90" s="202"/>
      <c r="N90" s="202"/>
      <c r="O90" s="202"/>
      <c r="P90" s="202"/>
      <c r="Q90" s="202"/>
      <c r="R90" s="202"/>
      <c r="S90" s="202"/>
      <c r="T90" s="202"/>
      <c r="U90" s="202"/>
      <c r="V90" s="202"/>
      <c r="W90" s="202"/>
      <c r="X90" s="202"/>
      <c r="Y90" s="202"/>
      <c r="Z90" s="202"/>
      <c r="AA90" s="185"/>
      <c r="AB90" s="185"/>
      <c r="AC90" s="185"/>
    </row>
    <row r="91" spans="1:68" ht="27" customHeight="1" x14ac:dyDescent="0.25">
      <c r="A91" s="54" t="s">
        <v>152</v>
      </c>
      <c r="B91" s="54" t="s">
        <v>153</v>
      </c>
      <c r="C91" s="31">
        <v>4301136042</v>
      </c>
      <c r="D91" s="196">
        <v>4607025784012</v>
      </c>
      <c r="E91" s="197"/>
      <c r="F91" s="188">
        <v>0.09</v>
      </c>
      <c r="G91" s="32">
        <v>24</v>
      </c>
      <c r="H91" s="188">
        <v>2.16</v>
      </c>
      <c r="I91" s="188">
        <v>2.4912000000000001</v>
      </c>
      <c r="J91" s="32">
        <v>126</v>
      </c>
      <c r="K91" s="32" t="s">
        <v>76</v>
      </c>
      <c r="L91" s="32"/>
      <c r="M91" s="33" t="s">
        <v>67</v>
      </c>
      <c r="N91" s="33"/>
      <c r="O91" s="32">
        <v>180</v>
      </c>
      <c r="P91" s="325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194"/>
      <c r="R91" s="194"/>
      <c r="S91" s="194"/>
      <c r="T91" s="195"/>
      <c r="U91" s="34"/>
      <c r="V91" s="34"/>
      <c r="W91" s="35" t="s">
        <v>68</v>
      </c>
      <c r="X91" s="189">
        <v>14</v>
      </c>
      <c r="Y91" s="190">
        <f>IFERROR(IF(X91="","",X91),"")</f>
        <v>14</v>
      </c>
      <c r="Z91" s="36">
        <f>IFERROR(IF(X91="","",X91*0.00936),"")</f>
        <v>0.13103999999999999</v>
      </c>
      <c r="AA91" s="56"/>
      <c r="AB91" s="57"/>
      <c r="AC91" s="68"/>
      <c r="AG91" s="67"/>
      <c r="AJ91" s="69"/>
      <c r="AK91" s="69"/>
      <c r="BB91" s="102" t="s">
        <v>77</v>
      </c>
      <c r="BM91" s="67">
        <f>IFERROR(X91*I91,"0")</f>
        <v>34.876800000000003</v>
      </c>
      <c r="BN91" s="67">
        <f>IFERROR(Y91*I91,"0")</f>
        <v>34.876800000000003</v>
      </c>
      <c r="BO91" s="67">
        <f>IFERROR(X91/J91,"0")</f>
        <v>0.1111111111111111</v>
      </c>
      <c r="BP91" s="67">
        <f>IFERROR(Y91/J91,"0")</f>
        <v>0.1111111111111111</v>
      </c>
    </row>
    <row r="92" spans="1:68" ht="27" customHeight="1" x14ac:dyDescent="0.25">
      <c r="A92" s="54" t="s">
        <v>154</v>
      </c>
      <c r="B92" s="54" t="s">
        <v>155</v>
      </c>
      <c r="C92" s="31">
        <v>4301136040</v>
      </c>
      <c r="D92" s="196">
        <v>4607025784319</v>
      </c>
      <c r="E92" s="197"/>
      <c r="F92" s="188">
        <v>0.36</v>
      </c>
      <c r="G92" s="32">
        <v>10</v>
      </c>
      <c r="H92" s="188">
        <v>3.6</v>
      </c>
      <c r="I92" s="188">
        <v>4.2439999999999998</v>
      </c>
      <c r="J92" s="32">
        <v>70</v>
      </c>
      <c r="K92" s="32" t="s">
        <v>76</v>
      </c>
      <c r="L92" s="32"/>
      <c r="M92" s="33" t="s">
        <v>67</v>
      </c>
      <c r="N92" s="33"/>
      <c r="O92" s="32">
        <v>180</v>
      </c>
      <c r="P92" s="236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194"/>
      <c r="R92" s="194"/>
      <c r="S92" s="194"/>
      <c r="T92" s="195"/>
      <c r="U92" s="34"/>
      <c r="V92" s="34"/>
      <c r="W92" s="35" t="s">
        <v>68</v>
      </c>
      <c r="X92" s="189">
        <v>0</v>
      </c>
      <c r="Y92" s="190">
        <f>IFERROR(IF(X92="","",X92),"")</f>
        <v>0</v>
      </c>
      <c r="Z92" s="36">
        <f>IFERROR(IF(X92="","",X92*0.01788),"")</f>
        <v>0</v>
      </c>
      <c r="AA92" s="56"/>
      <c r="AB92" s="57"/>
      <c r="AC92" s="68"/>
      <c r="AG92" s="67"/>
      <c r="AJ92" s="69"/>
      <c r="AK92" s="69"/>
      <c r="BB92" s="103" t="s">
        <v>77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16.5" customHeight="1" x14ac:dyDescent="0.25">
      <c r="A93" s="54" t="s">
        <v>156</v>
      </c>
      <c r="B93" s="54" t="s">
        <v>157</v>
      </c>
      <c r="C93" s="31">
        <v>4301136039</v>
      </c>
      <c r="D93" s="196">
        <v>4607111035370</v>
      </c>
      <c r="E93" s="197"/>
      <c r="F93" s="188">
        <v>0.14000000000000001</v>
      </c>
      <c r="G93" s="32">
        <v>22</v>
      </c>
      <c r="H93" s="188">
        <v>3.08</v>
      </c>
      <c r="I93" s="188">
        <v>3.464</v>
      </c>
      <c r="J93" s="32">
        <v>84</v>
      </c>
      <c r="K93" s="32" t="s">
        <v>66</v>
      </c>
      <c r="L93" s="32"/>
      <c r="M93" s="33" t="s">
        <v>67</v>
      </c>
      <c r="N93" s="33"/>
      <c r="O93" s="32">
        <v>180</v>
      </c>
      <c r="P93" s="350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194"/>
      <c r="R93" s="194"/>
      <c r="S93" s="194"/>
      <c r="T93" s="195"/>
      <c r="U93" s="34"/>
      <c r="V93" s="34"/>
      <c r="W93" s="35" t="s">
        <v>68</v>
      </c>
      <c r="X93" s="189">
        <v>48</v>
      </c>
      <c r="Y93" s="190">
        <f>IFERROR(IF(X93="","",X93),"")</f>
        <v>48</v>
      </c>
      <c r="Z93" s="36">
        <f>IFERROR(IF(X93="","",X93*0.0155),"")</f>
        <v>0.74399999999999999</v>
      </c>
      <c r="AA93" s="56"/>
      <c r="AB93" s="57"/>
      <c r="AC93" s="68"/>
      <c r="AG93" s="67"/>
      <c r="AJ93" s="69"/>
      <c r="AK93" s="69"/>
      <c r="BB93" s="104" t="s">
        <v>77</v>
      </c>
      <c r="BM93" s="67">
        <f>IFERROR(X93*I93,"0")</f>
        <v>166.27199999999999</v>
      </c>
      <c r="BN93" s="67">
        <f>IFERROR(Y93*I93,"0")</f>
        <v>166.27199999999999</v>
      </c>
      <c r="BO93" s="67">
        <f>IFERROR(X93/J93,"0")</f>
        <v>0.5714285714285714</v>
      </c>
      <c r="BP93" s="67">
        <f>IFERROR(Y93/J93,"0")</f>
        <v>0.5714285714285714</v>
      </c>
    </row>
    <row r="94" spans="1:68" x14ac:dyDescent="0.2">
      <c r="A94" s="211"/>
      <c r="B94" s="202"/>
      <c r="C94" s="202"/>
      <c r="D94" s="202"/>
      <c r="E94" s="202"/>
      <c r="F94" s="202"/>
      <c r="G94" s="202"/>
      <c r="H94" s="202"/>
      <c r="I94" s="202"/>
      <c r="J94" s="202"/>
      <c r="K94" s="202"/>
      <c r="L94" s="202"/>
      <c r="M94" s="202"/>
      <c r="N94" s="202"/>
      <c r="O94" s="212"/>
      <c r="P94" s="198" t="s">
        <v>69</v>
      </c>
      <c r="Q94" s="199"/>
      <c r="R94" s="199"/>
      <c r="S94" s="199"/>
      <c r="T94" s="199"/>
      <c r="U94" s="199"/>
      <c r="V94" s="200"/>
      <c r="W94" s="37" t="s">
        <v>68</v>
      </c>
      <c r="X94" s="191">
        <f>IFERROR(SUM(X91:X93),"0")</f>
        <v>62</v>
      </c>
      <c r="Y94" s="191">
        <f>IFERROR(SUM(Y91:Y93),"0")</f>
        <v>62</v>
      </c>
      <c r="Z94" s="191">
        <f>IFERROR(IF(Z91="",0,Z91),"0")+IFERROR(IF(Z92="",0,Z92),"0")+IFERROR(IF(Z93="",0,Z93),"0")</f>
        <v>0.87504000000000004</v>
      </c>
      <c r="AA94" s="192"/>
      <c r="AB94" s="192"/>
      <c r="AC94" s="192"/>
    </row>
    <row r="95" spans="1:68" x14ac:dyDescent="0.2">
      <c r="A95" s="202"/>
      <c r="B95" s="202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12"/>
      <c r="P95" s="198" t="s">
        <v>69</v>
      </c>
      <c r="Q95" s="199"/>
      <c r="R95" s="199"/>
      <c r="S95" s="199"/>
      <c r="T95" s="199"/>
      <c r="U95" s="199"/>
      <c r="V95" s="200"/>
      <c r="W95" s="37" t="s">
        <v>70</v>
      </c>
      <c r="X95" s="191">
        <f>IFERROR(SUMPRODUCT(X91:X93*H91:H93),"0")</f>
        <v>178.08</v>
      </c>
      <c r="Y95" s="191">
        <f>IFERROR(SUMPRODUCT(Y91:Y93*H91:H93),"0")</f>
        <v>178.08</v>
      </c>
      <c r="Z95" s="37"/>
      <c r="AA95" s="192"/>
      <c r="AB95" s="192"/>
      <c r="AC95" s="192"/>
    </row>
    <row r="96" spans="1:68" ht="16.5" customHeight="1" x14ac:dyDescent="0.25">
      <c r="A96" s="201" t="s">
        <v>158</v>
      </c>
      <c r="B96" s="202"/>
      <c r="C96" s="202"/>
      <c r="D96" s="202"/>
      <c r="E96" s="202"/>
      <c r="F96" s="202"/>
      <c r="G96" s="202"/>
      <c r="H96" s="202"/>
      <c r="I96" s="202"/>
      <c r="J96" s="202"/>
      <c r="K96" s="202"/>
      <c r="L96" s="202"/>
      <c r="M96" s="202"/>
      <c r="N96" s="202"/>
      <c r="O96" s="202"/>
      <c r="P96" s="202"/>
      <c r="Q96" s="202"/>
      <c r="R96" s="202"/>
      <c r="S96" s="202"/>
      <c r="T96" s="202"/>
      <c r="U96" s="202"/>
      <c r="V96" s="202"/>
      <c r="W96" s="202"/>
      <c r="X96" s="202"/>
      <c r="Y96" s="202"/>
      <c r="Z96" s="202"/>
      <c r="AA96" s="184"/>
      <c r="AB96" s="184"/>
      <c r="AC96" s="184"/>
    </row>
    <row r="97" spans="1:68" ht="14.25" customHeight="1" x14ac:dyDescent="0.25">
      <c r="A97" s="209" t="s">
        <v>63</v>
      </c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202"/>
      <c r="AA97" s="185"/>
      <c r="AB97" s="185"/>
      <c r="AC97" s="185"/>
    </row>
    <row r="98" spans="1:68" ht="27" customHeight="1" x14ac:dyDescent="0.25">
      <c r="A98" s="54" t="s">
        <v>159</v>
      </c>
      <c r="B98" s="54" t="s">
        <v>160</v>
      </c>
      <c r="C98" s="31">
        <v>4301070975</v>
      </c>
      <c r="D98" s="196">
        <v>4607111033970</v>
      </c>
      <c r="E98" s="197"/>
      <c r="F98" s="188">
        <v>0.43</v>
      </c>
      <c r="G98" s="32">
        <v>16</v>
      </c>
      <c r="H98" s="188">
        <v>6.88</v>
      </c>
      <c r="I98" s="188">
        <v>7.1996000000000002</v>
      </c>
      <c r="J98" s="32">
        <v>84</v>
      </c>
      <c r="K98" s="32" t="s">
        <v>66</v>
      </c>
      <c r="L98" s="32"/>
      <c r="M98" s="33" t="s">
        <v>67</v>
      </c>
      <c r="N98" s="33"/>
      <c r="O98" s="32">
        <v>180</v>
      </c>
      <c r="P98" s="34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194"/>
      <c r="R98" s="194"/>
      <c r="S98" s="194"/>
      <c r="T98" s="195"/>
      <c r="U98" s="34"/>
      <c r="V98" s="34"/>
      <c r="W98" s="35" t="s">
        <v>68</v>
      </c>
      <c r="X98" s="189">
        <v>0</v>
      </c>
      <c r="Y98" s="190">
        <f>IFERROR(IF(X98="","",X98),"")</f>
        <v>0</v>
      </c>
      <c r="Z98" s="36">
        <f>IFERROR(IF(X98="","",X98*0.0155),"")</f>
        <v>0</v>
      </c>
      <c r="AA98" s="56"/>
      <c r="AB98" s="57"/>
      <c r="AC98" s="68"/>
      <c r="AG98" s="67"/>
      <c r="AJ98" s="69"/>
      <c r="AK98" s="69"/>
      <c r="BB98" s="105" t="s">
        <v>1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customHeight="1" x14ac:dyDescent="0.25">
      <c r="A99" s="54" t="s">
        <v>161</v>
      </c>
      <c r="B99" s="54" t="s">
        <v>162</v>
      </c>
      <c r="C99" s="31">
        <v>4301070976</v>
      </c>
      <c r="D99" s="196">
        <v>4607111034144</v>
      </c>
      <c r="E99" s="197"/>
      <c r="F99" s="188">
        <v>0.9</v>
      </c>
      <c r="G99" s="32">
        <v>8</v>
      </c>
      <c r="H99" s="188">
        <v>7.2</v>
      </c>
      <c r="I99" s="188">
        <v>7.4859999999999998</v>
      </c>
      <c r="J99" s="32">
        <v>84</v>
      </c>
      <c r="K99" s="32" t="s">
        <v>66</v>
      </c>
      <c r="L99" s="32"/>
      <c r="M99" s="33" t="s">
        <v>67</v>
      </c>
      <c r="N99" s="33"/>
      <c r="O99" s="32">
        <v>180</v>
      </c>
      <c r="P99" s="22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194"/>
      <c r="R99" s="194"/>
      <c r="S99" s="194"/>
      <c r="T99" s="195"/>
      <c r="U99" s="34"/>
      <c r="V99" s="34"/>
      <c r="W99" s="35" t="s">
        <v>68</v>
      </c>
      <c r="X99" s="189">
        <v>24</v>
      </c>
      <c r="Y99" s="190">
        <f>IFERROR(IF(X99="","",X99),"")</f>
        <v>24</v>
      </c>
      <c r="Z99" s="36">
        <f>IFERROR(IF(X99="","",X99*0.0155),"")</f>
        <v>0.372</v>
      </c>
      <c r="AA99" s="56"/>
      <c r="AB99" s="57"/>
      <c r="AC99" s="68"/>
      <c r="AG99" s="67"/>
      <c r="AJ99" s="69"/>
      <c r="AK99" s="69"/>
      <c r="BB99" s="106" t="s">
        <v>1</v>
      </c>
      <c r="BM99" s="67">
        <f>IFERROR(X99*I99,"0")</f>
        <v>179.66399999999999</v>
      </c>
      <c r="BN99" s="67">
        <f>IFERROR(Y99*I99,"0")</f>
        <v>179.66399999999999</v>
      </c>
      <c r="BO99" s="67">
        <f>IFERROR(X99/J99,"0")</f>
        <v>0.2857142857142857</v>
      </c>
      <c r="BP99" s="67">
        <f>IFERROR(Y99/J99,"0")</f>
        <v>0.2857142857142857</v>
      </c>
    </row>
    <row r="100" spans="1:68" ht="27" customHeight="1" x14ac:dyDescent="0.25">
      <c r="A100" s="54" t="s">
        <v>163</v>
      </c>
      <c r="B100" s="54" t="s">
        <v>164</v>
      </c>
      <c r="C100" s="31">
        <v>4301070973</v>
      </c>
      <c r="D100" s="196">
        <v>4607111033987</v>
      </c>
      <c r="E100" s="197"/>
      <c r="F100" s="188">
        <v>0.43</v>
      </c>
      <c r="G100" s="32">
        <v>16</v>
      </c>
      <c r="H100" s="188">
        <v>6.88</v>
      </c>
      <c r="I100" s="188">
        <v>7.1996000000000002</v>
      </c>
      <c r="J100" s="32">
        <v>84</v>
      </c>
      <c r="K100" s="32" t="s">
        <v>66</v>
      </c>
      <c r="L100" s="32"/>
      <c r="M100" s="33" t="s">
        <v>67</v>
      </c>
      <c r="N100" s="33"/>
      <c r="O100" s="32">
        <v>180</v>
      </c>
      <c r="P100" s="23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194"/>
      <c r="R100" s="194"/>
      <c r="S100" s="194"/>
      <c r="T100" s="195"/>
      <c r="U100" s="34"/>
      <c r="V100" s="34"/>
      <c r="W100" s="35" t="s">
        <v>68</v>
      </c>
      <c r="X100" s="189">
        <v>0</v>
      </c>
      <c r="Y100" s="190">
        <f>IFERROR(IF(X100="","",X100),"")</f>
        <v>0</v>
      </c>
      <c r="Z100" s="36">
        <f>IFERROR(IF(X100="","",X100*0.0155),"")</f>
        <v>0</v>
      </c>
      <c r="AA100" s="56"/>
      <c r="AB100" s="57"/>
      <c r="AC100" s="68"/>
      <c r="AG100" s="67"/>
      <c r="AJ100" s="69"/>
      <c r="AK100" s="69"/>
      <c r="BB100" s="107" t="s">
        <v>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165</v>
      </c>
      <c r="B101" s="54" t="s">
        <v>166</v>
      </c>
      <c r="C101" s="31">
        <v>4301070974</v>
      </c>
      <c r="D101" s="196">
        <v>4607111034151</v>
      </c>
      <c r="E101" s="197"/>
      <c r="F101" s="188">
        <v>0.9</v>
      </c>
      <c r="G101" s="32">
        <v>8</v>
      </c>
      <c r="H101" s="188">
        <v>7.2</v>
      </c>
      <c r="I101" s="188">
        <v>7.4859999999999998</v>
      </c>
      <c r="J101" s="32">
        <v>84</v>
      </c>
      <c r="K101" s="32" t="s">
        <v>66</v>
      </c>
      <c r="L101" s="32"/>
      <c r="M101" s="33" t="s">
        <v>67</v>
      </c>
      <c r="N101" s="33"/>
      <c r="O101" s="32">
        <v>180</v>
      </c>
      <c r="P101" s="362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1" s="194"/>
      <c r="R101" s="194"/>
      <c r="S101" s="194"/>
      <c r="T101" s="195"/>
      <c r="U101" s="34"/>
      <c r="V101" s="34"/>
      <c r="W101" s="35" t="s">
        <v>68</v>
      </c>
      <c r="X101" s="189">
        <v>36</v>
      </c>
      <c r="Y101" s="190">
        <f>IFERROR(IF(X101="","",X101),"")</f>
        <v>36</v>
      </c>
      <c r="Z101" s="36">
        <f>IFERROR(IF(X101="","",X101*0.0155),"")</f>
        <v>0.55800000000000005</v>
      </c>
      <c r="AA101" s="56"/>
      <c r="AB101" s="57"/>
      <c r="AC101" s="68"/>
      <c r="AG101" s="67"/>
      <c r="AJ101" s="69"/>
      <c r="AK101" s="69"/>
      <c r="BB101" s="108" t="s">
        <v>1</v>
      </c>
      <c r="BM101" s="67">
        <f>IFERROR(X101*I101,"0")</f>
        <v>269.49599999999998</v>
      </c>
      <c r="BN101" s="67">
        <f>IFERROR(Y101*I101,"0")</f>
        <v>269.49599999999998</v>
      </c>
      <c r="BO101" s="67">
        <f>IFERROR(X101/J101,"0")</f>
        <v>0.42857142857142855</v>
      </c>
      <c r="BP101" s="67">
        <f>IFERROR(Y101/J101,"0")</f>
        <v>0.42857142857142855</v>
      </c>
    </row>
    <row r="102" spans="1:68" x14ac:dyDescent="0.2">
      <c r="A102" s="211"/>
      <c r="B102" s="202"/>
      <c r="C102" s="202"/>
      <c r="D102" s="202"/>
      <c r="E102" s="202"/>
      <c r="F102" s="202"/>
      <c r="G102" s="202"/>
      <c r="H102" s="202"/>
      <c r="I102" s="202"/>
      <c r="J102" s="202"/>
      <c r="K102" s="202"/>
      <c r="L102" s="202"/>
      <c r="M102" s="202"/>
      <c r="N102" s="202"/>
      <c r="O102" s="212"/>
      <c r="P102" s="198" t="s">
        <v>69</v>
      </c>
      <c r="Q102" s="199"/>
      <c r="R102" s="199"/>
      <c r="S102" s="199"/>
      <c r="T102" s="199"/>
      <c r="U102" s="199"/>
      <c r="V102" s="200"/>
      <c r="W102" s="37" t="s">
        <v>68</v>
      </c>
      <c r="X102" s="191">
        <f>IFERROR(SUM(X98:X101),"0")</f>
        <v>60</v>
      </c>
      <c r="Y102" s="191">
        <f>IFERROR(SUM(Y98:Y101),"0")</f>
        <v>60</v>
      </c>
      <c r="Z102" s="191">
        <f>IFERROR(IF(Z98="",0,Z98),"0")+IFERROR(IF(Z99="",0,Z99),"0")+IFERROR(IF(Z100="",0,Z100),"0")+IFERROR(IF(Z101="",0,Z101),"0")</f>
        <v>0.93</v>
      </c>
      <c r="AA102" s="192"/>
      <c r="AB102" s="192"/>
      <c r="AC102" s="192"/>
    </row>
    <row r="103" spans="1:68" x14ac:dyDescent="0.2">
      <c r="A103" s="202"/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02"/>
      <c r="O103" s="212"/>
      <c r="P103" s="198" t="s">
        <v>69</v>
      </c>
      <c r="Q103" s="199"/>
      <c r="R103" s="199"/>
      <c r="S103" s="199"/>
      <c r="T103" s="199"/>
      <c r="U103" s="199"/>
      <c r="V103" s="200"/>
      <c r="W103" s="37" t="s">
        <v>70</v>
      </c>
      <c r="X103" s="191">
        <f>IFERROR(SUMPRODUCT(X98:X101*H98:H101),"0")</f>
        <v>432</v>
      </c>
      <c r="Y103" s="191">
        <f>IFERROR(SUMPRODUCT(Y98:Y101*H98:H101),"0")</f>
        <v>432</v>
      </c>
      <c r="Z103" s="37"/>
      <c r="AA103" s="192"/>
      <c r="AB103" s="192"/>
      <c r="AC103" s="192"/>
    </row>
    <row r="104" spans="1:68" ht="16.5" customHeight="1" x14ac:dyDescent="0.25">
      <c r="A104" s="201" t="s">
        <v>167</v>
      </c>
      <c r="B104" s="202"/>
      <c r="C104" s="202"/>
      <c r="D104" s="202"/>
      <c r="E104" s="202"/>
      <c r="F104" s="202"/>
      <c r="G104" s="202"/>
      <c r="H104" s="202"/>
      <c r="I104" s="202"/>
      <c r="J104" s="202"/>
      <c r="K104" s="202"/>
      <c r="L104" s="202"/>
      <c r="M104" s="202"/>
      <c r="N104" s="202"/>
      <c r="O104" s="202"/>
      <c r="P104" s="202"/>
      <c r="Q104" s="202"/>
      <c r="R104" s="202"/>
      <c r="S104" s="202"/>
      <c r="T104" s="202"/>
      <c r="U104" s="202"/>
      <c r="V104" s="202"/>
      <c r="W104" s="202"/>
      <c r="X104" s="202"/>
      <c r="Y104" s="202"/>
      <c r="Z104" s="202"/>
      <c r="AA104" s="184"/>
      <c r="AB104" s="184"/>
      <c r="AC104" s="184"/>
    </row>
    <row r="105" spans="1:68" ht="14.25" customHeight="1" x14ac:dyDescent="0.25">
      <c r="A105" s="209" t="s">
        <v>128</v>
      </c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  <c r="S105" s="202"/>
      <c r="T105" s="202"/>
      <c r="U105" s="202"/>
      <c r="V105" s="202"/>
      <c r="W105" s="202"/>
      <c r="X105" s="202"/>
      <c r="Y105" s="202"/>
      <c r="Z105" s="202"/>
      <c r="AA105" s="185"/>
      <c r="AB105" s="185"/>
      <c r="AC105" s="185"/>
    </row>
    <row r="106" spans="1:68" ht="27" customHeight="1" x14ac:dyDescent="0.25">
      <c r="A106" s="54" t="s">
        <v>168</v>
      </c>
      <c r="B106" s="54" t="s">
        <v>169</v>
      </c>
      <c r="C106" s="31">
        <v>4301135289</v>
      </c>
      <c r="D106" s="196">
        <v>4607111034014</v>
      </c>
      <c r="E106" s="197"/>
      <c r="F106" s="188">
        <v>0.25</v>
      </c>
      <c r="G106" s="32">
        <v>12</v>
      </c>
      <c r="H106" s="188">
        <v>3</v>
      </c>
      <c r="I106" s="188">
        <v>3.7035999999999998</v>
      </c>
      <c r="J106" s="32">
        <v>70</v>
      </c>
      <c r="K106" s="32" t="s">
        <v>76</v>
      </c>
      <c r="L106" s="32"/>
      <c r="M106" s="33" t="s">
        <v>67</v>
      </c>
      <c r="N106" s="33"/>
      <c r="O106" s="32">
        <v>180</v>
      </c>
      <c r="P106" s="349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6" s="194"/>
      <c r="R106" s="194"/>
      <c r="S106" s="194"/>
      <c r="T106" s="195"/>
      <c r="U106" s="34"/>
      <c r="V106" s="34"/>
      <c r="W106" s="35" t="s">
        <v>68</v>
      </c>
      <c r="X106" s="189">
        <v>56</v>
      </c>
      <c r="Y106" s="190">
        <f>IFERROR(IF(X106="","",X106),"")</f>
        <v>56</v>
      </c>
      <c r="Z106" s="36">
        <f>IFERROR(IF(X106="","",X106*0.01788),"")</f>
        <v>1.0012799999999999</v>
      </c>
      <c r="AA106" s="56"/>
      <c r="AB106" s="57"/>
      <c r="AC106" s="68"/>
      <c r="AG106" s="67"/>
      <c r="AJ106" s="69"/>
      <c r="AK106" s="69"/>
      <c r="BB106" s="109" t="s">
        <v>77</v>
      </c>
      <c r="BM106" s="67">
        <f>IFERROR(X106*I106,"0")</f>
        <v>207.40159999999997</v>
      </c>
      <c r="BN106" s="67">
        <f>IFERROR(Y106*I106,"0")</f>
        <v>207.40159999999997</v>
      </c>
      <c r="BO106" s="67">
        <f>IFERROR(X106/J106,"0")</f>
        <v>0.8</v>
      </c>
      <c r="BP106" s="67">
        <f>IFERROR(Y106/J106,"0")</f>
        <v>0.8</v>
      </c>
    </row>
    <row r="107" spans="1:68" ht="27" customHeight="1" x14ac:dyDescent="0.25">
      <c r="A107" s="54" t="s">
        <v>170</v>
      </c>
      <c r="B107" s="54" t="s">
        <v>171</v>
      </c>
      <c r="C107" s="31">
        <v>4301135299</v>
      </c>
      <c r="D107" s="196">
        <v>4607111033994</v>
      </c>
      <c r="E107" s="197"/>
      <c r="F107" s="188">
        <v>0.25</v>
      </c>
      <c r="G107" s="32">
        <v>12</v>
      </c>
      <c r="H107" s="188">
        <v>3</v>
      </c>
      <c r="I107" s="188">
        <v>3.7035999999999998</v>
      </c>
      <c r="J107" s="32">
        <v>70</v>
      </c>
      <c r="K107" s="32" t="s">
        <v>76</v>
      </c>
      <c r="L107" s="32"/>
      <c r="M107" s="33" t="s">
        <v>67</v>
      </c>
      <c r="N107" s="33"/>
      <c r="O107" s="32">
        <v>180</v>
      </c>
      <c r="P107" s="361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7" s="194"/>
      <c r="R107" s="194"/>
      <c r="S107" s="194"/>
      <c r="T107" s="195"/>
      <c r="U107" s="34"/>
      <c r="V107" s="34"/>
      <c r="W107" s="35" t="s">
        <v>68</v>
      </c>
      <c r="X107" s="189">
        <v>42</v>
      </c>
      <c r="Y107" s="190">
        <f>IFERROR(IF(X107="","",X107),"")</f>
        <v>42</v>
      </c>
      <c r="Z107" s="36">
        <f>IFERROR(IF(X107="","",X107*0.01788),"")</f>
        <v>0.75095999999999996</v>
      </c>
      <c r="AA107" s="56"/>
      <c r="AB107" s="57"/>
      <c r="AC107" s="68"/>
      <c r="AG107" s="67"/>
      <c r="AJ107" s="69"/>
      <c r="AK107" s="69"/>
      <c r="BB107" s="110" t="s">
        <v>77</v>
      </c>
      <c r="BM107" s="67">
        <f>IFERROR(X107*I107,"0")</f>
        <v>155.55119999999999</v>
      </c>
      <c r="BN107" s="67">
        <f>IFERROR(Y107*I107,"0")</f>
        <v>155.55119999999999</v>
      </c>
      <c r="BO107" s="67">
        <f>IFERROR(X107/J107,"0")</f>
        <v>0.6</v>
      </c>
      <c r="BP107" s="67">
        <f>IFERROR(Y107/J107,"0")</f>
        <v>0.6</v>
      </c>
    </row>
    <row r="108" spans="1:68" x14ac:dyDescent="0.2">
      <c r="A108" s="211"/>
      <c r="B108" s="202"/>
      <c r="C108" s="202"/>
      <c r="D108" s="202"/>
      <c r="E108" s="202"/>
      <c r="F108" s="202"/>
      <c r="G108" s="202"/>
      <c r="H108" s="202"/>
      <c r="I108" s="202"/>
      <c r="J108" s="202"/>
      <c r="K108" s="202"/>
      <c r="L108" s="202"/>
      <c r="M108" s="202"/>
      <c r="N108" s="202"/>
      <c r="O108" s="212"/>
      <c r="P108" s="198" t="s">
        <v>69</v>
      </c>
      <c r="Q108" s="199"/>
      <c r="R108" s="199"/>
      <c r="S108" s="199"/>
      <c r="T108" s="199"/>
      <c r="U108" s="199"/>
      <c r="V108" s="200"/>
      <c r="W108" s="37" t="s">
        <v>68</v>
      </c>
      <c r="X108" s="191">
        <f>IFERROR(SUM(X106:X107),"0")</f>
        <v>98</v>
      </c>
      <c r="Y108" s="191">
        <f>IFERROR(SUM(Y106:Y107),"0")</f>
        <v>98</v>
      </c>
      <c r="Z108" s="191">
        <f>IFERROR(IF(Z106="",0,Z106),"0")+IFERROR(IF(Z107="",0,Z107),"0")</f>
        <v>1.75224</v>
      </c>
      <c r="AA108" s="192"/>
      <c r="AB108" s="192"/>
      <c r="AC108" s="192"/>
    </row>
    <row r="109" spans="1:68" x14ac:dyDescent="0.2">
      <c r="A109" s="202"/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02"/>
      <c r="O109" s="212"/>
      <c r="P109" s="198" t="s">
        <v>69</v>
      </c>
      <c r="Q109" s="199"/>
      <c r="R109" s="199"/>
      <c r="S109" s="199"/>
      <c r="T109" s="199"/>
      <c r="U109" s="199"/>
      <c r="V109" s="200"/>
      <c r="W109" s="37" t="s">
        <v>70</v>
      </c>
      <c r="X109" s="191">
        <f>IFERROR(SUMPRODUCT(X106:X107*H106:H107),"0")</f>
        <v>294</v>
      </c>
      <c r="Y109" s="191">
        <f>IFERROR(SUMPRODUCT(Y106:Y107*H106:H107),"0")</f>
        <v>294</v>
      </c>
      <c r="Z109" s="37"/>
      <c r="AA109" s="192"/>
      <c r="AB109" s="192"/>
      <c r="AC109" s="192"/>
    </row>
    <row r="110" spans="1:68" ht="16.5" customHeight="1" x14ac:dyDescent="0.25">
      <c r="A110" s="201" t="s">
        <v>172</v>
      </c>
      <c r="B110" s="202"/>
      <c r="C110" s="202"/>
      <c r="D110" s="202"/>
      <c r="E110" s="202"/>
      <c r="F110" s="202"/>
      <c r="G110" s="202"/>
      <c r="H110" s="202"/>
      <c r="I110" s="202"/>
      <c r="J110" s="202"/>
      <c r="K110" s="202"/>
      <c r="L110" s="202"/>
      <c r="M110" s="202"/>
      <c r="N110" s="202"/>
      <c r="O110" s="202"/>
      <c r="P110" s="202"/>
      <c r="Q110" s="202"/>
      <c r="R110" s="202"/>
      <c r="S110" s="202"/>
      <c r="T110" s="202"/>
      <c r="U110" s="202"/>
      <c r="V110" s="202"/>
      <c r="W110" s="202"/>
      <c r="X110" s="202"/>
      <c r="Y110" s="202"/>
      <c r="Z110" s="202"/>
      <c r="AA110" s="184"/>
      <c r="AB110" s="184"/>
      <c r="AC110" s="184"/>
    </row>
    <row r="111" spans="1:68" ht="14.25" customHeight="1" x14ac:dyDescent="0.25">
      <c r="A111" s="209" t="s">
        <v>128</v>
      </c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02"/>
      <c r="O111" s="202"/>
      <c r="P111" s="202"/>
      <c r="Q111" s="202"/>
      <c r="R111" s="202"/>
      <c r="S111" s="202"/>
      <c r="T111" s="202"/>
      <c r="U111" s="202"/>
      <c r="V111" s="202"/>
      <c r="W111" s="202"/>
      <c r="X111" s="202"/>
      <c r="Y111" s="202"/>
      <c r="Z111" s="202"/>
      <c r="AA111" s="185"/>
      <c r="AB111" s="185"/>
      <c r="AC111" s="185"/>
    </row>
    <row r="112" spans="1:68" ht="27" customHeight="1" x14ac:dyDescent="0.25">
      <c r="A112" s="54" t="s">
        <v>173</v>
      </c>
      <c r="B112" s="54" t="s">
        <v>174</v>
      </c>
      <c r="C112" s="31">
        <v>4301135311</v>
      </c>
      <c r="D112" s="196">
        <v>4607111039095</v>
      </c>
      <c r="E112" s="197"/>
      <c r="F112" s="188">
        <v>0.25</v>
      </c>
      <c r="G112" s="32">
        <v>12</v>
      </c>
      <c r="H112" s="188">
        <v>3</v>
      </c>
      <c r="I112" s="188">
        <v>3.7480000000000002</v>
      </c>
      <c r="J112" s="32">
        <v>70</v>
      </c>
      <c r="K112" s="32" t="s">
        <v>76</v>
      </c>
      <c r="L112" s="32"/>
      <c r="M112" s="33" t="s">
        <v>67</v>
      </c>
      <c r="N112" s="33"/>
      <c r="O112" s="32">
        <v>180</v>
      </c>
      <c r="P112" s="357" t="s">
        <v>175</v>
      </c>
      <c r="Q112" s="194"/>
      <c r="R112" s="194"/>
      <c r="S112" s="194"/>
      <c r="T112" s="195"/>
      <c r="U112" s="34"/>
      <c r="V112" s="34"/>
      <c r="W112" s="35" t="s">
        <v>68</v>
      </c>
      <c r="X112" s="189">
        <v>0</v>
      </c>
      <c r="Y112" s="190">
        <f>IFERROR(IF(X112="","",X112),"")</f>
        <v>0</v>
      </c>
      <c r="Z112" s="36">
        <f>IFERROR(IF(X112="","",X112*0.01788),"")</f>
        <v>0</v>
      </c>
      <c r="AA112" s="56"/>
      <c r="AB112" s="57"/>
      <c r="AC112" s="68"/>
      <c r="AG112" s="67"/>
      <c r="AJ112" s="69"/>
      <c r="AK112" s="69"/>
      <c r="BB112" s="111" t="s">
        <v>77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ht="27" customHeight="1" x14ac:dyDescent="0.25">
      <c r="A113" s="54" t="s">
        <v>176</v>
      </c>
      <c r="B113" s="54" t="s">
        <v>177</v>
      </c>
      <c r="C113" s="31">
        <v>4301135282</v>
      </c>
      <c r="D113" s="196">
        <v>4607111034199</v>
      </c>
      <c r="E113" s="197"/>
      <c r="F113" s="188">
        <v>0.25</v>
      </c>
      <c r="G113" s="32">
        <v>12</v>
      </c>
      <c r="H113" s="188">
        <v>3</v>
      </c>
      <c r="I113" s="188">
        <v>3.7035999999999998</v>
      </c>
      <c r="J113" s="32">
        <v>70</v>
      </c>
      <c r="K113" s="32" t="s">
        <v>76</v>
      </c>
      <c r="L113" s="32"/>
      <c r="M113" s="33" t="s">
        <v>67</v>
      </c>
      <c r="N113" s="33"/>
      <c r="O113" s="32">
        <v>180</v>
      </c>
      <c r="P113" s="261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3" s="194"/>
      <c r="R113" s="194"/>
      <c r="S113" s="194"/>
      <c r="T113" s="195"/>
      <c r="U113" s="34"/>
      <c r="V113" s="34"/>
      <c r="W113" s="35" t="s">
        <v>68</v>
      </c>
      <c r="X113" s="189">
        <v>0</v>
      </c>
      <c r="Y113" s="190">
        <f>IFERROR(IF(X113="","",X113),"")</f>
        <v>0</v>
      </c>
      <c r="Z113" s="36">
        <f>IFERROR(IF(X113="","",X113*0.01788),"")</f>
        <v>0</v>
      </c>
      <c r="AA113" s="56"/>
      <c r="AB113" s="57"/>
      <c r="AC113" s="68"/>
      <c r="AG113" s="67"/>
      <c r="AJ113" s="69"/>
      <c r="AK113" s="69"/>
      <c r="BB113" s="112" t="s">
        <v>77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x14ac:dyDescent="0.2">
      <c r="A114" s="211"/>
      <c r="B114" s="202"/>
      <c r="C114" s="202"/>
      <c r="D114" s="202"/>
      <c r="E114" s="202"/>
      <c r="F114" s="202"/>
      <c r="G114" s="202"/>
      <c r="H114" s="202"/>
      <c r="I114" s="202"/>
      <c r="J114" s="202"/>
      <c r="K114" s="202"/>
      <c r="L114" s="202"/>
      <c r="M114" s="202"/>
      <c r="N114" s="202"/>
      <c r="O114" s="212"/>
      <c r="P114" s="198" t="s">
        <v>69</v>
      </c>
      <c r="Q114" s="199"/>
      <c r="R114" s="199"/>
      <c r="S114" s="199"/>
      <c r="T114" s="199"/>
      <c r="U114" s="199"/>
      <c r="V114" s="200"/>
      <c r="W114" s="37" t="s">
        <v>68</v>
      </c>
      <c r="X114" s="191">
        <f>IFERROR(SUM(X112:X113),"0")</f>
        <v>0</v>
      </c>
      <c r="Y114" s="191">
        <f>IFERROR(SUM(Y112:Y113),"0")</f>
        <v>0</v>
      </c>
      <c r="Z114" s="191">
        <f>IFERROR(IF(Z112="",0,Z112),"0")+IFERROR(IF(Z113="",0,Z113),"0")</f>
        <v>0</v>
      </c>
      <c r="AA114" s="192"/>
      <c r="AB114" s="192"/>
      <c r="AC114" s="192"/>
    </row>
    <row r="115" spans="1:68" x14ac:dyDescent="0.2">
      <c r="A115" s="202"/>
      <c r="B115" s="202"/>
      <c r="C115" s="202"/>
      <c r="D115" s="202"/>
      <c r="E115" s="202"/>
      <c r="F115" s="202"/>
      <c r="G115" s="202"/>
      <c r="H115" s="202"/>
      <c r="I115" s="202"/>
      <c r="J115" s="202"/>
      <c r="K115" s="202"/>
      <c r="L115" s="202"/>
      <c r="M115" s="202"/>
      <c r="N115" s="202"/>
      <c r="O115" s="212"/>
      <c r="P115" s="198" t="s">
        <v>69</v>
      </c>
      <c r="Q115" s="199"/>
      <c r="R115" s="199"/>
      <c r="S115" s="199"/>
      <c r="T115" s="199"/>
      <c r="U115" s="199"/>
      <c r="V115" s="200"/>
      <c r="W115" s="37" t="s">
        <v>70</v>
      </c>
      <c r="X115" s="191">
        <f>IFERROR(SUMPRODUCT(X112:X113*H112:H113),"0")</f>
        <v>0</v>
      </c>
      <c r="Y115" s="191">
        <f>IFERROR(SUMPRODUCT(Y112:Y113*H112:H113),"0")</f>
        <v>0</v>
      </c>
      <c r="Z115" s="37"/>
      <c r="AA115" s="192"/>
      <c r="AB115" s="192"/>
      <c r="AC115" s="192"/>
    </row>
    <row r="116" spans="1:68" ht="16.5" customHeight="1" x14ac:dyDescent="0.25">
      <c r="A116" s="201" t="s">
        <v>178</v>
      </c>
      <c r="B116" s="202"/>
      <c r="C116" s="202"/>
      <c r="D116" s="202"/>
      <c r="E116" s="202"/>
      <c r="F116" s="202"/>
      <c r="G116" s="202"/>
      <c r="H116" s="202"/>
      <c r="I116" s="202"/>
      <c r="J116" s="202"/>
      <c r="K116" s="202"/>
      <c r="L116" s="202"/>
      <c r="M116" s="202"/>
      <c r="N116" s="202"/>
      <c r="O116" s="202"/>
      <c r="P116" s="202"/>
      <c r="Q116" s="202"/>
      <c r="R116" s="202"/>
      <c r="S116" s="202"/>
      <c r="T116" s="202"/>
      <c r="U116" s="202"/>
      <c r="V116" s="202"/>
      <c r="W116" s="202"/>
      <c r="X116" s="202"/>
      <c r="Y116" s="202"/>
      <c r="Z116" s="202"/>
      <c r="AA116" s="184"/>
      <c r="AB116" s="184"/>
      <c r="AC116" s="184"/>
    </row>
    <row r="117" spans="1:68" ht="14.25" customHeight="1" x14ac:dyDescent="0.25">
      <c r="A117" s="209" t="s">
        <v>128</v>
      </c>
      <c r="B117" s="202"/>
      <c r="C117" s="202"/>
      <c r="D117" s="202"/>
      <c r="E117" s="202"/>
      <c r="F117" s="202"/>
      <c r="G117" s="202"/>
      <c r="H117" s="202"/>
      <c r="I117" s="202"/>
      <c r="J117" s="202"/>
      <c r="K117" s="202"/>
      <c r="L117" s="202"/>
      <c r="M117" s="202"/>
      <c r="N117" s="202"/>
      <c r="O117" s="202"/>
      <c r="P117" s="202"/>
      <c r="Q117" s="202"/>
      <c r="R117" s="202"/>
      <c r="S117" s="202"/>
      <c r="T117" s="202"/>
      <c r="U117" s="202"/>
      <c r="V117" s="202"/>
      <c r="W117" s="202"/>
      <c r="X117" s="202"/>
      <c r="Y117" s="202"/>
      <c r="Z117" s="202"/>
      <c r="AA117" s="185"/>
      <c r="AB117" s="185"/>
      <c r="AC117" s="185"/>
    </row>
    <row r="118" spans="1:68" ht="27" customHeight="1" x14ac:dyDescent="0.25">
      <c r="A118" s="54" t="s">
        <v>179</v>
      </c>
      <c r="B118" s="54" t="s">
        <v>180</v>
      </c>
      <c r="C118" s="31">
        <v>4301135275</v>
      </c>
      <c r="D118" s="196">
        <v>4607111034380</v>
      </c>
      <c r="E118" s="197"/>
      <c r="F118" s="188">
        <v>0.25</v>
      </c>
      <c r="G118" s="32">
        <v>12</v>
      </c>
      <c r="H118" s="188">
        <v>3</v>
      </c>
      <c r="I118" s="188">
        <v>3.28</v>
      </c>
      <c r="J118" s="32">
        <v>70</v>
      </c>
      <c r="K118" s="32" t="s">
        <v>76</v>
      </c>
      <c r="L118" s="32"/>
      <c r="M118" s="33" t="s">
        <v>67</v>
      </c>
      <c r="N118" s="33"/>
      <c r="O118" s="32">
        <v>180</v>
      </c>
      <c r="P118" s="28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8" s="194"/>
      <c r="R118" s="194"/>
      <c r="S118" s="194"/>
      <c r="T118" s="195"/>
      <c r="U118" s="34"/>
      <c r="V118" s="34"/>
      <c r="W118" s="35" t="s">
        <v>68</v>
      </c>
      <c r="X118" s="189">
        <v>14</v>
      </c>
      <c r="Y118" s="190">
        <f>IFERROR(IF(X118="","",X118),"")</f>
        <v>14</v>
      </c>
      <c r="Z118" s="36">
        <f>IFERROR(IF(X118="","",X118*0.01788),"")</f>
        <v>0.25031999999999999</v>
      </c>
      <c r="AA118" s="56"/>
      <c r="AB118" s="57"/>
      <c r="AC118" s="68"/>
      <c r="AG118" s="67"/>
      <c r="AJ118" s="69"/>
      <c r="AK118" s="69"/>
      <c r="BB118" s="113" t="s">
        <v>77</v>
      </c>
      <c r="BM118" s="67">
        <f>IFERROR(X118*I118,"0")</f>
        <v>45.919999999999995</v>
      </c>
      <c r="BN118" s="67">
        <f>IFERROR(Y118*I118,"0")</f>
        <v>45.919999999999995</v>
      </c>
      <c r="BO118" s="67">
        <f>IFERROR(X118/J118,"0")</f>
        <v>0.2</v>
      </c>
      <c r="BP118" s="67">
        <f>IFERROR(Y118/J118,"0")</f>
        <v>0.2</v>
      </c>
    </row>
    <row r="119" spans="1:68" ht="27" customHeight="1" x14ac:dyDescent="0.25">
      <c r="A119" s="54" t="s">
        <v>181</v>
      </c>
      <c r="B119" s="54" t="s">
        <v>182</v>
      </c>
      <c r="C119" s="31">
        <v>4301135277</v>
      </c>
      <c r="D119" s="196">
        <v>4607111034397</v>
      </c>
      <c r="E119" s="197"/>
      <c r="F119" s="188">
        <v>0.25</v>
      </c>
      <c r="G119" s="32">
        <v>12</v>
      </c>
      <c r="H119" s="188">
        <v>3</v>
      </c>
      <c r="I119" s="188">
        <v>3.28</v>
      </c>
      <c r="J119" s="32">
        <v>70</v>
      </c>
      <c r="K119" s="32" t="s">
        <v>76</v>
      </c>
      <c r="L119" s="32"/>
      <c r="M119" s="33" t="s">
        <v>67</v>
      </c>
      <c r="N119" s="33"/>
      <c r="O119" s="32">
        <v>180</v>
      </c>
      <c r="P119" s="28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9" s="194"/>
      <c r="R119" s="194"/>
      <c r="S119" s="194"/>
      <c r="T119" s="195"/>
      <c r="U119" s="34"/>
      <c r="V119" s="34"/>
      <c r="W119" s="35" t="s">
        <v>68</v>
      </c>
      <c r="X119" s="189">
        <v>0</v>
      </c>
      <c r="Y119" s="190">
        <f>IFERROR(IF(X119="","",X119),"")</f>
        <v>0</v>
      </c>
      <c r="Z119" s="36">
        <f>IFERROR(IF(X119="","",X119*0.01788),"")</f>
        <v>0</v>
      </c>
      <c r="AA119" s="56"/>
      <c r="AB119" s="57"/>
      <c r="AC119" s="68"/>
      <c r="AG119" s="67"/>
      <c r="AJ119" s="69"/>
      <c r="AK119" s="69"/>
      <c r="BB119" s="114" t="s">
        <v>77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211"/>
      <c r="B120" s="202"/>
      <c r="C120" s="202"/>
      <c r="D120" s="202"/>
      <c r="E120" s="202"/>
      <c r="F120" s="202"/>
      <c r="G120" s="202"/>
      <c r="H120" s="202"/>
      <c r="I120" s="202"/>
      <c r="J120" s="202"/>
      <c r="K120" s="202"/>
      <c r="L120" s="202"/>
      <c r="M120" s="202"/>
      <c r="N120" s="202"/>
      <c r="O120" s="212"/>
      <c r="P120" s="198" t="s">
        <v>69</v>
      </c>
      <c r="Q120" s="199"/>
      <c r="R120" s="199"/>
      <c r="S120" s="199"/>
      <c r="T120" s="199"/>
      <c r="U120" s="199"/>
      <c r="V120" s="200"/>
      <c r="W120" s="37" t="s">
        <v>68</v>
      </c>
      <c r="X120" s="191">
        <f>IFERROR(SUM(X118:X119),"0")</f>
        <v>14</v>
      </c>
      <c r="Y120" s="191">
        <f>IFERROR(SUM(Y118:Y119),"0")</f>
        <v>14</v>
      </c>
      <c r="Z120" s="191">
        <f>IFERROR(IF(Z118="",0,Z118),"0")+IFERROR(IF(Z119="",0,Z119),"0")</f>
        <v>0.25031999999999999</v>
      </c>
      <c r="AA120" s="192"/>
      <c r="AB120" s="192"/>
      <c r="AC120" s="192"/>
    </row>
    <row r="121" spans="1:68" x14ac:dyDescent="0.2">
      <c r="A121" s="202"/>
      <c r="B121" s="202"/>
      <c r="C121" s="202"/>
      <c r="D121" s="202"/>
      <c r="E121" s="202"/>
      <c r="F121" s="202"/>
      <c r="G121" s="202"/>
      <c r="H121" s="202"/>
      <c r="I121" s="202"/>
      <c r="J121" s="202"/>
      <c r="K121" s="202"/>
      <c r="L121" s="202"/>
      <c r="M121" s="202"/>
      <c r="N121" s="202"/>
      <c r="O121" s="212"/>
      <c r="P121" s="198" t="s">
        <v>69</v>
      </c>
      <c r="Q121" s="199"/>
      <c r="R121" s="199"/>
      <c r="S121" s="199"/>
      <c r="T121" s="199"/>
      <c r="U121" s="199"/>
      <c r="V121" s="200"/>
      <c r="W121" s="37" t="s">
        <v>70</v>
      </c>
      <c r="X121" s="191">
        <f>IFERROR(SUMPRODUCT(X118:X119*H118:H119),"0")</f>
        <v>42</v>
      </c>
      <c r="Y121" s="191">
        <f>IFERROR(SUMPRODUCT(Y118:Y119*H118:H119),"0")</f>
        <v>42</v>
      </c>
      <c r="Z121" s="37"/>
      <c r="AA121" s="192"/>
      <c r="AB121" s="192"/>
      <c r="AC121" s="192"/>
    </row>
    <row r="122" spans="1:68" ht="16.5" customHeight="1" x14ac:dyDescent="0.25">
      <c r="A122" s="201" t="s">
        <v>183</v>
      </c>
      <c r="B122" s="202"/>
      <c r="C122" s="202"/>
      <c r="D122" s="202"/>
      <c r="E122" s="202"/>
      <c r="F122" s="202"/>
      <c r="G122" s="202"/>
      <c r="H122" s="202"/>
      <c r="I122" s="202"/>
      <c r="J122" s="202"/>
      <c r="K122" s="202"/>
      <c r="L122" s="202"/>
      <c r="M122" s="202"/>
      <c r="N122" s="202"/>
      <c r="O122" s="202"/>
      <c r="P122" s="202"/>
      <c r="Q122" s="202"/>
      <c r="R122" s="202"/>
      <c r="S122" s="202"/>
      <c r="T122" s="202"/>
      <c r="U122" s="202"/>
      <c r="V122" s="202"/>
      <c r="W122" s="202"/>
      <c r="X122" s="202"/>
      <c r="Y122" s="202"/>
      <c r="Z122" s="202"/>
      <c r="AA122" s="184"/>
      <c r="AB122" s="184"/>
      <c r="AC122" s="184"/>
    </row>
    <row r="123" spans="1:68" ht="14.25" customHeight="1" x14ac:dyDescent="0.25">
      <c r="A123" s="209" t="s">
        <v>128</v>
      </c>
      <c r="B123" s="202"/>
      <c r="C123" s="202"/>
      <c r="D123" s="202"/>
      <c r="E123" s="202"/>
      <c r="F123" s="202"/>
      <c r="G123" s="202"/>
      <c r="H123" s="202"/>
      <c r="I123" s="202"/>
      <c r="J123" s="202"/>
      <c r="K123" s="202"/>
      <c r="L123" s="202"/>
      <c r="M123" s="202"/>
      <c r="N123" s="202"/>
      <c r="O123" s="202"/>
      <c r="P123" s="202"/>
      <c r="Q123" s="202"/>
      <c r="R123" s="202"/>
      <c r="S123" s="202"/>
      <c r="T123" s="202"/>
      <c r="U123" s="202"/>
      <c r="V123" s="202"/>
      <c r="W123" s="202"/>
      <c r="X123" s="202"/>
      <c r="Y123" s="202"/>
      <c r="Z123" s="202"/>
      <c r="AA123" s="185"/>
      <c r="AB123" s="185"/>
      <c r="AC123" s="185"/>
    </row>
    <row r="124" spans="1:68" ht="27" customHeight="1" x14ac:dyDescent="0.25">
      <c r="A124" s="54" t="s">
        <v>184</v>
      </c>
      <c r="B124" s="54" t="s">
        <v>185</v>
      </c>
      <c r="C124" s="31">
        <v>4301135279</v>
      </c>
      <c r="D124" s="196">
        <v>4607111035806</v>
      </c>
      <c r="E124" s="197"/>
      <c r="F124" s="188">
        <v>0.25</v>
      </c>
      <c r="G124" s="32">
        <v>12</v>
      </c>
      <c r="H124" s="188">
        <v>3</v>
      </c>
      <c r="I124" s="188">
        <v>3.7035999999999998</v>
      </c>
      <c r="J124" s="32">
        <v>70</v>
      </c>
      <c r="K124" s="32" t="s">
        <v>76</v>
      </c>
      <c r="L124" s="32"/>
      <c r="M124" s="33" t="s">
        <v>67</v>
      </c>
      <c r="N124" s="33"/>
      <c r="O124" s="32">
        <v>180</v>
      </c>
      <c r="P124" s="39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4" s="194"/>
      <c r="R124" s="194"/>
      <c r="S124" s="194"/>
      <c r="T124" s="195"/>
      <c r="U124" s="34"/>
      <c r="V124" s="34"/>
      <c r="W124" s="35" t="s">
        <v>68</v>
      </c>
      <c r="X124" s="189">
        <v>14</v>
      </c>
      <c r="Y124" s="190">
        <f>IFERROR(IF(X124="","",X124),"")</f>
        <v>14</v>
      </c>
      <c r="Z124" s="36">
        <f>IFERROR(IF(X124="","",X124*0.01788),"")</f>
        <v>0.25031999999999999</v>
      </c>
      <c r="AA124" s="56"/>
      <c r="AB124" s="57"/>
      <c r="AC124" s="68"/>
      <c r="AG124" s="67"/>
      <c r="AJ124" s="69"/>
      <c r="AK124" s="69"/>
      <c r="BB124" s="115" t="s">
        <v>77</v>
      </c>
      <c r="BM124" s="67">
        <f>IFERROR(X124*I124,"0")</f>
        <v>51.850399999999993</v>
      </c>
      <c r="BN124" s="67">
        <f>IFERROR(Y124*I124,"0")</f>
        <v>51.850399999999993</v>
      </c>
      <c r="BO124" s="67">
        <f>IFERROR(X124/J124,"0")</f>
        <v>0.2</v>
      </c>
      <c r="BP124" s="67">
        <f>IFERROR(Y124/J124,"0")</f>
        <v>0.2</v>
      </c>
    </row>
    <row r="125" spans="1:68" x14ac:dyDescent="0.2">
      <c r="A125" s="211"/>
      <c r="B125" s="202"/>
      <c r="C125" s="202"/>
      <c r="D125" s="202"/>
      <c r="E125" s="202"/>
      <c r="F125" s="202"/>
      <c r="G125" s="202"/>
      <c r="H125" s="202"/>
      <c r="I125" s="202"/>
      <c r="J125" s="202"/>
      <c r="K125" s="202"/>
      <c r="L125" s="202"/>
      <c r="M125" s="202"/>
      <c r="N125" s="202"/>
      <c r="O125" s="212"/>
      <c r="P125" s="198" t="s">
        <v>69</v>
      </c>
      <c r="Q125" s="199"/>
      <c r="R125" s="199"/>
      <c r="S125" s="199"/>
      <c r="T125" s="199"/>
      <c r="U125" s="199"/>
      <c r="V125" s="200"/>
      <c r="W125" s="37" t="s">
        <v>68</v>
      </c>
      <c r="X125" s="191">
        <f>IFERROR(SUM(X124:X124),"0")</f>
        <v>14</v>
      </c>
      <c r="Y125" s="191">
        <f>IFERROR(SUM(Y124:Y124),"0")</f>
        <v>14</v>
      </c>
      <c r="Z125" s="191">
        <f>IFERROR(IF(Z124="",0,Z124),"0")</f>
        <v>0.25031999999999999</v>
      </c>
      <c r="AA125" s="192"/>
      <c r="AB125" s="192"/>
      <c r="AC125" s="192"/>
    </row>
    <row r="126" spans="1:68" x14ac:dyDescent="0.2">
      <c r="A126" s="202"/>
      <c r="B126" s="202"/>
      <c r="C126" s="202"/>
      <c r="D126" s="202"/>
      <c r="E126" s="202"/>
      <c r="F126" s="202"/>
      <c r="G126" s="202"/>
      <c r="H126" s="202"/>
      <c r="I126" s="202"/>
      <c r="J126" s="202"/>
      <c r="K126" s="202"/>
      <c r="L126" s="202"/>
      <c r="M126" s="202"/>
      <c r="N126" s="202"/>
      <c r="O126" s="212"/>
      <c r="P126" s="198" t="s">
        <v>69</v>
      </c>
      <c r="Q126" s="199"/>
      <c r="R126" s="199"/>
      <c r="S126" s="199"/>
      <c r="T126" s="199"/>
      <c r="U126" s="199"/>
      <c r="V126" s="200"/>
      <c r="W126" s="37" t="s">
        <v>70</v>
      </c>
      <c r="X126" s="191">
        <f>IFERROR(SUMPRODUCT(X124:X124*H124:H124),"0")</f>
        <v>42</v>
      </c>
      <c r="Y126" s="191">
        <f>IFERROR(SUMPRODUCT(Y124:Y124*H124:H124),"0")</f>
        <v>42</v>
      </c>
      <c r="Z126" s="37"/>
      <c r="AA126" s="192"/>
      <c r="AB126" s="192"/>
      <c r="AC126" s="192"/>
    </row>
    <row r="127" spans="1:68" ht="16.5" customHeight="1" x14ac:dyDescent="0.25">
      <c r="A127" s="201" t="s">
        <v>186</v>
      </c>
      <c r="B127" s="202"/>
      <c r="C127" s="202"/>
      <c r="D127" s="202"/>
      <c r="E127" s="202"/>
      <c r="F127" s="202"/>
      <c r="G127" s="202"/>
      <c r="H127" s="202"/>
      <c r="I127" s="202"/>
      <c r="J127" s="202"/>
      <c r="K127" s="202"/>
      <c r="L127" s="202"/>
      <c r="M127" s="202"/>
      <c r="N127" s="202"/>
      <c r="O127" s="202"/>
      <c r="P127" s="202"/>
      <c r="Q127" s="202"/>
      <c r="R127" s="202"/>
      <c r="S127" s="202"/>
      <c r="T127" s="202"/>
      <c r="U127" s="202"/>
      <c r="V127" s="202"/>
      <c r="W127" s="202"/>
      <c r="X127" s="202"/>
      <c r="Y127" s="202"/>
      <c r="Z127" s="202"/>
      <c r="AA127" s="184"/>
      <c r="AB127" s="184"/>
      <c r="AC127" s="184"/>
    </row>
    <row r="128" spans="1:68" ht="14.25" customHeight="1" x14ac:dyDescent="0.25">
      <c r="A128" s="209" t="s">
        <v>187</v>
      </c>
      <c r="B128" s="202"/>
      <c r="C128" s="202"/>
      <c r="D128" s="202"/>
      <c r="E128" s="202"/>
      <c r="F128" s="202"/>
      <c r="G128" s="202"/>
      <c r="H128" s="202"/>
      <c r="I128" s="202"/>
      <c r="J128" s="202"/>
      <c r="K128" s="202"/>
      <c r="L128" s="202"/>
      <c r="M128" s="202"/>
      <c r="N128" s="202"/>
      <c r="O128" s="202"/>
      <c r="P128" s="202"/>
      <c r="Q128" s="202"/>
      <c r="R128" s="202"/>
      <c r="S128" s="202"/>
      <c r="T128" s="202"/>
      <c r="U128" s="202"/>
      <c r="V128" s="202"/>
      <c r="W128" s="202"/>
      <c r="X128" s="202"/>
      <c r="Y128" s="202"/>
      <c r="Z128" s="202"/>
      <c r="AA128" s="185"/>
      <c r="AB128" s="185"/>
      <c r="AC128" s="185"/>
    </row>
    <row r="129" spans="1:68" ht="27" customHeight="1" x14ac:dyDescent="0.25">
      <c r="A129" s="54" t="s">
        <v>188</v>
      </c>
      <c r="B129" s="54" t="s">
        <v>189</v>
      </c>
      <c r="C129" s="31">
        <v>4301070768</v>
      </c>
      <c r="D129" s="196">
        <v>4607111035639</v>
      </c>
      <c r="E129" s="197"/>
      <c r="F129" s="188">
        <v>0.2</v>
      </c>
      <c r="G129" s="32">
        <v>12</v>
      </c>
      <c r="H129" s="188">
        <v>2.4</v>
      </c>
      <c r="I129" s="188">
        <v>3.13</v>
      </c>
      <c r="J129" s="32">
        <v>48</v>
      </c>
      <c r="K129" s="32" t="s">
        <v>190</v>
      </c>
      <c r="L129" s="32"/>
      <c r="M129" s="33" t="s">
        <v>67</v>
      </c>
      <c r="N129" s="33"/>
      <c r="O129" s="32">
        <v>180</v>
      </c>
      <c r="P129" s="267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29" s="194"/>
      <c r="R129" s="194"/>
      <c r="S129" s="194"/>
      <c r="T129" s="195"/>
      <c r="U129" s="34"/>
      <c r="V129" s="34"/>
      <c r="W129" s="35" t="s">
        <v>68</v>
      </c>
      <c r="X129" s="189">
        <v>0</v>
      </c>
      <c r="Y129" s="190">
        <f>IFERROR(IF(X129="","",X129),"")</f>
        <v>0</v>
      </c>
      <c r="Z129" s="36">
        <f>IFERROR(IF(X129="","",X129*0.01786),"")</f>
        <v>0</v>
      </c>
      <c r="AA129" s="56"/>
      <c r="AB129" s="57"/>
      <c r="AC129" s="68"/>
      <c r="AG129" s="67"/>
      <c r="AJ129" s="69"/>
      <c r="AK129" s="69"/>
      <c r="BB129" s="116" t="s">
        <v>77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27" customHeight="1" x14ac:dyDescent="0.25">
      <c r="A130" s="54" t="s">
        <v>191</v>
      </c>
      <c r="B130" s="54" t="s">
        <v>192</v>
      </c>
      <c r="C130" s="31">
        <v>4301135540</v>
      </c>
      <c r="D130" s="196">
        <v>4607111035646</v>
      </c>
      <c r="E130" s="197"/>
      <c r="F130" s="188">
        <v>0.2</v>
      </c>
      <c r="G130" s="32">
        <v>8</v>
      </c>
      <c r="H130" s="188">
        <v>1.6</v>
      </c>
      <c r="I130" s="188">
        <v>2.12</v>
      </c>
      <c r="J130" s="32">
        <v>72</v>
      </c>
      <c r="K130" s="32" t="s">
        <v>193</v>
      </c>
      <c r="L130" s="32"/>
      <c r="M130" s="33" t="s">
        <v>67</v>
      </c>
      <c r="N130" s="33"/>
      <c r="O130" s="32">
        <v>180</v>
      </c>
      <c r="P130" s="355" t="s">
        <v>194</v>
      </c>
      <c r="Q130" s="194"/>
      <c r="R130" s="194"/>
      <c r="S130" s="194"/>
      <c r="T130" s="195"/>
      <c r="U130" s="34"/>
      <c r="V130" s="34"/>
      <c r="W130" s="35" t="s">
        <v>68</v>
      </c>
      <c r="X130" s="189">
        <v>6</v>
      </c>
      <c r="Y130" s="190">
        <f>IFERROR(IF(X130="","",X130),"")</f>
        <v>6</v>
      </c>
      <c r="Z130" s="36">
        <f>IFERROR(IF(X130="","",X130*0.01157),"")</f>
        <v>6.9420000000000009E-2</v>
      </c>
      <c r="AA130" s="56"/>
      <c r="AB130" s="57"/>
      <c r="AC130" s="68"/>
      <c r="AG130" s="67"/>
      <c r="AJ130" s="69"/>
      <c r="AK130" s="69"/>
      <c r="BB130" s="117" t="s">
        <v>77</v>
      </c>
      <c r="BM130" s="67">
        <f>IFERROR(X130*I130,"0")</f>
        <v>12.72</v>
      </c>
      <c r="BN130" s="67">
        <f>IFERROR(Y130*I130,"0")</f>
        <v>12.72</v>
      </c>
      <c r="BO130" s="67">
        <f>IFERROR(X130/J130,"0")</f>
        <v>8.3333333333333329E-2</v>
      </c>
      <c r="BP130" s="67">
        <f>IFERROR(Y130/J130,"0")</f>
        <v>8.3333333333333329E-2</v>
      </c>
    </row>
    <row r="131" spans="1:68" x14ac:dyDescent="0.2">
      <c r="A131" s="211"/>
      <c r="B131" s="202"/>
      <c r="C131" s="202"/>
      <c r="D131" s="202"/>
      <c r="E131" s="202"/>
      <c r="F131" s="202"/>
      <c r="G131" s="202"/>
      <c r="H131" s="202"/>
      <c r="I131" s="202"/>
      <c r="J131" s="202"/>
      <c r="K131" s="202"/>
      <c r="L131" s="202"/>
      <c r="M131" s="202"/>
      <c r="N131" s="202"/>
      <c r="O131" s="212"/>
      <c r="P131" s="198" t="s">
        <v>69</v>
      </c>
      <c r="Q131" s="199"/>
      <c r="R131" s="199"/>
      <c r="S131" s="199"/>
      <c r="T131" s="199"/>
      <c r="U131" s="199"/>
      <c r="V131" s="200"/>
      <c r="W131" s="37" t="s">
        <v>68</v>
      </c>
      <c r="X131" s="191">
        <f>IFERROR(SUM(X129:X130),"0")</f>
        <v>6</v>
      </c>
      <c r="Y131" s="191">
        <f>IFERROR(SUM(Y129:Y130),"0")</f>
        <v>6</v>
      </c>
      <c r="Z131" s="191">
        <f>IFERROR(IF(Z129="",0,Z129),"0")+IFERROR(IF(Z130="",0,Z130),"0")</f>
        <v>6.9420000000000009E-2</v>
      </c>
      <c r="AA131" s="192"/>
      <c r="AB131" s="192"/>
      <c r="AC131" s="192"/>
    </row>
    <row r="132" spans="1:68" x14ac:dyDescent="0.2">
      <c r="A132" s="202"/>
      <c r="B132" s="202"/>
      <c r="C132" s="202"/>
      <c r="D132" s="202"/>
      <c r="E132" s="202"/>
      <c r="F132" s="202"/>
      <c r="G132" s="202"/>
      <c r="H132" s="202"/>
      <c r="I132" s="202"/>
      <c r="J132" s="202"/>
      <c r="K132" s="202"/>
      <c r="L132" s="202"/>
      <c r="M132" s="202"/>
      <c r="N132" s="202"/>
      <c r="O132" s="212"/>
      <c r="P132" s="198" t="s">
        <v>69</v>
      </c>
      <c r="Q132" s="199"/>
      <c r="R132" s="199"/>
      <c r="S132" s="199"/>
      <c r="T132" s="199"/>
      <c r="U132" s="199"/>
      <c r="V132" s="200"/>
      <c r="W132" s="37" t="s">
        <v>70</v>
      </c>
      <c r="X132" s="191">
        <f>IFERROR(SUMPRODUCT(X129:X130*H129:H130),"0")</f>
        <v>9.6000000000000014</v>
      </c>
      <c r="Y132" s="191">
        <f>IFERROR(SUMPRODUCT(Y129:Y130*H129:H130),"0")</f>
        <v>9.6000000000000014</v>
      </c>
      <c r="Z132" s="37"/>
      <c r="AA132" s="192"/>
      <c r="AB132" s="192"/>
      <c r="AC132" s="192"/>
    </row>
    <row r="133" spans="1:68" ht="16.5" customHeight="1" x14ac:dyDescent="0.25">
      <c r="A133" s="201" t="s">
        <v>195</v>
      </c>
      <c r="B133" s="202"/>
      <c r="C133" s="202"/>
      <c r="D133" s="202"/>
      <c r="E133" s="202"/>
      <c r="F133" s="202"/>
      <c r="G133" s="202"/>
      <c r="H133" s="202"/>
      <c r="I133" s="202"/>
      <c r="J133" s="202"/>
      <c r="K133" s="202"/>
      <c r="L133" s="202"/>
      <c r="M133" s="202"/>
      <c r="N133" s="202"/>
      <c r="O133" s="202"/>
      <c r="P133" s="202"/>
      <c r="Q133" s="202"/>
      <c r="R133" s="202"/>
      <c r="S133" s="202"/>
      <c r="T133" s="202"/>
      <c r="U133" s="202"/>
      <c r="V133" s="202"/>
      <c r="W133" s="202"/>
      <c r="X133" s="202"/>
      <c r="Y133" s="202"/>
      <c r="Z133" s="202"/>
      <c r="AA133" s="184"/>
      <c r="AB133" s="184"/>
      <c r="AC133" s="184"/>
    </row>
    <row r="134" spans="1:68" ht="14.25" customHeight="1" x14ac:dyDescent="0.25">
      <c r="A134" s="209" t="s">
        <v>128</v>
      </c>
      <c r="B134" s="202"/>
      <c r="C134" s="202"/>
      <c r="D134" s="202"/>
      <c r="E134" s="202"/>
      <c r="F134" s="202"/>
      <c r="G134" s="202"/>
      <c r="H134" s="202"/>
      <c r="I134" s="202"/>
      <c r="J134" s="202"/>
      <c r="K134" s="202"/>
      <c r="L134" s="202"/>
      <c r="M134" s="202"/>
      <c r="N134" s="202"/>
      <c r="O134" s="202"/>
      <c r="P134" s="202"/>
      <c r="Q134" s="202"/>
      <c r="R134" s="202"/>
      <c r="S134" s="202"/>
      <c r="T134" s="202"/>
      <c r="U134" s="202"/>
      <c r="V134" s="202"/>
      <c r="W134" s="202"/>
      <c r="X134" s="202"/>
      <c r="Y134" s="202"/>
      <c r="Z134" s="202"/>
      <c r="AA134" s="185"/>
      <c r="AB134" s="185"/>
      <c r="AC134" s="185"/>
    </row>
    <row r="135" spans="1:68" ht="27" customHeight="1" x14ac:dyDescent="0.25">
      <c r="A135" s="54" t="s">
        <v>196</v>
      </c>
      <c r="B135" s="54" t="s">
        <v>197</v>
      </c>
      <c r="C135" s="31">
        <v>4301135281</v>
      </c>
      <c r="D135" s="196">
        <v>4607111036568</v>
      </c>
      <c r="E135" s="197"/>
      <c r="F135" s="188">
        <v>0.28000000000000003</v>
      </c>
      <c r="G135" s="32">
        <v>6</v>
      </c>
      <c r="H135" s="188">
        <v>1.68</v>
      </c>
      <c r="I135" s="188">
        <v>2.1017999999999999</v>
      </c>
      <c r="J135" s="32">
        <v>126</v>
      </c>
      <c r="K135" s="32" t="s">
        <v>76</v>
      </c>
      <c r="L135" s="32"/>
      <c r="M135" s="33" t="s">
        <v>67</v>
      </c>
      <c r="N135" s="33"/>
      <c r="O135" s="32">
        <v>180</v>
      </c>
      <c r="P135" s="36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5" s="194"/>
      <c r="R135" s="194"/>
      <c r="S135" s="194"/>
      <c r="T135" s="195"/>
      <c r="U135" s="34"/>
      <c r="V135" s="34"/>
      <c r="W135" s="35" t="s">
        <v>68</v>
      </c>
      <c r="X135" s="189">
        <v>0</v>
      </c>
      <c r="Y135" s="190">
        <f>IFERROR(IF(X135="","",X135),"")</f>
        <v>0</v>
      </c>
      <c r="Z135" s="36">
        <f>IFERROR(IF(X135="","",X135*0.00936),"")</f>
        <v>0</v>
      </c>
      <c r="AA135" s="56"/>
      <c r="AB135" s="57"/>
      <c r="AC135" s="68"/>
      <c r="AG135" s="67"/>
      <c r="AJ135" s="69"/>
      <c r="AK135" s="69"/>
      <c r="BB135" s="118" t="s">
        <v>77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211"/>
      <c r="B136" s="202"/>
      <c r="C136" s="202"/>
      <c r="D136" s="202"/>
      <c r="E136" s="202"/>
      <c r="F136" s="202"/>
      <c r="G136" s="202"/>
      <c r="H136" s="202"/>
      <c r="I136" s="202"/>
      <c r="J136" s="202"/>
      <c r="K136" s="202"/>
      <c r="L136" s="202"/>
      <c r="M136" s="202"/>
      <c r="N136" s="202"/>
      <c r="O136" s="212"/>
      <c r="P136" s="198" t="s">
        <v>69</v>
      </c>
      <c r="Q136" s="199"/>
      <c r="R136" s="199"/>
      <c r="S136" s="199"/>
      <c r="T136" s="199"/>
      <c r="U136" s="199"/>
      <c r="V136" s="200"/>
      <c r="W136" s="37" t="s">
        <v>68</v>
      </c>
      <c r="X136" s="191">
        <f>IFERROR(SUM(X135:X135),"0")</f>
        <v>0</v>
      </c>
      <c r="Y136" s="191">
        <f>IFERROR(SUM(Y135:Y135),"0")</f>
        <v>0</v>
      </c>
      <c r="Z136" s="191">
        <f>IFERROR(IF(Z135="",0,Z135),"0")</f>
        <v>0</v>
      </c>
      <c r="AA136" s="192"/>
      <c r="AB136" s="192"/>
      <c r="AC136" s="192"/>
    </row>
    <row r="137" spans="1:68" x14ac:dyDescent="0.2">
      <c r="A137" s="202"/>
      <c r="B137" s="202"/>
      <c r="C137" s="202"/>
      <c r="D137" s="202"/>
      <c r="E137" s="202"/>
      <c r="F137" s="202"/>
      <c r="G137" s="202"/>
      <c r="H137" s="202"/>
      <c r="I137" s="202"/>
      <c r="J137" s="202"/>
      <c r="K137" s="202"/>
      <c r="L137" s="202"/>
      <c r="M137" s="202"/>
      <c r="N137" s="202"/>
      <c r="O137" s="212"/>
      <c r="P137" s="198" t="s">
        <v>69</v>
      </c>
      <c r="Q137" s="199"/>
      <c r="R137" s="199"/>
      <c r="S137" s="199"/>
      <c r="T137" s="199"/>
      <c r="U137" s="199"/>
      <c r="V137" s="200"/>
      <c r="W137" s="37" t="s">
        <v>70</v>
      </c>
      <c r="X137" s="191">
        <f>IFERROR(SUMPRODUCT(X135:X135*H135:H135),"0")</f>
        <v>0</v>
      </c>
      <c r="Y137" s="191">
        <f>IFERROR(SUMPRODUCT(Y135:Y135*H135:H135),"0")</f>
        <v>0</v>
      </c>
      <c r="Z137" s="37"/>
      <c r="AA137" s="192"/>
      <c r="AB137" s="192"/>
      <c r="AC137" s="192"/>
    </row>
    <row r="138" spans="1:68" ht="27.75" customHeight="1" x14ac:dyDescent="0.2">
      <c r="A138" s="283" t="s">
        <v>198</v>
      </c>
      <c r="B138" s="284"/>
      <c r="C138" s="284"/>
      <c r="D138" s="284"/>
      <c r="E138" s="284"/>
      <c r="F138" s="284"/>
      <c r="G138" s="284"/>
      <c r="H138" s="284"/>
      <c r="I138" s="284"/>
      <c r="J138" s="284"/>
      <c r="K138" s="284"/>
      <c r="L138" s="284"/>
      <c r="M138" s="284"/>
      <c r="N138" s="284"/>
      <c r="O138" s="284"/>
      <c r="P138" s="284"/>
      <c r="Q138" s="284"/>
      <c r="R138" s="284"/>
      <c r="S138" s="284"/>
      <c r="T138" s="284"/>
      <c r="U138" s="284"/>
      <c r="V138" s="284"/>
      <c r="W138" s="284"/>
      <c r="X138" s="284"/>
      <c r="Y138" s="284"/>
      <c r="Z138" s="284"/>
      <c r="AA138" s="48"/>
      <c r="AB138" s="48"/>
      <c r="AC138" s="48"/>
    </row>
    <row r="139" spans="1:68" ht="16.5" customHeight="1" x14ac:dyDescent="0.25">
      <c r="A139" s="201" t="s">
        <v>199</v>
      </c>
      <c r="B139" s="202"/>
      <c r="C139" s="202"/>
      <c r="D139" s="202"/>
      <c r="E139" s="202"/>
      <c r="F139" s="202"/>
      <c r="G139" s="202"/>
      <c r="H139" s="202"/>
      <c r="I139" s="202"/>
      <c r="J139" s="202"/>
      <c r="K139" s="202"/>
      <c r="L139" s="202"/>
      <c r="M139" s="202"/>
      <c r="N139" s="202"/>
      <c r="O139" s="202"/>
      <c r="P139" s="202"/>
      <c r="Q139" s="202"/>
      <c r="R139" s="202"/>
      <c r="S139" s="202"/>
      <c r="T139" s="202"/>
      <c r="U139" s="202"/>
      <c r="V139" s="202"/>
      <c r="W139" s="202"/>
      <c r="X139" s="202"/>
      <c r="Y139" s="202"/>
      <c r="Z139" s="202"/>
      <c r="AA139" s="184"/>
      <c r="AB139" s="184"/>
      <c r="AC139" s="184"/>
    </row>
    <row r="140" spans="1:68" ht="14.25" customHeight="1" x14ac:dyDescent="0.25">
      <c r="A140" s="209" t="s">
        <v>128</v>
      </c>
      <c r="B140" s="202"/>
      <c r="C140" s="202"/>
      <c r="D140" s="202"/>
      <c r="E140" s="202"/>
      <c r="F140" s="202"/>
      <c r="G140" s="202"/>
      <c r="H140" s="202"/>
      <c r="I140" s="202"/>
      <c r="J140" s="202"/>
      <c r="K140" s="202"/>
      <c r="L140" s="202"/>
      <c r="M140" s="202"/>
      <c r="N140" s="202"/>
      <c r="O140" s="202"/>
      <c r="P140" s="202"/>
      <c r="Q140" s="202"/>
      <c r="R140" s="202"/>
      <c r="S140" s="202"/>
      <c r="T140" s="202"/>
      <c r="U140" s="202"/>
      <c r="V140" s="202"/>
      <c r="W140" s="202"/>
      <c r="X140" s="202"/>
      <c r="Y140" s="202"/>
      <c r="Z140" s="202"/>
      <c r="AA140" s="185"/>
      <c r="AB140" s="185"/>
      <c r="AC140" s="185"/>
    </row>
    <row r="141" spans="1:68" ht="16.5" customHeight="1" x14ac:dyDescent="0.25">
      <c r="A141" s="54" t="s">
        <v>200</v>
      </c>
      <c r="B141" s="54" t="s">
        <v>201</v>
      </c>
      <c r="C141" s="31">
        <v>4301135317</v>
      </c>
      <c r="D141" s="196">
        <v>4607111039057</v>
      </c>
      <c r="E141" s="197"/>
      <c r="F141" s="188">
        <v>1.8</v>
      </c>
      <c r="G141" s="32">
        <v>1</v>
      </c>
      <c r="H141" s="188">
        <v>1.8</v>
      </c>
      <c r="I141" s="188">
        <v>1.9</v>
      </c>
      <c r="J141" s="32">
        <v>234</v>
      </c>
      <c r="K141" s="32" t="s">
        <v>124</v>
      </c>
      <c r="L141" s="32"/>
      <c r="M141" s="33" t="s">
        <v>67</v>
      </c>
      <c r="N141" s="33"/>
      <c r="O141" s="32">
        <v>180</v>
      </c>
      <c r="P141" s="318" t="s">
        <v>202</v>
      </c>
      <c r="Q141" s="194"/>
      <c r="R141" s="194"/>
      <c r="S141" s="194"/>
      <c r="T141" s="195"/>
      <c r="U141" s="34"/>
      <c r="V141" s="34"/>
      <c r="W141" s="35" t="s">
        <v>68</v>
      </c>
      <c r="X141" s="189">
        <v>0</v>
      </c>
      <c r="Y141" s="190">
        <f>IFERROR(IF(X141="","",X141),"")</f>
        <v>0</v>
      </c>
      <c r="Z141" s="36">
        <f>IFERROR(IF(X141="","",X141*0.00502),"")</f>
        <v>0</v>
      </c>
      <c r="AA141" s="56"/>
      <c r="AB141" s="57"/>
      <c r="AC141" s="68"/>
      <c r="AG141" s="67"/>
      <c r="AJ141" s="69"/>
      <c r="AK141" s="69"/>
      <c r="BB141" s="119" t="s">
        <v>77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211"/>
      <c r="B142" s="202"/>
      <c r="C142" s="202"/>
      <c r="D142" s="202"/>
      <c r="E142" s="202"/>
      <c r="F142" s="202"/>
      <c r="G142" s="202"/>
      <c r="H142" s="202"/>
      <c r="I142" s="202"/>
      <c r="J142" s="202"/>
      <c r="K142" s="202"/>
      <c r="L142" s="202"/>
      <c r="M142" s="202"/>
      <c r="N142" s="202"/>
      <c r="O142" s="212"/>
      <c r="P142" s="198" t="s">
        <v>69</v>
      </c>
      <c r="Q142" s="199"/>
      <c r="R142" s="199"/>
      <c r="S142" s="199"/>
      <c r="T142" s="199"/>
      <c r="U142" s="199"/>
      <c r="V142" s="200"/>
      <c r="W142" s="37" t="s">
        <v>68</v>
      </c>
      <c r="X142" s="191">
        <f>IFERROR(SUM(X141:X141),"0")</f>
        <v>0</v>
      </c>
      <c r="Y142" s="191">
        <f>IFERROR(SUM(Y141:Y141),"0")</f>
        <v>0</v>
      </c>
      <c r="Z142" s="191">
        <f>IFERROR(IF(Z141="",0,Z141),"0")</f>
        <v>0</v>
      </c>
      <c r="AA142" s="192"/>
      <c r="AB142" s="192"/>
      <c r="AC142" s="192"/>
    </row>
    <row r="143" spans="1:68" x14ac:dyDescent="0.2">
      <c r="A143" s="202"/>
      <c r="B143" s="202"/>
      <c r="C143" s="202"/>
      <c r="D143" s="202"/>
      <c r="E143" s="202"/>
      <c r="F143" s="202"/>
      <c r="G143" s="202"/>
      <c r="H143" s="202"/>
      <c r="I143" s="202"/>
      <c r="J143" s="202"/>
      <c r="K143" s="202"/>
      <c r="L143" s="202"/>
      <c r="M143" s="202"/>
      <c r="N143" s="202"/>
      <c r="O143" s="212"/>
      <c r="P143" s="198" t="s">
        <v>69</v>
      </c>
      <c r="Q143" s="199"/>
      <c r="R143" s="199"/>
      <c r="S143" s="199"/>
      <c r="T143" s="199"/>
      <c r="U143" s="199"/>
      <c r="V143" s="200"/>
      <c r="W143" s="37" t="s">
        <v>70</v>
      </c>
      <c r="X143" s="191">
        <f>IFERROR(SUMPRODUCT(X141:X141*H141:H141),"0")</f>
        <v>0</v>
      </c>
      <c r="Y143" s="191">
        <f>IFERROR(SUMPRODUCT(Y141:Y141*H141:H141),"0")</f>
        <v>0</v>
      </c>
      <c r="Z143" s="37"/>
      <c r="AA143" s="192"/>
      <c r="AB143" s="192"/>
      <c r="AC143" s="192"/>
    </row>
    <row r="144" spans="1:68" ht="14.25" customHeight="1" x14ac:dyDescent="0.25">
      <c r="A144" s="209" t="s">
        <v>187</v>
      </c>
      <c r="B144" s="202"/>
      <c r="C144" s="202"/>
      <c r="D144" s="202"/>
      <c r="E144" s="202"/>
      <c r="F144" s="202"/>
      <c r="G144" s="202"/>
      <c r="H144" s="202"/>
      <c r="I144" s="202"/>
      <c r="J144" s="202"/>
      <c r="K144" s="202"/>
      <c r="L144" s="202"/>
      <c r="M144" s="202"/>
      <c r="N144" s="202"/>
      <c r="O144" s="202"/>
      <c r="P144" s="202"/>
      <c r="Q144" s="202"/>
      <c r="R144" s="202"/>
      <c r="S144" s="202"/>
      <c r="T144" s="202"/>
      <c r="U144" s="202"/>
      <c r="V144" s="202"/>
      <c r="W144" s="202"/>
      <c r="X144" s="202"/>
      <c r="Y144" s="202"/>
      <c r="Z144" s="202"/>
      <c r="AA144" s="185"/>
      <c r="AB144" s="185"/>
      <c r="AC144" s="185"/>
    </row>
    <row r="145" spans="1:68" ht="16.5" customHeight="1" x14ac:dyDescent="0.25">
      <c r="A145" s="54" t="s">
        <v>203</v>
      </c>
      <c r="B145" s="54" t="s">
        <v>204</v>
      </c>
      <c r="C145" s="31">
        <v>4301071010</v>
      </c>
      <c r="D145" s="196">
        <v>4607111037701</v>
      </c>
      <c r="E145" s="197"/>
      <c r="F145" s="188">
        <v>5</v>
      </c>
      <c r="G145" s="32">
        <v>1</v>
      </c>
      <c r="H145" s="188">
        <v>5</v>
      </c>
      <c r="I145" s="188">
        <v>5.2</v>
      </c>
      <c r="J145" s="32">
        <v>144</v>
      </c>
      <c r="K145" s="32" t="s">
        <v>66</v>
      </c>
      <c r="L145" s="32"/>
      <c r="M145" s="33" t="s">
        <v>67</v>
      </c>
      <c r="N145" s="33"/>
      <c r="O145" s="32">
        <v>180</v>
      </c>
      <c r="P145" s="22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5" s="194"/>
      <c r="R145" s="194"/>
      <c r="S145" s="194"/>
      <c r="T145" s="195"/>
      <c r="U145" s="34"/>
      <c r="V145" s="34"/>
      <c r="W145" s="35" t="s">
        <v>68</v>
      </c>
      <c r="X145" s="189">
        <v>0</v>
      </c>
      <c r="Y145" s="190">
        <f>IFERROR(IF(X145="","",X145),"")</f>
        <v>0</v>
      </c>
      <c r="Z145" s="36">
        <f>IFERROR(IF(X145="","",X145*0.00866),"")</f>
        <v>0</v>
      </c>
      <c r="AA145" s="56"/>
      <c r="AB145" s="57"/>
      <c r="AC145" s="68"/>
      <c r="AG145" s="67"/>
      <c r="AJ145" s="69"/>
      <c r="AK145" s="69"/>
      <c r="BB145" s="120" t="s">
        <v>77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211"/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  <c r="L146" s="202"/>
      <c r="M146" s="202"/>
      <c r="N146" s="202"/>
      <c r="O146" s="212"/>
      <c r="P146" s="198" t="s">
        <v>69</v>
      </c>
      <c r="Q146" s="199"/>
      <c r="R146" s="199"/>
      <c r="S146" s="199"/>
      <c r="T146" s="199"/>
      <c r="U146" s="199"/>
      <c r="V146" s="200"/>
      <c r="W146" s="37" t="s">
        <v>68</v>
      </c>
      <c r="X146" s="191">
        <f>IFERROR(SUM(X145:X145),"0")</f>
        <v>0</v>
      </c>
      <c r="Y146" s="191">
        <f>IFERROR(SUM(Y145:Y145),"0")</f>
        <v>0</v>
      </c>
      <c r="Z146" s="191">
        <f>IFERROR(IF(Z145="",0,Z145),"0")</f>
        <v>0</v>
      </c>
      <c r="AA146" s="192"/>
      <c r="AB146" s="192"/>
      <c r="AC146" s="192"/>
    </row>
    <row r="147" spans="1:68" x14ac:dyDescent="0.2">
      <c r="A147" s="202"/>
      <c r="B147" s="202"/>
      <c r="C147" s="202"/>
      <c r="D147" s="202"/>
      <c r="E147" s="202"/>
      <c r="F147" s="202"/>
      <c r="G147" s="202"/>
      <c r="H147" s="202"/>
      <c r="I147" s="202"/>
      <c r="J147" s="202"/>
      <c r="K147" s="202"/>
      <c r="L147" s="202"/>
      <c r="M147" s="202"/>
      <c r="N147" s="202"/>
      <c r="O147" s="212"/>
      <c r="P147" s="198" t="s">
        <v>69</v>
      </c>
      <c r="Q147" s="199"/>
      <c r="R147" s="199"/>
      <c r="S147" s="199"/>
      <c r="T147" s="199"/>
      <c r="U147" s="199"/>
      <c r="V147" s="200"/>
      <c r="W147" s="37" t="s">
        <v>70</v>
      </c>
      <c r="X147" s="191">
        <f>IFERROR(SUMPRODUCT(X145:X145*H145:H145),"0")</f>
        <v>0</v>
      </c>
      <c r="Y147" s="191">
        <f>IFERROR(SUMPRODUCT(Y145:Y145*H145:H145),"0")</f>
        <v>0</v>
      </c>
      <c r="Z147" s="37"/>
      <c r="AA147" s="192"/>
      <c r="AB147" s="192"/>
      <c r="AC147" s="192"/>
    </row>
    <row r="148" spans="1:68" ht="16.5" customHeight="1" x14ac:dyDescent="0.25">
      <c r="A148" s="201" t="s">
        <v>205</v>
      </c>
      <c r="B148" s="202"/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  <c r="X148" s="202"/>
      <c r="Y148" s="202"/>
      <c r="Z148" s="202"/>
      <c r="AA148" s="184"/>
      <c r="AB148" s="184"/>
      <c r="AC148" s="184"/>
    </row>
    <row r="149" spans="1:68" ht="14.25" customHeight="1" x14ac:dyDescent="0.25">
      <c r="A149" s="209" t="s">
        <v>63</v>
      </c>
      <c r="B149" s="202"/>
      <c r="C149" s="202"/>
      <c r="D149" s="202"/>
      <c r="E149" s="202"/>
      <c r="F149" s="202"/>
      <c r="G149" s="202"/>
      <c r="H149" s="202"/>
      <c r="I149" s="202"/>
      <c r="J149" s="202"/>
      <c r="K149" s="202"/>
      <c r="L149" s="202"/>
      <c r="M149" s="202"/>
      <c r="N149" s="202"/>
      <c r="O149" s="202"/>
      <c r="P149" s="202"/>
      <c r="Q149" s="202"/>
      <c r="R149" s="202"/>
      <c r="S149" s="202"/>
      <c r="T149" s="202"/>
      <c r="U149" s="202"/>
      <c r="V149" s="202"/>
      <c r="W149" s="202"/>
      <c r="X149" s="202"/>
      <c r="Y149" s="202"/>
      <c r="Z149" s="202"/>
      <c r="AA149" s="185"/>
      <c r="AB149" s="185"/>
      <c r="AC149" s="185"/>
    </row>
    <row r="150" spans="1:68" ht="16.5" customHeight="1" x14ac:dyDescent="0.25">
      <c r="A150" s="54" t="s">
        <v>206</v>
      </c>
      <c r="B150" s="54" t="s">
        <v>207</v>
      </c>
      <c r="C150" s="31">
        <v>4301071062</v>
      </c>
      <c r="D150" s="196">
        <v>4607111036384</v>
      </c>
      <c r="E150" s="197"/>
      <c r="F150" s="188">
        <v>5</v>
      </c>
      <c r="G150" s="32">
        <v>1</v>
      </c>
      <c r="H150" s="188">
        <v>5</v>
      </c>
      <c r="I150" s="188">
        <v>5.2106000000000003</v>
      </c>
      <c r="J150" s="32">
        <v>144</v>
      </c>
      <c r="K150" s="32" t="s">
        <v>66</v>
      </c>
      <c r="L150" s="32"/>
      <c r="M150" s="33" t="s">
        <v>67</v>
      </c>
      <c r="N150" s="33"/>
      <c r="O150" s="32">
        <v>180</v>
      </c>
      <c r="P150" s="215" t="s">
        <v>208</v>
      </c>
      <c r="Q150" s="194"/>
      <c r="R150" s="194"/>
      <c r="S150" s="194"/>
      <c r="T150" s="195"/>
      <c r="U150" s="34"/>
      <c r="V150" s="34"/>
      <c r="W150" s="35" t="s">
        <v>68</v>
      </c>
      <c r="X150" s="189">
        <v>0</v>
      </c>
      <c r="Y150" s="190">
        <f>IFERROR(IF(X150="","",X150),"")</f>
        <v>0</v>
      </c>
      <c r="Z150" s="36">
        <f>IFERROR(IF(X150="","",X150*0.00866),"")</f>
        <v>0</v>
      </c>
      <c r="AA150" s="56"/>
      <c r="AB150" s="57"/>
      <c r="AC150" s="68"/>
      <c r="AG150" s="67"/>
      <c r="AJ150" s="69"/>
      <c r="AK150" s="69"/>
      <c r="BB150" s="121" t="s">
        <v>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t="16.5" customHeight="1" x14ac:dyDescent="0.25">
      <c r="A151" s="54" t="s">
        <v>209</v>
      </c>
      <c r="B151" s="54" t="s">
        <v>210</v>
      </c>
      <c r="C151" s="31">
        <v>4301070956</v>
      </c>
      <c r="D151" s="196">
        <v>4640242180250</v>
      </c>
      <c r="E151" s="197"/>
      <c r="F151" s="188">
        <v>5</v>
      </c>
      <c r="G151" s="32">
        <v>1</v>
      </c>
      <c r="H151" s="188">
        <v>5</v>
      </c>
      <c r="I151" s="188">
        <v>5.2131999999999996</v>
      </c>
      <c r="J151" s="32">
        <v>144</v>
      </c>
      <c r="K151" s="32" t="s">
        <v>66</v>
      </c>
      <c r="L151" s="32"/>
      <c r="M151" s="33" t="s">
        <v>67</v>
      </c>
      <c r="N151" s="33"/>
      <c r="O151" s="32">
        <v>180</v>
      </c>
      <c r="P151" s="394" t="s">
        <v>211</v>
      </c>
      <c r="Q151" s="194"/>
      <c r="R151" s="194"/>
      <c r="S151" s="194"/>
      <c r="T151" s="195"/>
      <c r="U151" s="34"/>
      <c r="V151" s="34"/>
      <c r="W151" s="35" t="s">
        <v>68</v>
      </c>
      <c r="X151" s="189">
        <v>0</v>
      </c>
      <c r="Y151" s="190">
        <f>IFERROR(IF(X151="","",X151),"")</f>
        <v>0</v>
      </c>
      <c r="Z151" s="36">
        <f>IFERROR(IF(X151="","",X151*0.00866),"")</f>
        <v>0</v>
      </c>
      <c r="AA151" s="56"/>
      <c r="AB151" s="57"/>
      <c r="AC151" s="68"/>
      <c r="AG151" s="67"/>
      <c r="AJ151" s="69"/>
      <c r="AK151" s="69"/>
      <c r="BB151" s="122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customHeight="1" x14ac:dyDescent="0.25">
      <c r="A152" s="54" t="s">
        <v>212</v>
      </c>
      <c r="B152" s="54" t="s">
        <v>213</v>
      </c>
      <c r="C152" s="31">
        <v>4301071028</v>
      </c>
      <c r="D152" s="196">
        <v>4607111036216</v>
      </c>
      <c r="E152" s="197"/>
      <c r="F152" s="188">
        <v>1</v>
      </c>
      <c r="G152" s="32">
        <v>5</v>
      </c>
      <c r="H152" s="188">
        <v>5</v>
      </c>
      <c r="I152" s="188">
        <v>5.266</v>
      </c>
      <c r="J152" s="32">
        <v>144</v>
      </c>
      <c r="K152" s="32" t="s">
        <v>66</v>
      </c>
      <c r="L152" s="32"/>
      <c r="M152" s="33" t="s">
        <v>67</v>
      </c>
      <c r="N152" s="33"/>
      <c r="O152" s="32">
        <v>180</v>
      </c>
      <c r="P152" s="21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52" s="194"/>
      <c r="R152" s="194"/>
      <c r="S152" s="194"/>
      <c r="T152" s="195"/>
      <c r="U152" s="34"/>
      <c r="V152" s="34"/>
      <c r="W152" s="35" t="s">
        <v>68</v>
      </c>
      <c r="X152" s="189">
        <v>36</v>
      </c>
      <c r="Y152" s="190">
        <f>IFERROR(IF(X152="","",X152),"")</f>
        <v>36</v>
      </c>
      <c r="Z152" s="36">
        <f>IFERROR(IF(X152="","",X152*0.00866),"")</f>
        <v>0.31175999999999998</v>
      </c>
      <c r="AA152" s="56"/>
      <c r="AB152" s="57"/>
      <c r="AC152" s="68"/>
      <c r="AG152" s="67"/>
      <c r="AJ152" s="69"/>
      <c r="AK152" s="69"/>
      <c r="BB152" s="123" t="s">
        <v>1</v>
      </c>
      <c r="BM152" s="67">
        <f>IFERROR(X152*I152,"0")</f>
        <v>189.57599999999999</v>
      </c>
      <c r="BN152" s="67">
        <f>IFERROR(Y152*I152,"0")</f>
        <v>189.57599999999999</v>
      </c>
      <c r="BO152" s="67">
        <f>IFERROR(X152/J152,"0")</f>
        <v>0.25</v>
      </c>
      <c r="BP152" s="67">
        <f>IFERROR(Y152/J152,"0")</f>
        <v>0.25</v>
      </c>
    </row>
    <row r="153" spans="1:68" ht="27" customHeight="1" x14ac:dyDescent="0.25">
      <c r="A153" s="54" t="s">
        <v>214</v>
      </c>
      <c r="B153" s="54" t="s">
        <v>215</v>
      </c>
      <c r="C153" s="31">
        <v>4301071027</v>
      </c>
      <c r="D153" s="196">
        <v>4607111036278</v>
      </c>
      <c r="E153" s="197"/>
      <c r="F153" s="188">
        <v>1</v>
      </c>
      <c r="G153" s="32">
        <v>5</v>
      </c>
      <c r="H153" s="188">
        <v>5</v>
      </c>
      <c r="I153" s="188">
        <v>5.2830000000000004</v>
      </c>
      <c r="J153" s="32">
        <v>84</v>
      </c>
      <c r="K153" s="32" t="s">
        <v>66</v>
      </c>
      <c r="L153" s="32"/>
      <c r="M153" s="33" t="s">
        <v>67</v>
      </c>
      <c r="N153" s="33"/>
      <c r="O153" s="32">
        <v>180</v>
      </c>
      <c r="P153" s="313" t="s">
        <v>216</v>
      </c>
      <c r="Q153" s="194"/>
      <c r="R153" s="194"/>
      <c r="S153" s="194"/>
      <c r="T153" s="195"/>
      <c r="U153" s="34"/>
      <c r="V153" s="34"/>
      <c r="W153" s="35" t="s">
        <v>68</v>
      </c>
      <c r="X153" s="189">
        <v>0</v>
      </c>
      <c r="Y153" s="190">
        <f>IFERROR(IF(X153="","",X153),"")</f>
        <v>0</v>
      </c>
      <c r="Z153" s="36">
        <f>IFERROR(IF(X153="","",X153*0.0155),"")</f>
        <v>0</v>
      </c>
      <c r="AA153" s="56"/>
      <c r="AB153" s="57"/>
      <c r="AC153" s="68"/>
      <c r="AG153" s="67"/>
      <c r="AJ153" s="69"/>
      <c r="AK153" s="69"/>
      <c r="BB153" s="124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211"/>
      <c r="B154" s="202"/>
      <c r="C154" s="202"/>
      <c r="D154" s="202"/>
      <c r="E154" s="202"/>
      <c r="F154" s="202"/>
      <c r="G154" s="202"/>
      <c r="H154" s="202"/>
      <c r="I154" s="202"/>
      <c r="J154" s="202"/>
      <c r="K154" s="202"/>
      <c r="L154" s="202"/>
      <c r="M154" s="202"/>
      <c r="N154" s="202"/>
      <c r="O154" s="212"/>
      <c r="P154" s="198" t="s">
        <v>69</v>
      </c>
      <c r="Q154" s="199"/>
      <c r="R154" s="199"/>
      <c r="S154" s="199"/>
      <c r="T154" s="199"/>
      <c r="U154" s="199"/>
      <c r="V154" s="200"/>
      <c r="W154" s="37" t="s">
        <v>68</v>
      </c>
      <c r="X154" s="191">
        <f>IFERROR(SUM(X150:X153),"0")</f>
        <v>36</v>
      </c>
      <c r="Y154" s="191">
        <f>IFERROR(SUM(Y150:Y153),"0")</f>
        <v>36</v>
      </c>
      <c r="Z154" s="191">
        <f>IFERROR(IF(Z150="",0,Z150),"0")+IFERROR(IF(Z151="",0,Z151),"0")+IFERROR(IF(Z152="",0,Z152),"0")+IFERROR(IF(Z153="",0,Z153),"0")</f>
        <v>0.31175999999999998</v>
      </c>
      <c r="AA154" s="192"/>
      <c r="AB154" s="192"/>
      <c r="AC154" s="192"/>
    </row>
    <row r="155" spans="1:68" x14ac:dyDescent="0.2">
      <c r="A155" s="202"/>
      <c r="B155" s="202"/>
      <c r="C155" s="202"/>
      <c r="D155" s="202"/>
      <c r="E155" s="202"/>
      <c r="F155" s="202"/>
      <c r="G155" s="202"/>
      <c r="H155" s="202"/>
      <c r="I155" s="202"/>
      <c r="J155" s="202"/>
      <c r="K155" s="202"/>
      <c r="L155" s="202"/>
      <c r="M155" s="202"/>
      <c r="N155" s="202"/>
      <c r="O155" s="212"/>
      <c r="P155" s="198" t="s">
        <v>69</v>
      </c>
      <c r="Q155" s="199"/>
      <c r="R155" s="199"/>
      <c r="S155" s="199"/>
      <c r="T155" s="199"/>
      <c r="U155" s="199"/>
      <c r="V155" s="200"/>
      <c r="W155" s="37" t="s">
        <v>70</v>
      </c>
      <c r="X155" s="191">
        <f>IFERROR(SUMPRODUCT(X150:X153*H150:H153),"0")</f>
        <v>180</v>
      </c>
      <c r="Y155" s="191">
        <f>IFERROR(SUMPRODUCT(Y150:Y153*H150:H153),"0")</f>
        <v>180</v>
      </c>
      <c r="Z155" s="37"/>
      <c r="AA155" s="192"/>
      <c r="AB155" s="192"/>
      <c r="AC155" s="192"/>
    </row>
    <row r="156" spans="1:68" ht="14.25" customHeight="1" x14ac:dyDescent="0.25">
      <c r="A156" s="209" t="s">
        <v>217</v>
      </c>
      <c r="B156" s="202"/>
      <c r="C156" s="202"/>
      <c r="D156" s="202"/>
      <c r="E156" s="202"/>
      <c r="F156" s="202"/>
      <c r="G156" s="202"/>
      <c r="H156" s="202"/>
      <c r="I156" s="202"/>
      <c r="J156" s="202"/>
      <c r="K156" s="202"/>
      <c r="L156" s="202"/>
      <c r="M156" s="202"/>
      <c r="N156" s="202"/>
      <c r="O156" s="202"/>
      <c r="P156" s="202"/>
      <c r="Q156" s="202"/>
      <c r="R156" s="202"/>
      <c r="S156" s="202"/>
      <c r="T156" s="202"/>
      <c r="U156" s="202"/>
      <c r="V156" s="202"/>
      <c r="W156" s="202"/>
      <c r="X156" s="202"/>
      <c r="Y156" s="202"/>
      <c r="Z156" s="202"/>
      <c r="AA156" s="185"/>
      <c r="AB156" s="185"/>
      <c r="AC156" s="185"/>
    </row>
    <row r="157" spans="1:68" ht="27" customHeight="1" x14ac:dyDescent="0.25">
      <c r="A157" s="54" t="s">
        <v>218</v>
      </c>
      <c r="B157" s="54" t="s">
        <v>219</v>
      </c>
      <c r="C157" s="31">
        <v>4301080153</v>
      </c>
      <c r="D157" s="196">
        <v>4607111036827</v>
      </c>
      <c r="E157" s="197"/>
      <c r="F157" s="188">
        <v>1</v>
      </c>
      <c r="G157" s="32">
        <v>5</v>
      </c>
      <c r="H157" s="188">
        <v>5</v>
      </c>
      <c r="I157" s="188">
        <v>5.2</v>
      </c>
      <c r="J157" s="32">
        <v>144</v>
      </c>
      <c r="K157" s="32" t="s">
        <v>66</v>
      </c>
      <c r="L157" s="32"/>
      <c r="M157" s="33" t="s">
        <v>67</v>
      </c>
      <c r="N157" s="33"/>
      <c r="O157" s="32">
        <v>90</v>
      </c>
      <c r="P157" s="20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7" s="194"/>
      <c r="R157" s="194"/>
      <c r="S157" s="194"/>
      <c r="T157" s="195"/>
      <c r="U157" s="34"/>
      <c r="V157" s="34"/>
      <c r="W157" s="35" t="s">
        <v>68</v>
      </c>
      <c r="X157" s="189">
        <v>0</v>
      </c>
      <c r="Y157" s="190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/>
      <c r="AK157" s="69"/>
      <c r="BB157" s="125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customHeight="1" x14ac:dyDescent="0.25">
      <c r="A158" s="54" t="s">
        <v>220</v>
      </c>
      <c r="B158" s="54" t="s">
        <v>221</v>
      </c>
      <c r="C158" s="31">
        <v>4301080154</v>
      </c>
      <c r="D158" s="196">
        <v>4607111036834</v>
      </c>
      <c r="E158" s="197"/>
      <c r="F158" s="188">
        <v>1</v>
      </c>
      <c r="G158" s="32">
        <v>5</v>
      </c>
      <c r="H158" s="188">
        <v>5</v>
      </c>
      <c r="I158" s="188">
        <v>5.2530000000000001</v>
      </c>
      <c r="J158" s="32">
        <v>144</v>
      </c>
      <c r="K158" s="32" t="s">
        <v>66</v>
      </c>
      <c r="L158" s="32"/>
      <c r="M158" s="33" t="s">
        <v>67</v>
      </c>
      <c r="N158" s="33"/>
      <c r="O158" s="32">
        <v>90</v>
      </c>
      <c r="P158" s="24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8" s="194"/>
      <c r="R158" s="194"/>
      <c r="S158" s="194"/>
      <c r="T158" s="195"/>
      <c r="U158" s="34"/>
      <c r="V158" s="34"/>
      <c r="W158" s="35" t="s">
        <v>68</v>
      </c>
      <c r="X158" s="189">
        <v>0</v>
      </c>
      <c r="Y158" s="190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/>
      <c r="AK158" s="69"/>
      <c r="BB158" s="126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211"/>
      <c r="B159" s="202"/>
      <c r="C159" s="202"/>
      <c r="D159" s="202"/>
      <c r="E159" s="202"/>
      <c r="F159" s="202"/>
      <c r="G159" s="202"/>
      <c r="H159" s="202"/>
      <c r="I159" s="202"/>
      <c r="J159" s="202"/>
      <c r="K159" s="202"/>
      <c r="L159" s="202"/>
      <c r="M159" s="202"/>
      <c r="N159" s="202"/>
      <c r="O159" s="212"/>
      <c r="P159" s="198" t="s">
        <v>69</v>
      </c>
      <c r="Q159" s="199"/>
      <c r="R159" s="199"/>
      <c r="S159" s="199"/>
      <c r="T159" s="199"/>
      <c r="U159" s="199"/>
      <c r="V159" s="200"/>
      <c r="W159" s="37" t="s">
        <v>68</v>
      </c>
      <c r="X159" s="191">
        <f>IFERROR(SUM(X157:X158),"0")</f>
        <v>0</v>
      </c>
      <c r="Y159" s="191">
        <f>IFERROR(SUM(Y157:Y158),"0")</f>
        <v>0</v>
      </c>
      <c r="Z159" s="191">
        <f>IFERROR(IF(Z157="",0,Z157),"0")+IFERROR(IF(Z158="",0,Z158),"0")</f>
        <v>0</v>
      </c>
      <c r="AA159" s="192"/>
      <c r="AB159" s="192"/>
      <c r="AC159" s="192"/>
    </row>
    <row r="160" spans="1:68" x14ac:dyDescent="0.2">
      <c r="A160" s="202"/>
      <c r="B160" s="202"/>
      <c r="C160" s="202"/>
      <c r="D160" s="202"/>
      <c r="E160" s="202"/>
      <c r="F160" s="202"/>
      <c r="G160" s="202"/>
      <c r="H160" s="202"/>
      <c r="I160" s="202"/>
      <c r="J160" s="202"/>
      <c r="K160" s="202"/>
      <c r="L160" s="202"/>
      <c r="M160" s="202"/>
      <c r="N160" s="202"/>
      <c r="O160" s="212"/>
      <c r="P160" s="198" t="s">
        <v>69</v>
      </c>
      <c r="Q160" s="199"/>
      <c r="R160" s="199"/>
      <c r="S160" s="199"/>
      <c r="T160" s="199"/>
      <c r="U160" s="199"/>
      <c r="V160" s="200"/>
      <c r="W160" s="37" t="s">
        <v>70</v>
      </c>
      <c r="X160" s="191">
        <f>IFERROR(SUMPRODUCT(X157:X158*H157:H158),"0")</f>
        <v>0</v>
      </c>
      <c r="Y160" s="191">
        <f>IFERROR(SUMPRODUCT(Y157:Y158*H157:H158),"0")</f>
        <v>0</v>
      </c>
      <c r="Z160" s="37"/>
      <c r="AA160" s="192"/>
      <c r="AB160" s="192"/>
      <c r="AC160" s="192"/>
    </row>
    <row r="161" spans="1:68" ht="27.75" customHeight="1" x14ac:dyDescent="0.2">
      <c r="A161" s="283" t="s">
        <v>222</v>
      </c>
      <c r="B161" s="284"/>
      <c r="C161" s="284"/>
      <c r="D161" s="284"/>
      <c r="E161" s="284"/>
      <c r="F161" s="284"/>
      <c r="G161" s="284"/>
      <c r="H161" s="284"/>
      <c r="I161" s="284"/>
      <c r="J161" s="284"/>
      <c r="K161" s="284"/>
      <c r="L161" s="284"/>
      <c r="M161" s="284"/>
      <c r="N161" s="284"/>
      <c r="O161" s="284"/>
      <c r="P161" s="284"/>
      <c r="Q161" s="284"/>
      <c r="R161" s="284"/>
      <c r="S161" s="284"/>
      <c r="T161" s="284"/>
      <c r="U161" s="284"/>
      <c r="V161" s="284"/>
      <c r="W161" s="284"/>
      <c r="X161" s="284"/>
      <c r="Y161" s="284"/>
      <c r="Z161" s="284"/>
      <c r="AA161" s="48"/>
      <c r="AB161" s="48"/>
      <c r="AC161" s="48"/>
    </row>
    <row r="162" spans="1:68" ht="16.5" customHeight="1" x14ac:dyDescent="0.25">
      <c r="A162" s="201" t="s">
        <v>223</v>
      </c>
      <c r="B162" s="202"/>
      <c r="C162" s="202"/>
      <c r="D162" s="202"/>
      <c r="E162" s="202"/>
      <c r="F162" s="202"/>
      <c r="G162" s="202"/>
      <c r="H162" s="202"/>
      <c r="I162" s="202"/>
      <c r="J162" s="202"/>
      <c r="K162" s="202"/>
      <c r="L162" s="202"/>
      <c r="M162" s="202"/>
      <c r="N162" s="202"/>
      <c r="O162" s="202"/>
      <c r="P162" s="202"/>
      <c r="Q162" s="202"/>
      <c r="R162" s="202"/>
      <c r="S162" s="202"/>
      <c r="T162" s="202"/>
      <c r="U162" s="202"/>
      <c r="V162" s="202"/>
      <c r="W162" s="202"/>
      <c r="X162" s="202"/>
      <c r="Y162" s="202"/>
      <c r="Z162" s="202"/>
      <c r="AA162" s="184"/>
      <c r="AB162" s="184"/>
      <c r="AC162" s="184"/>
    </row>
    <row r="163" spans="1:68" ht="14.25" customHeight="1" x14ac:dyDescent="0.25">
      <c r="A163" s="209" t="s">
        <v>73</v>
      </c>
      <c r="B163" s="202"/>
      <c r="C163" s="202"/>
      <c r="D163" s="202"/>
      <c r="E163" s="202"/>
      <c r="F163" s="202"/>
      <c r="G163" s="202"/>
      <c r="H163" s="202"/>
      <c r="I163" s="202"/>
      <c r="J163" s="202"/>
      <c r="K163" s="202"/>
      <c r="L163" s="202"/>
      <c r="M163" s="202"/>
      <c r="N163" s="202"/>
      <c r="O163" s="202"/>
      <c r="P163" s="202"/>
      <c r="Q163" s="202"/>
      <c r="R163" s="202"/>
      <c r="S163" s="202"/>
      <c r="T163" s="202"/>
      <c r="U163" s="202"/>
      <c r="V163" s="202"/>
      <c r="W163" s="202"/>
      <c r="X163" s="202"/>
      <c r="Y163" s="202"/>
      <c r="Z163" s="202"/>
      <c r="AA163" s="185"/>
      <c r="AB163" s="185"/>
      <c r="AC163" s="185"/>
    </row>
    <row r="164" spans="1:68" ht="16.5" customHeight="1" x14ac:dyDescent="0.25">
      <c r="A164" s="54" t="s">
        <v>224</v>
      </c>
      <c r="B164" s="54" t="s">
        <v>225</v>
      </c>
      <c r="C164" s="31">
        <v>4301132097</v>
      </c>
      <c r="D164" s="196">
        <v>4607111035721</v>
      </c>
      <c r="E164" s="197"/>
      <c r="F164" s="188">
        <v>0.25</v>
      </c>
      <c r="G164" s="32">
        <v>12</v>
      </c>
      <c r="H164" s="188">
        <v>3</v>
      </c>
      <c r="I164" s="188">
        <v>3.3879999999999999</v>
      </c>
      <c r="J164" s="32">
        <v>70</v>
      </c>
      <c r="K164" s="32" t="s">
        <v>76</v>
      </c>
      <c r="L164" s="32"/>
      <c r="M164" s="33" t="s">
        <v>67</v>
      </c>
      <c r="N164" s="33"/>
      <c r="O164" s="32">
        <v>365</v>
      </c>
      <c r="P164" s="35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4" s="194"/>
      <c r="R164" s="194"/>
      <c r="S164" s="194"/>
      <c r="T164" s="195"/>
      <c r="U164" s="34"/>
      <c r="V164" s="34"/>
      <c r="W164" s="35" t="s">
        <v>68</v>
      </c>
      <c r="X164" s="189">
        <v>56</v>
      </c>
      <c r="Y164" s="190">
        <f>IFERROR(IF(X164="","",X164),"")</f>
        <v>56</v>
      </c>
      <c r="Z164" s="36">
        <f>IFERROR(IF(X164="","",X164*0.01788),"")</f>
        <v>1.0012799999999999</v>
      </c>
      <c r="AA164" s="56"/>
      <c r="AB164" s="57"/>
      <c r="AC164" s="68"/>
      <c r="AG164" s="67"/>
      <c r="AJ164" s="69"/>
      <c r="AK164" s="69"/>
      <c r="BB164" s="127" t="s">
        <v>77</v>
      </c>
      <c r="BM164" s="67">
        <f>IFERROR(X164*I164,"0")</f>
        <v>189.72800000000001</v>
      </c>
      <c r="BN164" s="67">
        <f>IFERROR(Y164*I164,"0")</f>
        <v>189.72800000000001</v>
      </c>
      <c r="BO164" s="67">
        <f>IFERROR(X164/J164,"0")</f>
        <v>0.8</v>
      </c>
      <c r="BP164" s="67">
        <f>IFERROR(Y164/J164,"0")</f>
        <v>0.8</v>
      </c>
    </row>
    <row r="165" spans="1:68" ht="27" customHeight="1" x14ac:dyDescent="0.25">
      <c r="A165" s="54" t="s">
        <v>226</v>
      </c>
      <c r="B165" s="54" t="s">
        <v>227</v>
      </c>
      <c r="C165" s="31">
        <v>4301132100</v>
      </c>
      <c r="D165" s="196">
        <v>4607111035691</v>
      </c>
      <c r="E165" s="197"/>
      <c r="F165" s="188">
        <v>0.25</v>
      </c>
      <c r="G165" s="32">
        <v>12</v>
      </c>
      <c r="H165" s="188">
        <v>3</v>
      </c>
      <c r="I165" s="188">
        <v>3.3879999999999999</v>
      </c>
      <c r="J165" s="32">
        <v>70</v>
      </c>
      <c r="K165" s="32" t="s">
        <v>76</v>
      </c>
      <c r="L165" s="32"/>
      <c r="M165" s="33" t="s">
        <v>67</v>
      </c>
      <c r="N165" s="33"/>
      <c r="O165" s="32">
        <v>365</v>
      </c>
      <c r="P165" s="217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5" s="194"/>
      <c r="R165" s="194"/>
      <c r="S165" s="194"/>
      <c r="T165" s="195"/>
      <c r="U165" s="34"/>
      <c r="V165" s="34"/>
      <c r="W165" s="35" t="s">
        <v>68</v>
      </c>
      <c r="X165" s="189">
        <v>56</v>
      </c>
      <c r="Y165" s="190">
        <f>IFERROR(IF(X165="","",X165),"")</f>
        <v>56</v>
      </c>
      <c r="Z165" s="36">
        <f>IFERROR(IF(X165="","",X165*0.01788),"")</f>
        <v>1.0012799999999999</v>
      </c>
      <c r="AA165" s="56"/>
      <c r="AB165" s="57"/>
      <c r="AC165" s="68"/>
      <c r="AG165" s="67"/>
      <c r="AJ165" s="69"/>
      <c r="AK165" s="69"/>
      <c r="BB165" s="128" t="s">
        <v>77</v>
      </c>
      <c r="BM165" s="67">
        <f>IFERROR(X165*I165,"0")</f>
        <v>189.72800000000001</v>
      </c>
      <c r="BN165" s="67">
        <f>IFERROR(Y165*I165,"0")</f>
        <v>189.72800000000001</v>
      </c>
      <c r="BO165" s="67">
        <f>IFERROR(X165/J165,"0")</f>
        <v>0.8</v>
      </c>
      <c r="BP165" s="67">
        <f>IFERROR(Y165/J165,"0")</f>
        <v>0.8</v>
      </c>
    </row>
    <row r="166" spans="1:68" ht="27" customHeight="1" x14ac:dyDescent="0.25">
      <c r="A166" s="54" t="s">
        <v>228</v>
      </c>
      <c r="B166" s="54" t="s">
        <v>229</v>
      </c>
      <c r="C166" s="31">
        <v>4301132079</v>
      </c>
      <c r="D166" s="196">
        <v>4607111038487</v>
      </c>
      <c r="E166" s="197"/>
      <c r="F166" s="188">
        <v>0.25</v>
      </c>
      <c r="G166" s="32">
        <v>12</v>
      </c>
      <c r="H166" s="188">
        <v>3</v>
      </c>
      <c r="I166" s="188">
        <v>3.7360000000000002</v>
      </c>
      <c r="J166" s="32">
        <v>70</v>
      </c>
      <c r="K166" s="32" t="s">
        <v>76</v>
      </c>
      <c r="L166" s="32"/>
      <c r="M166" s="33" t="s">
        <v>67</v>
      </c>
      <c r="N166" s="33"/>
      <c r="O166" s="32">
        <v>180</v>
      </c>
      <c r="P166" s="25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6" s="194"/>
      <c r="R166" s="194"/>
      <c r="S166" s="194"/>
      <c r="T166" s="195"/>
      <c r="U166" s="34"/>
      <c r="V166" s="34"/>
      <c r="W166" s="35" t="s">
        <v>68</v>
      </c>
      <c r="X166" s="189">
        <v>14</v>
      </c>
      <c r="Y166" s="190">
        <f>IFERROR(IF(X166="","",X166),"")</f>
        <v>14</v>
      </c>
      <c r="Z166" s="36">
        <f>IFERROR(IF(X166="","",X166*0.01788),"")</f>
        <v>0.25031999999999999</v>
      </c>
      <c r="AA166" s="56"/>
      <c r="AB166" s="57"/>
      <c r="AC166" s="68"/>
      <c r="AG166" s="67"/>
      <c r="AJ166" s="69"/>
      <c r="AK166" s="69"/>
      <c r="BB166" s="129" t="s">
        <v>77</v>
      </c>
      <c r="BM166" s="67">
        <f>IFERROR(X166*I166,"0")</f>
        <v>52.304000000000002</v>
      </c>
      <c r="BN166" s="67">
        <f>IFERROR(Y166*I166,"0")</f>
        <v>52.304000000000002</v>
      </c>
      <c r="BO166" s="67">
        <f>IFERROR(X166/J166,"0")</f>
        <v>0.2</v>
      </c>
      <c r="BP166" s="67">
        <f>IFERROR(Y166/J166,"0")</f>
        <v>0.2</v>
      </c>
    </row>
    <row r="167" spans="1:68" x14ac:dyDescent="0.2">
      <c r="A167" s="211"/>
      <c r="B167" s="202"/>
      <c r="C167" s="202"/>
      <c r="D167" s="202"/>
      <c r="E167" s="202"/>
      <c r="F167" s="202"/>
      <c r="G167" s="202"/>
      <c r="H167" s="202"/>
      <c r="I167" s="202"/>
      <c r="J167" s="202"/>
      <c r="K167" s="202"/>
      <c r="L167" s="202"/>
      <c r="M167" s="202"/>
      <c r="N167" s="202"/>
      <c r="O167" s="212"/>
      <c r="P167" s="198" t="s">
        <v>69</v>
      </c>
      <c r="Q167" s="199"/>
      <c r="R167" s="199"/>
      <c r="S167" s="199"/>
      <c r="T167" s="199"/>
      <c r="U167" s="199"/>
      <c r="V167" s="200"/>
      <c r="W167" s="37" t="s">
        <v>68</v>
      </c>
      <c r="X167" s="191">
        <f>IFERROR(SUM(X164:X166),"0")</f>
        <v>126</v>
      </c>
      <c r="Y167" s="191">
        <f>IFERROR(SUM(Y164:Y166),"0")</f>
        <v>126</v>
      </c>
      <c r="Z167" s="191">
        <f>IFERROR(IF(Z164="",0,Z164),"0")+IFERROR(IF(Z165="",0,Z165),"0")+IFERROR(IF(Z166="",0,Z166),"0")</f>
        <v>2.2528799999999998</v>
      </c>
      <c r="AA167" s="192"/>
      <c r="AB167" s="192"/>
      <c r="AC167" s="192"/>
    </row>
    <row r="168" spans="1:68" x14ac:dyDescent="0.2">
      <c r="A168" s="202"/>
      <c r="B168" s="202"/>
      <c r="C168" s="202"/>
      <c r="D168" s="202"/>
      <c r="E168" s="202"/>
      <c r="F168" s="202"/>
      <c r="G168" s="202"/>
      <c r="H168" s="202"/>
      <c r="I168" s="202"/>
      <c r="J168" s="202"/>
      <c r="K168" s="202"/>
      <c r="L168" s="202"/>
      <c r="M168" s="202"/>
      <c r="N168" s="202"/>
      <c r="O168" s="212"/>
      <c r="P168" s="198" t="s">
        <v>69</v>
      </c>
      <c r="Q168" s="199"/>
      <c r="R168" s="199"/>
      <c r="S168" s="199"/>
      <c r="T168" s="199"/>
      <c r="U168" s="199"/>
      <c r="V168" s="200"/>
      <c r="W168" s="37" t="s">
        <v>70</v>
      </c>
      <c r="X168" s="191">
        <f>IFERROR(SUMPRODUCT(X164:X166*H164:H166),"0")</f>
        <v>378</v>
      </c>
      <c r="Y168" s="191">
        <f>IFERROR(SUMPRODUCT(Y164:Y166*H164:H166),"0")</f>
        <v>378</v>
      </c>
      <c r="Z168" s="37"/>
      <c r="AA168" s="192"/>
      <c r="AB168" s="192"/>
      <c r="AC168" s="192"/>
    </row>
    <row r="169" spans="1:68" ht="14.25" customHeight="1" x14ac:dyDescent="0.25">
      <c r="A169" s="209" t="s">
        <v>230</v>
      </c>
      <c r="B169" s="202"/>
      <c r="C169" s="202"/>
      <c r="D169" s="202"/>
      <c r="E169" s="202"/>
      <c r="F169" s="202"/>
      <c r="G169" s="202"/>
      <c r="H169" s="202"/>
      <c r="I169" s="202"/>
      <c r="J169" s="202"/>
      <c r="K169" s="202"/>
      <c r="L169" s="202"/>
      <c r="M169" s="202"/>
      <c r="N169" s="202"/>
      <c r="O169" s="202"/>
      <c r="P169" s="202"/>
      <c r="Q169" s="202"/>
      <c r="R169" s="202"/>
      <c r="S169" s="202"/>
      <c r="T169" s="202"/>
      <c r="U169" s="202"/>
      <c r="V169" s="202"/>
      <c r="W169" s="202"/>
      <c r="X169" s="202"/>
      <c r="Y169" s="202"/>
      <c r="Z169" s="202"/>
      <c r="AA169" s="185"/>
      <c r="AB169" s="185"/>
      <c r="AC169" s="185"/>
    </row>
    <row r="170" spans="1:68" ht="27" customHeight="1" x14ac:dyDescent="0.25">
      <c r="A170" s="54" t="s">
        <v>231</v>
      </c>
      <c r="B170" s="54" t="s">
        <v>232</v>
      </c>
      <c r="C170" s="31">
        <v>4301051319</v>
      </c>
      <c r="D170" s="196">
        <v>4680115881204</v>
      </c>
      <c r="E170" s="197"/>
      <c r="F170" s="188">
        <v>0.33</v>
      </c>
      <c r="G170" s="32">
        <v>6</v>
      </c>
      <c r="H170" s="188">
        <v>1.98</v>
      </c>
      <c r="I170" s="188">
        <v>2.246</v>
      </c>
      <c r="J170" s="32">
        <v>156</v>
      </c>
      <c r="K170" s="32" t="s">
        <v>66</v>
      </c>
      <c r="L170" s="32"/>
      <c r="M170" s="33" t="s">
        <v>233</v>
      </c>
      <c r="N170" s="33"/>
      <c r="O170" s="32">
        <v>365</v>
      </c>
      <c r="P170" s="22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0" s="194"/>
      <c r="R170" s="194"/>
      <c r="S170" s="194"/>
      <c r="T170" s="195"/>
      <c r="U170" s="34"/>
      <c r="V170" s="34"/>
      <c r="W170" s="35" t="s">
        <v>68</v>
      </c>
      <c r="X170" s="189">
        <v>0</v>
      </c>
      <c r="Y170" s="190">
        <f>IFERROR(IF(X170="","",X170),"")</f>
        <v>0</v>
      </c>
      <c r="Z170" s="36">
        <f>IFERROR(IF(X170="","",X170*0.00753),"")</f>
        <v>0</v>
      </c>
      <c r="AA170" s="56"/>
      <c r="AB170" s="57"/>
      <c r="AC170" s="68"/>
      <c r="AG170" s="67"/>
      <c r="AJ170" s="69"/>
      <c r="AK170" s="69"/>
      <c r="BB170" s="130" t="s">
        <v>234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211"/>
      <c r="B171" s="202"/>
      <c r="C171" s="202"/>
      <c r="D171" s="202"/>
      <c r="E171" s="202"/>
      <c r="F171" s="202"/>
      <c r="G171" s="202"/>
      <c r="H171" s="202"/>
      <c r="I171" s="202"/>
      <c r="J171" s="202"/>
      <c r="K171" s="202"/>
      <c r="L171" s="202"/>
      <c r="M171" s="202"/>
      <c r="N171" s="202"/>
      <c r="O171" s="212"/>
      <c r="P171" s="198" t="s">
        <v>69</v>
      </c>
      <c r="Q171" s="199"/>
      <c r="R171" s="199"/>
      <c r="S171" s="199"/>
      <c r="T171" s="199"/>
      <c r="U171" s="199"/>
      <c r="V171" s="200"/>
      <c r="W171" s="37" t="s">
        <v>68</v>
      </c>
      <c r="X171" s="191">
        <f>IFERROR(SUM(X170:X170),"0")</f>
        <v>0</v>
      </c>
      <c r="Y171" s="191">
        <f>IFERROR(SUM(Y170:Y170),"0")</f>
        <v>0</v>
      </c>
      <c r="Z171" s="191">
        <f>IFERROR(IF(Z170="",0,Z170),"0")</f>
        <v>0</v>
      </c>
      <c r="AA171" s="192"/>
      <c r="AB171" s="192"/>
      <c r="AC171" s="192"/>
    </row>
    <row r="172" spans="1:68" x14ac:dyDescent="0.2">
      <c r="A172" s="202"/>
      <c r="B172" s="202"/>
      <c r="C172" s="202"/>
      <c r="D172" s="202"/>
      <c r="E172" s="202"/>
      <c r="F172" s="202"/>
      <c r="G172" s="202"/>
      <c r="H172" s="202"/>
      <c r="I172" s="202"/>
      <c r="J172" s="202"/>
      <c r="K172" s="202"/>
      <c r="L172" s="202"/>
      <c r="M172" s="202"/>
      <c r="N172" s="202"/>
      <c r="O172" s="212"/>
      <c r="P172" s="198" t="s">
        <v>69</v>
      </c>
      <c r="Q172" s="199"/>
      <c r="R172" s="199"/>
      <c r="S172" s="199"/>
      <c r="T172" s="199"/>
      <c r="U172" s="199"/>
      <c r="V172" s="200"/>
      <c r="W172" s="37" t="s">
        <v>70</v>
      </c>
      <c r="X172" s="191">
        <f>IFERROR(SUMPRODUCT(X170:X170*H170:H170),"0")</f>
        <v>0</v>
      </c>
      <c r="Y172" s="191">
        <f>IFERROR(SUMPRODUCT(Y170:Y170*H170:H170),"0")</f>
        <v>0</v>
      </c>
      <c r="Z172" s="37"/>
      <c r="AA172" s="192"/>
      <c r="AB172" s="192"/>
      <c r="AC172" s="192"/>
    </row>
    <row r="173" spans="1:68" ht="16.5" customHeight="1" x14ac:dyDescent="0.25">
      <c r="A173" s="201" t="s">
        <v>235</v>
      </c>
      <c r="B173" s="202"/>
      <c r="C173" s="202"/>
      <c r="D173" s="202"/>
      <c r="E173" s="202"/>
      <c r="F173" s="202"/>
      <c r="G173" s="202"/>
      <c r="H173" s="202"/>
      <c r="I173" s="202"/>
      <c r="J173" s="202"/>
      <c r="K173" s="202"/>
      <c r="L173" s="202"/>
      <c r="M173" s="202"/>
      <c r="N173" s="202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202"/>
      <c r="AA173" s="184"/>
      <c r="AB173" s="184"/>
      <c r="AC173" s="184"/>
    </row>
    <row r="174" spans="1:68" ht="14.25" customHeight="1" x14ac:dyDescent="0.25">
      <c r="A174" s="209" t="s">
        <v>235</v>
      </c>
      <c r="B174" s="202"/>
      <c r="C174" s="202"/>
      <c r="D174" s="202"/>
      <c r="E174" s="202"/>
      <c r="F174" s="202"/>
      <c r="G174" s="202"/>
      <c r="H174" s="202"/>
      <c r="I174" s="202"/>
      <c r="J174" s="202"/>
      <c r="K174" s="202"/>
      <c r="L174" s="202"/>
      <c r="M174" s="202"/>
      <c r="N174" s="202"/>
      <c r="O174" s="202"/>
      <c r="P174" s="202"/>
      <c r="Q174" s="202"/>
      <c r="R174" s="202"/>
      <c r="S174" s="202"/>
      <c r="T174" s="202"/>
      <c r="U174" s="202"/>
      <c r="V174" s="202"/>
      <c r="W174" s="202"/>
      <c r="X174" s="202"/>
      <c r="Y174" s="202"/>
      <c r="Z174" s="202"/>
      <c r="AA174" s="185"/>
      <c r="AB174" s="185"/>
      <c r="AC174" s="185"/>
    </row>
    <row r="175" spans="1:68" ht="27" customHeight="1" x14ac:dyDescent="0.25">
      <c r="A175" s="54" t="s">
        <v>236</v>
      </c>
      <c r="B175" s="54" t="s">
        <v>237</v>
      </c>
      <c r="C175" s="31">
        <v>4301133002</v>
      </c>
      <c r="D175" s="196">
        <v>4607111035783</v>
      </c>
      <c r="E175" s="197"/>
      <c r="F175" s="188">
        <v>0.2</v>
      </c>
      <c r="G175" s="32">
        <v>8</v>
      </c>
      <c r="H175" s="188">
        <v>1.6</v>
      </c>
      <c r="I175" s="188">
        <v>2.12</v>
      </c>
      <c r="J175" s="32">
        <v>72</v>
      </c>
      <c r="K175" s="32" t="s">
        <v>193</v>
      </c>
      <c r="L175" s="32"/>
      <c r="M175" s="33" t="s">
        <v>67</v>
      </c>
      <c r="N175" s="33"/>
      <c r="O175" s="32">
        <v>180</v>
      </c>
      <c r="P175" s="34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5" s="194"/>
      <c r="R175" s="194"/>
      <c r="S175" s="194"/>
      <c r="T175" s="195"/>
      <c r="U175" s="34"/>
      <c r="V175" s="34"/>
      <c r="W175" s="35" t="s">
        <v>68</v>
      </c>
      <c r="X175" s="189">
        <v>6</v>
      </c>
      <c r="Y175" s="190">
        <f>IFERROR(IF(X175="","",X175),"")</f>
        <v>6</v>
      </c>
      <c r="Z175" s="36">
        <f>IFERROR(IF(X175="","",X175*0.01157),"")</f>
        <v>6.9420000000000009E-2</v>
      </c>
      <c r="AA175" s="56"/>
      <c r="AB175" s="57"/>
      <c r="AC175" s="68"/>
      <c r="AG175" s="67"/>
      <c r="AJ175" s="69"/>
      <c r="AK175" s="69"/>
      <c r="BB175" s="131" t="s">
        <v>77</v>
      </c>
      <c r="BM175" s="67">
        <f>IFERROR(X175*I175,"0")</f>
        <v>12.72</v>
      </c>
      <c r="BN175" s="67">
        <f>IFERROR(Y175*I175,"0")</f>
        <v>12.72</v>
      </c>
      <c r="BO175" s="67">
        <f>IFERROR(X175/J175,"0")</f>
        <v>8.3333333333333329E-2</v>
      </c>
      <c r="BP175" s="67">
        <f>IFERROR(Y175/J175,"0")</f>
        <v>8.3333333333333329E-2</v>
      </c>
    </row>
    <row r="176" spans="1:68" x14ac:dyDescent="0.2">
      <c r="A176" s="211"/>
      <c r="B176" s="202"/>
      <c r="C176" s="202"/>
      <c r="D176" s="202"/>
      <c r="E176" s="202"/>
      <c r="F176" s="202"/>
      <c r="G176" s="202"/>
      <c r="H176" s="202"/>
      <c r="I176" s="202"/>
      <c r="J176" s="202"/>
      <c r="K176" s="202"/>
      <c r="L176" s="202"/>
      <c r="M176" s="202"/>
      <c r="N176" s="202"/>
      <c r="O176" s="212"/>
      <c r="P176" s="198" t="s">
        <v>69</v>
      </c>
      <c r="Q176" s="199"/>
      <c r="R176" s="199"/>
      <c r="S176" s="199"/>
      <c r="T176" s="199"/>
      <c r="U176" s="199"/>
      <c r="V176" s="200"/>
      <c r="W176" s="37" t="s">
        <v>68</v>
      </c>
      <c r="X176" s="191">
        <f>IFERROR(SUM(X175:X175),"0")</f>
        <v>6</v>
      </c>
      <c r="Y176" s="191">
        <f>IFERROR(SUM(Y175:Y175),"0")</f>
        <v>6</v>
      </c>
      <c r="Z176" s="191">
        <f>IFERROR(IF(Z175="",0,Z175),"0")</f>
        <v>6.9420000000000009E-2</v>
      </c>
      <c r="AA176" s="192"/>
      <c r="AB176" s="192"/>
      <c r="AC176" s="192"/>
    </row>
    <row r="177" spans="1:68" x14ac:dyDescent="0.2">
      <c r="A177" s="202"/>
      <c r="B177" s="202"/>
      <c r="C177" s="202"/>
      <c r="D177" s="202"/>
      <c r="E177" s="202"/>
      <c r="F177" s="202"/>
      <c r="G177" s="202"/>
      <c r="H177" s="202"/>
      <c r="I177" s="202"/>
      <c r="J177" s="202"/>
      <c r="K177" s="202"/>
      <c r="L177" s="202"/>
      <c r="M177" s="202"/>
      <c r="N177" s="202"/>
      <c r="O177" s="212"/>
      <c r="P177" s="198" t="s">
        <v>69</v>
      </c>
      <c r="Q177" s="199"/>
      <c r="R177" s="199"/>
      <c r="S177" s="199"/>
      <c r="T177" s="199"/>
      <c r="U177" s="199"/>
      <c r="V177" s="200"/>
      <c r="W177" s="37" t="s">
        <v>70</v>
      </c>
      <c r="X177" s="191">
        <f>IFERROR(SUMPRODUCT(X175:X175*H175:H175),"0")</f>
        <v>9.6000000000000014</v>
      </c>
      <c r="Y177" s="191">
        <f>IFERROR(SUMPRODUCT(Y175:Y175*H175:H175),"0")</f>
        <v>9.6000000000000014</v>
      </c>
      <c r="Z177" s="37"/>
      <c r="AA177" s="192"/>
      <c r="AB177" s="192"/>
      <c r="AC177" s="192"/>
    </row>
    <row r="178" spans="1:68" ht="27.75" customHeight="1" x14ac:dyDescent="0.2">
      <c r="A178" s="283" t="s">
        <v>238</v>
      </c>
      <c r="B178" s="284"/>
      <c r="C178" s="284"/>
      <c r="D178" s="284"/>
      <c r="E178" s="284"/>
      <c r="F178" s="284"/>
      <c r="G178" s="284"/>
      <c r="H178" s="284"/>
      <c r="I178" s="284"/>
      <c r="J178" s="284"/>
      <c r="K178" s="284"/>
      <c r="L178" s="284"/>
      <c r="M178" s="284"/>
      <c r="N178" s="284"/>
      <c r="O178" s="284"/>
      <c r="P178" s="284"/>
      <c r="Q178" s="284"/>
      <c r="R178" s="284"/>
      <c r="S178" s="284"/>
      <c r="T178" s="284"/>
      <c r="U178" s="284"/>
      <c r="V178" s="284"/>
      <c r="W178" s="284"/>
      <c r="X178" s="284"/>
      <c r="Y178" s="284"/>
      <c r="Z178" s="284"/>
      <c r="AA178" s="48"/>
      <c r="AB178" s="48"/>
      <c r="AC178" s="48"/>
    </row>
    <row r="179" spans="1:68" ht="16.5" customHeight="1" x14ac:dyDescent="0.25">
      <c r="A179" s="201" t="s">
        <v>239</v>
      </c>
      <c r="B179" s="202"/>
      <c r="C179" s="202"/>
      <c r="D179" s="202"/>
      <c r="E179" s="202"/>
      <c r="F179" s="202"/>
      <c r="G179" s="202"/>
      <c r="H179" s="202"/>
      <c r="I179" s="202"/>
      <c r="J179" s="202"/>
      <c r="K179" s="202"/>
      <c r="L179" s="202"/>
      <c r="M179" s="202"/>
      <c r="N179" s="202"/>
      <c r="O179" s="202"/>
      <c r="P179" s="202"/>
      <c r="Q179" s="202"/>
      <c r="R179" s="202"/>
      <c r="S179" s="202"/>
      <c r="T179" s="202"/>
      <c r="U179" s="202"/>
      <c r="V179" s="202"/>
      <c r="W179" s="202"/>
      <c r="X179" s="202"/>
      <c r="Y179" s="202"/>
      <c r="Z179" s="202"/>
      <c r="AA179" s="184"/>
      <c r="AB179" s="184"/>
      <c r="AC179" s="184"/>
    </row>
    <row r="180" spans="1:68" ht="14.25" customHeight="1" x14ac:dyDescent="0.25">
      <c r="A180" s="209" t="s">
        <v>63</v>
      </c>
      <c r="B180" s="202"/>
      <c r="C180" s="202"/>
      <c r="D180" s="202"/>
      <c r="E180" s="202"/>
      <c r="F180" s="202"/>
      <c r="G180" s="202"/>
      <c r="H180" s="202"/>
      <c r="I180" s="202"/>
      <c r="J180" s="202"/>
      <c r="K180" s="202"/>
      <c r="L180" s="202"/>
      <c r="M180" s="202"/>
      <c r="N180" s="202"/>
      <c r="O180" s="202"/>
      <c r="P180" s="202"/>
      <c r="Q180" s="202"/>
      <c r="R180" s="202"/>
      <c r="S180" s="202"/>
      <c r="T180" s="202"/>
      <c r="U180" s="202"/>
      <c r="V180" s="202"/>
      <c r="W180" s="202"/>
      <c r="X180" s="202"/>
      <c r="Y180" s="202"/>
      <c r="Z180" s="202"/>
      <c r="AA180" s="185"/>
      <c r="AB180" s="185"/>
      <c r="AC180" s="185"/>
    </row>
    <row r="181" spans="1:68" ht="16.5" customHeight="1" x14ac:dyDescent="0.25">
      <c r="A181" s="54" t="s">
        <v>240</v>
      </c>
      <c r="B181" s="54" t="s">
        <v>241</v>
      </c>
      <c r="C181" s="31">
        <v>4301070913</v>
      </c>
      <c r="D181" s="196">
        <v>4607111036957</v>
      </c>
      <c r="E181" s="197"/>
      <c r="F181" s="188">
        <v>0.4</v>
      </c>
      <c r="G181" s="32">
        <v>8</v>
      </c>
      <c r="H181" s="188">
        <v>3.2</v>
      </c>
      <c r="I181" s="188">
        <v>3.44</v>
      </c>
      <c r="J181" s="32">
        <v>144</v>
      </c>
      <c r="K181" s="32" t="s">
        <v>66</v>
      </c>
      <c r="L181" s="32"/>
      <c r="M181" s="33" t="s">
        <v>67</v>
      </c>
      <c r="N181" s="33"/>
      <c r="O181" s="32">
        <v>180</v>
      </c>
      <c r="P181" s="379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Q181" s="194"/>
      <c r="R181" s="194"/>
      <c r="S181" s="194"/>
      <c r="T181" s="195"/>
      <c r="U181" s="34"/>
      <c r="V181" s="34"/>
      <c r="W181" s="35" t="s">
        <v>68</v>
      </c>
      <c r="X181" s="189">
        <v>0</v>
      </c>
      <c r="Y181" s="190">
        <f>IFERROR(IF(X181="","",X181),"")</f>
        <v>0</v>
      </c>
      <c r="Z181" s="36">
        <f>IFERROR(IF(X181="","",X181*0.00866),"")</f>
        <v>0</v>
      </c>
      <c r="AA181" s="56"/>
      <c r="AB181" s="57"/>
      <c r="AC181" s="68"/>
      <c r="AG181" s="67"/>
      <c r="AJ181" s="69"/>
      <c r="AK181" s="69"/>
      <c r="BB181" s="132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211"/>
      <c r="B182" s="202"/>
      <c r="C182" s="202"/>
      <c r="D182" s="202"/>
      <c r="E182" s="202"/>
      <c r="F182" s="202"/>
      <c r="G182" s="202"/>
      <c r="H182" s="202"/>
      <c r="I182" s="202"/>
      <c r="J182" s="202"/>
      <c r="K182" s="202"/>
      <c r="L182" s="202"/>
      <c r="M182" s="202"/>
      <c r="N182" s="202"/>
      <c r="O182" s="212"/>
      <c r="P182" s="198" t="s">
        <v>69</v>
      </c>
      <c r="Q182" s="199"/>
      <c r="R182" s="199"/>
      <c r="S182" s="199"/>
      <c r="T182" s="199"/>
      <c r="U182" s="199"/>
      <c r="V182" s="200"/>
      <c r="W182" s="37" t="s">
        <v>68</v>
      </c>
      <c r="X182" s="191">
        <f>IFERROR(SUM(X181:X181),"0")</f>
        <v>0</v>
      </c>
      <c r="Y182" s="191">
        <f>IFERROR(SUM(Y181:Y181),"0")</f>
        <v>0</v>
      </c>
      <c r="Z182" s="191">
        <f>IFERROR(IF(Z181="",0,Z181),"0")</f>
        <v>0</v>
      </c>
      <c r="AA182" s="192"/>
      <c r="AB182" s="192"/>
      <c r="AC182" s="192"/>
    </row>
    <row r="183" spans="1:68" x14ac:dyDescent="0.2">
      <c r="A183" s="202"/>
      <c r="B183" s="202"/>
      <c r="C183" s="202"/>
      <c r="D183" s="202"/>
      <c r="E183" s="202"/>
      <c r="F183" s="202"/>
      <c r="G183" s="202"/>
      <c r="H183" s="202"/>
      <c r="I183" s="202"/>
      <c r="J183" s="202"/>
      <c r="K183" s="202"/>
      <c r="L183" s="202"/>
      <c r="M183" s="202"/>
      <c r="N183" s="202"/>
      <c r="O183" s="212"/>
      <c r="P183" s="198" t="s">
        <v>69</v>
      </c>
      <c r="Q183" s="199"/>
      <c r="R183" s="199"/>
      <c r="S183" s="199"/>
      <c r="T183" s="199"/>
      <c r="U183" s="199"/>
      <c r="V183" s="200"/>
      <c r="W183" s="37" t="s">
        <v>70</v>
      </c>
      <c r="X183" s="191">
        <f>IFERROR(SUMPRODUCT(X181:X181*H181:H181),"0")</f>
        <v>0</v>
      </c>
      <c r="Y183" s="191">
        <f>IFERROR(SUMPRODUCT(Y181:Y181*H181:H181),"0")</f>
        <v>0</v>
      </c>
      <c r="Z183" s="37"/>
      <c r="AA183" s="192"/>
      <c r="AB183" s="192"/>
      <c r="AC183" s="192"/>
    </row>
    <row r="184" spans="1:68" ht="16.5" customHeight="1" x14ac:dyDescent="0.25">
      <c r="A184" s="201" t="s">
        <v>242</v>
      </c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2"/>
      <c r="S184" s="202"/>
      <c r="T184" s="202"/>
      <c r="U184" s="202"/>
      <c r="V184" s="202"/>
      <c r="W184" s="202"/>
      <c r="X184" s="202"/>
      <c r="Y184" s="202"/>
      <c r="Z184" s="202"/>
      <c r="AA184" s="184"/>
      <c r="AB184" s="184"/>
      <c r="AC184" s="184"/>
    </row>
    <row r="185" spans="1:68" ht="14.25" customHeight="1" x14ac:dyDescent="0.25">
      <c r="A185" s="209" t="s">
        <v>63</v>
      </c>
      <c r="B185" s="202"/>
      <c r="C185" s="202"/>
      <c r="D185" s="202"/>
      <c r="E185" s="202"/>
      <c r="F185" s="202"/>
      <c r="G185" s="202"/>
      <c r="H185" s="202"/>
      <c r="I185" s="202"/>
      <c r="J185" s="202"/>
      <c r="K185" s="202"/>
      <c r="L185" s="202"/>
      <c r="M185" s="202"/>
      <c r="N185" s="202"/>
      <c r="O185" s="202"/>
      <c r="P185" s="202"/>
      <c r="Q185" s="202"/>
      <c r="R185" s="202"/>
      <c r="S185" s="202"/>
      <c r="T185" s="202"/>
      <c r="U185" s="202"/>
      <c r="V185" s="202"/>
      <c r="W185" s="202"/>
      <c r="X185" s="202"/>
      <c r="Y185" s="202"/>
      <c r="Z185" s="202"/>
      <c r="AA185" s="185"/>
      <c r="AB185" s="185"/>
      <c r="AC185" s="185"/>
    </row>
    <row r="186" spans="1:68" ht="16.5" customHeight="1" x14ac:dyDescent="0.25">
      <c r="A186" s="54" t="s">
        <v>243</v>
      </c>
      <c r="B186" s="54" t="s">
        <v>244</v>
      </c>
      <c r="C186" s="31">
        <v>4301070948</v>
      </c>
      <c r="D186" s="196">
        <v>4607111037022</v>
      </c>
      <c r="E186" s="197"/>
      <c r="F186" s="188">
        <v>0.7</v>
      </c>
      <c r="G186" s="32">
        <v>8</v>
      </c>
      <c r="H186" s="188">
        <v>5.6</v>
      </c>
      <c r="I186" s="188">
        <v>5.87</v>
      </c>
      <c r="J186" s="32">
        <v>84</v>
      </c>
      <c r="K186" s="32" t="s">
        <v>66</v>
      </c>
      <c r="L186" s="32"/>
      <c r="M186" s="33" t="s">
        <v>67</v>
      </c>
      <c r="N186" s="33"/>
      <c r="O186" s="32">
        <v>180</v>
      </c>
      <c r="P186" s="37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194"/>
      <c r="R186" s="194"/>
      <c r="S186" s="194"/>
      <c r="T186" s="195"/>
      <c r="U186" s="34"/>
      <c r="V186" s="34"/>
      <c r="W186" s="35" t="s">
        <v>68</v>
      </c>
      <c r="X186" s="189">
        <v>24</v>
      </c>
      <c r="Y186" s="190">
        <f>IFERROR(IF(X186="","",X186),"")</f>
        <v>24</v>
      </c>
      <c r="Z186" s="36">
        <f>IFERROR(IF(X186="","",X186*0.0155),"")</f>
        <v>0.372</v>
      </c>
      <c r="AA186" s="56"/>
      <c r="AB186" s="57"/>
      <c r="AC186" s="68"/>
      <c r="AG186" s="67"/>
      <c r="AJ186" s="69"/>
      <c r="AK186" s="69"/>
      <c r="BB186" s="133" t="s">
        <v>1</v>
      </c>
      <c r="BM186" s="67">
        <f>IFERROR(X186*I186,"0")</f>
        <v>140.88</v>
      </c>
      <c r="BN186" s="67">
        <f>IFERROR(Y186*I186,"0")</f>
        <v>140.88</v>
      </c>
      <c r="BO186" s="67">
        <f>IFERROR(X186/J186,"0")</f>
        <v>0.2857142857142857</v>
      </c>
      <c r="BP186" s="67">
        <f>IFERROR(Y186/J186,"0")</f>
        <v>0.2857142857142857</v>
      </c>
    </row>
    <row r="187" spans="1:68" ht="27" customHeight="1" x14ac:dyDescent="0.25">
      <c r="A187" s="54" t="s">
        <v>245</v>
      </c>
      <c r="B187" s="54" t="s">
        <v>246</v>
      </c>
      <c r="C187" s="31">
        <v>4301070990</v>
      </c>
      <c r="D187" s="196">
        <v>4607111038494</v>
      </c>
      <c r="E187" s="197"/>
      <c r="F187" s="188">
        <v>0.7</v>
      </c>
      <c r="G187" s="32">
        <v>8</v>
      </c>
      <c r="H187" s="188">
        <v>5.6</v>
      </c>
      <c r="I187" s="188">
        <v>5.87</v>
      </c>
      <c r="J187" s="32">
        <v>84</v>
      </c>
      <c r="K187" s="32" t="s">
        <v>66</v>
      </c>
      <c r="L187" s="32"/>
      <c r="M187" s="33" t="s">
        <v>67</v>
      </c>
      <c r="N187" s="33"/>
      <c r="O187" s="32">
        <v>180</v>
      </c>
      <c r="P187" s="27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194"/>
      <c r="R187" s="194"/>
      <c r="S187" s="194"/>
      <c r="T187" s="195"/>
      <c r="U187" s="34"/>
      <c r="V187" s="34"/>
      <c r="W187" s="35" t="s">
        <v>68</v>
      </c>
      <c r="X187" s="189">
        <v>0</v>
      </c>
      <c r="Y187" s="190">
        <f>IFERROR(IF(X187="","",X187),"")</f>
        <v>0</v>
      </c>
      <c r="Z187" s="36">
        <f>IFERROR(IF(X187="","",X187*0.0155),"")</f>
        <v>0</v>
      </c>
      <c r="AA187" s="56"/>
      <c r="AB187" s="57"/>
      <c r="AC187" s="68"/>
      <c r="AG187" s="67"/>
      <c r="AJ187" s="69"/>
      <c r="AK187" s="69"/>
      <c r="BB187" s="134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247</v>
      </c>
      <c r="B188" s="54" t="s">
        <v>248</v>
      </c>
      <c r="C188" s="31">
        <v>4301070966</v>
      </c>
      <c r="D188" s="196">
        <v>4607111038135</v>
      </c>
      <c r="E188" s="197"/>
      <c r="F188" s="188">
        <v>0.7</v>
      </c>
      <c r="G188" s="32">
        <v>8</v>
      </c>
      <c r="H188" s="188">
        <v>5.6</v>
      </c>
      <c r="I188" s="188">
        <v>5.87</v>
      </c>
      <c r="J188" s="32">
        <v>84</v>
      </c>
      <c r="K188" s="32" t="s">
        <v>66</v>
      </c>
      <c r="L188" s="32"/>
      <c r="M188" s="33" t="s">
        <v>67</v>
      </c>
      <c r="N188" s="33"/>
      <c r="O188" s="32">
        <v>180</v>
      </c>
      <c r="P188" s="35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194"/>
      <c r="R188" s="194"/>
      <c r="S188" s="194"/>
      <c r="T188" s="195"/>
      <c r="U188" s="34"/>
      <c r="V188" s="34"/>
      <c r="W188" s="35" t="s">
        <v>68</v>
      </c>
      <c r="X188" s="189">
        <v>0</v>
      </c>
      <c r="Y188" s="190">
        <f>IFERROR(IF(X188="","",X188),"")</f>
        <v>0</v>
      </c>
      <c r="Z188" s="36">
        <f>IFERROR(IF(X188="","",X188*0.0155),"")</f>
        <v>0</v>
      </c>
      <c r="AA188" s="56"/>
      <c r="AB188" s="57"/>
      <c r="AC188" s="68"/>
      <c r="AG188" s="67"/>
      <c r="AJ188" s="69"/>
      <c r="AK188" s="69"/>
      <c r="BB188" s="135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11"/>
      <c r="B189" s="202"/>
      <c r="C189" s="202"/>
      <c r="D189" s="202"/>
      <c r="E189" s="202"/>
      <c r="F189" s="202"/>
      <c r="G189" s="202"/>
      <c r="H189" s="202"/>
      <c r="I189" s="202"/>
      <c r="J189" s="202"/>
      <c r="K189" s="202"/>
      <c r="L189" s="202"/>
      <c r="M189" s="202"/>
      <c r="N189" s="202"/>
      <c r="O189" s="212"/>
      <c r="P189" s="198" t="s">
        <v>69</v>
      </c>
      <c r="Q189" s="199"/>
      <c r="R189" s="199"/>
      <c r="S189" s="199"/>
      <c r="T189" s="199"/>
      <c r="U189" s="199"/>
      <c r="V189" s="200"/>
      <c r="W189" s="37" t="s">
        <v>68</v>
      </c>
      <c r="X189" s="191">
        <f>IFERROR(SUM(X186:X188),"0")</f>
        <v>24</v>
      </c>
      <c r="Y189" s="191">
        <f>IFERROR(SUM(Y186:Y188),"0")</f>
        <v>24</v>
      </c>
      <c r="Z189" s="191">
        <f>IFERROR(IF(Z186="",0,Z186),"0")+IFERROR(IF(Z187="",0,Z187),"0")+IFERROR(IF(Z188="",0,Z188),"0")</f>
        <v>0.372</v>
      </c>
      <c r="AA189" s="192"/>
      <c r="AB189" s="192"/>
      <c r="AC189" s="192"/>
    </row>
    <row r="190" spans="1:68" x14ac:dyDescent="0.2">
      <c r="A190" s="202"/>
      <c r="B190" s="202"/>
      <c r="C190" s="202"/>
      <c r="D190" s="202"/>
      <c r="E190" s="202"/>
      <c r="F190" s="202"/>
      <c r="G190" s="202"/>
      <c r="H190" s="202"/>
      <c r="I190" s="202"/>
      <c r="J190" s="202"/>
      <c r="K190" s="202"/>
      <c r="L190" s="202"/>
      <c r="M190" s="202"/>
      <c r="N190" s="202"/>
      <c r="O190" s="212"/>
      <c r="P190" s="198" t="s">
        <v>69</v>
      </c>
      <c r="Q190" s="199"/>
      <c r="R190" s="199"/>
      <c r="S190" s="199"/>
      <c r="T190" s="199"/>
      <c r="U190" s="199"/>
      <c r="V190" s="200"/>
      <c r="W190" s="37" t="s">
        <v>70</v>
      </c>
      <c r="X190" s="191">
        <f>IFERROR(SUMPRODUCT(X186:X188*H186:H188),"0")</f>
        <v>134.39999999999998</v>
      </c>
      <c r="Y190" s="191">
        <f>IFERROR(SUMPRODUCT(Y186:Y188*H186:H188),"0")</f>
        <v>134.39999999999998</v>
      </c>
      <c r="Z190" s="37"/>
      <c r="AA190" s="192"/>
      <c r="AB190" s="192"/>
      <c r="AC190" s="192"/>
    </row>
    <row r="191" spans="1:68" ht="16.5" customHeight="1" x14ac:dyDescent="0.25">
      <c r="A191" s="201" t="s">
        <v>249</v>
      </c>
      <c r="B191" s="202"/>
      <c r="C191" s="202"/>
      <c r="D191" s="202"/>
      <c r="E191" s="202"/>
      <c r="F191" s="202"/>
      <c r="G191" s="202"/>
      <c r="H191" s="202"/>
      <c r="I191" s="202"/>
      <c r="J191" s="202"/>
      <c r="K191" s="202"/>
      <c r="L191" s="202"/>
      <c r="M191" s="202"/>
      <c r="N191" s="202"/>
      <c r="O191" s="202"/>
      <c r="P191" s="202"/>
      <c r="Q191" s="202"/>
      <c r="R191" s="202"/>
      <c r="S191" s="202"/>
      <c r="T191" s="202"/>
      <c r="U191" s="202"/>
      <c r="V191" s="202"/>
      <c r="W191" s="202"/>
      <c r="X191" s="202"/>
      <c r="Y191" s="202"/>
      <c r="Z191" s="202"/>
      <c r="AA191" s="184"/>
      <c r="AB191" s="184"/>
      <c r="AC191" s="184"/>
    </row>
    <row r="192" spans="1:68" ht="14.25" customHeight="1" x14ac:dyDescent="0.25">
      <c r="A192" s="209" t="s">
        <v>63</v>
      </c>
      <c r="B192" s="202"/>
      <c r="C192" s="202"/>
      <c r="D192" s="202"/>
      <c r="E192" s="202"/>
      <c r="F192" s="202"/>
      <c r="G192" s="202"/>
      <c r="H192" s="202"/>
      <c r="I192" s="202"/>
      <c r="J192" s="202"/>
      <c r="K192" s="202"/>
      <c r="L192" s="202"/>
      <c r="M192" s="202"/>
      <c r="N192" s="202"/>
      <c r="O192" s="202"/>
      <c r="P192" s="202"/>
      <c r="Q192" s="202"/>
      <c r="R192" s="202"/>
      <c r="S192" s="202"/>
      <c r="T192" s="202"/>
      <c r="U192" s="202"/>
      <c r="V192" s="202"/>
      <c r="W192" s="202"/>
      <c r="X192" s="202"/>
      <c r="Y192" s="202"/>
      <c r="Z192" s="202"/>
      <c r="AA192" s="185"/>
      <c r="AB192" s="185"/>
      <c r="AC192" s="185"/>
    </row>
    <row r="193" spans="1:68" ht="27" customHeight="1" x14ac:dyDescent="0.25">
      <c r="A193" s="54" t="s">
        <v>250</v>
      </c>
      <c r="B193" s="54" t="s">
        <v>251</v>
      </c>
      <c r="C193" s="31">
        <v>4301070996</v>
      </c>
      <c r="D193" s="196">
        <v>4607111038654</v>
      </c>
      <c r="E193" s="197"/>
      <c r="F193" s="188">
        <v>0.4</v>
      </c>
      <c r="G193" s="32">
        <v>16</v>
      </c>
      <c r="H193" s="188">
        <v>6.4</v>
      </c>
      <c r="I193" s="188">
        <v>6.63</v>
      </c>
      <c r="J193" s="32">
        <v>84</v>
      </c>
      <c r="K193" s="32" t="s">
        <v>66</v>
      </c>
      <c r="L193" s="32"/>
      <c r="M193" s="33" t="s">
        <v>67</v>
      </c>
      <c r="N193" s="33"/>
      <c r="O193" s="32">
        <v>180</v>
      </c>
      <c r="P193" s="34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194"/>
      <c r="R193" s="194"/>
      <c r="S193" s="194"/>
      <c r="T193" s="195"/>
      <c r="U193" s="34"/>
      <c r="V193" s="34"/>
      <c r="W193" s="35" t="s">
        <v>68</v>
      </c>
      <c r="X193" s="189">
        <v>0</v>
      </c>
      <c r="Y193" s="190">
        <f t="shared" ref="Y193:Y198" si="12">IFERROR(IF(X193="","",X193),"")</f>
        <v>0</v>
      </c>
      <c r="Z193" s="36">
        <f t="shared" ref="Z193:Z198" si="13">IFERROR(IF(X193="","",X193*0.0155),"")</f>
        <v>0</v>
      </c>
      <c r="AA193" s="56"/>
      <c r="AB193" s="57"/>
      <c r="AC193" s="68"/>
      <c r="AG193" s="67"/>
      <c r="AJ193" s="69"/>
      <c r="AK193" s="69"/>
      <c r="BB193" s="136" t="s">
        <v>1</v>
      </c>
      <c r="BM193" s="67">
        <f t="shared" ref="BM193:BM198" si="14">IFERROR(X193*I193,"0")</f>
        <v>0</v>
      </c>
      <c r="BN193" s="67">
        <f t="shared" ref="BN193:BN198" si="15">IFERROR(Y193*I193,"0")</f>
        <v>0</v>
      </c>
      <c r="BO193" s="67">
        <f t="shared" ref="BO193:BO198" si="16">IFERROR(X193/J193,"0")</f>
        <v>0</v>
      </c>
      <c r="BP193" s="67">
        <f t="shared" ref="BP193:BP198" si="17">IFERROR(Y193/J193,"0")</f>
        <v>0</v>
      </c>
    </row>
    <row r="194" spans="1:68" ht="27" customHeight="1" x14ac:dyDescent="0.25">
      <c r="A194" s="54" t="s">
        <v>252</v>
      </c>
      <c r="B194" s="54" t="s">
        <v>253</v>
      </c>
      <c r="C194" s="31">
        <v>4301070997</v>
      </c>
      <c r="D194" s="196">
        <v>4607111038586</v>
      </c>
      <c r="E194" s="197"/>
      <c r="F194" s="188">
        <v>0.7</v>
      </c>
      <c r="G194" s="32">
        <v>8</v>
      </c>
      <c r="H194" s="188">
        <v>5.6</v>
      </c>
      <c r="I194" s="188">
        <v>5.83</v>
      </c>
      <c r="J194" s="32">
        <v>84</v>
      </c>
      <c r="K194" s="32" t="s">
        <v>66</v>
      </c>
      <c r="L194" s="32"/>
      <c r="M194" s="33" t="s">
        <v>67</v>
      </c>
      <c r="N194" s="33"/>
      <c r="O194" s="32">
        <v>180</v>
      </c>
      <c r="P194" s="26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194"/>
      <c r="R194" s="194"/>
      <c r="S194" s="194"/>
      <c r="T194" s="195"/>
      <c r="U194" s="34"/>
      <c r="V194" s="34"/>
      <c r="W194" s="35" t="s">
        <v>68</v>
      </c>
      <c r="X194" s="189">
        <v>0</v>
      </c>
      <c r="Y194" s="190">
        <f t="shared" si="12"/>
        <v>0</v>
      </c>
      <c r="Z194" s="36">
        <f t="shared" si="13"/>
        <v>0</v>
      </c>
      <c r="AA194" s="56"/>
      <c r="AB194" s="57"/>
      <c r="AC194" s="68"/>
      <c r="AG194" s="67"/>
      <c r="AJ194" s="69"/>
      <c r="AK194" s="69"/>
      <c r="BB194" s="137" t="s">
        <v>1</v>
      </c>
      <c r="BM194" s="67">
        <f t="shared" si="14"/>
        <v>0</v>
      </c>
      <c r="BN194" s="67">
        <f t="shared" si="15"/>
        <v>0</v>
      </c>
      <c r="BO194" s="67">
        <f t="shared" si="16"/>
        <v>0</v>
      </c>
      <c r="BP194" s="67">
        <f t="shared" si="17"/>
        <v>0</v>
      </c>
    </row>
    <row r="195" spans="1:68" ht="27" customHeight="1" x14ac:dyDescent="0.25">
      <c r="A195" s="54" t="s">
        <v>254</v>
      </c>
      <c r="B195" s="54" t="s">
        <v>255</v>
      </c>
      <c r="C195" s="31">
        <v>4301070962</v>
      </c>
      <c r="D195" s="196">
        <v>4607111038609</v>
      </c>
      <c r="E195" s="197"/>
      <c r="F195" s="188">
        <v>0.4</v>
      </c>
      <c r="G195" s="32">
        <v>16</v>
      </c>
      <c r="H195" s="188">
        <v>6.4</v>
      </c>
      <c r="I195" s="188">
        <v>6.71</v>
      </c>
      <c r="J195" s="32">
        <v>84</v>
      </c>
      <c r="K195" s="32" t="s">
        <v>66</v>
      </c>
      <c r="L195" s="32"/>
      <c r="M195" s="33" t="s">
        <v>67</v>
      </c>
      <c r="N195" s="33"/>
      <c r="O195" s="32">
        <v>180</v>
      </c>
      <c r="P195" s="28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194"/>
      <c r="R195" s="194"/>
      <c r="S195" s="194"/>
      <c r="T195" s="195"/>
      <c r="U195" s="34"/>
      <c r="V195" s="34"/>
      <c r="W195" s="35" t="s">
        <v>68</v>
      </c>
      <c r="X195" s="189">
        <v>0</v>
      </c>
      <c r="Y195" s="190">
        <f t="shared" si="12"/>
        <v>0</v>
      </c>
      <c r="Z195" s="36">
        <f t="shared" si="13"/>
        <v>0</v>
      </c>
      <c r="AA195" s="56"/>
      <c r="AB195" s="57"/>
      <c r="AC195" s="68"/>
      <c r="AG195" s="67"/>
      <c r="AJ195" s="69"/>
      <c r="AK195" s="69"/>
      <c r="BB195" s="138" t="s">
        <v>1</v>
      </c>
      <c r="BM195" s="67">
        <f t="shared" si="14"/>
        <v>0</v>
      </c>
      <c r="BN195" s="67">
        <f t="shared" si="15"/>
        <v>0</v>
      </c>
      <c r="BO195" s="67">
        <f t="shared" si="16"/>
        <v>0</v>
      </c>
      <c r="BP195" s="67">
        <f t="shared" si="17"/>
        <v>0</v>
      </c>
    </row>
    <row r="196" spans="1:68" ht="27" customHeight="1" x14ac:dyDescent="0.25">
      <c r="A196" s="54" t="s">
        <v>256</v>
      </c>
      <c r="B196" s="54" t="s">
        <v>257</v>
      </c>
      <c r="C196" s="31">
        <v>4301070963</v>
      </c>
      <c r="D196" s="196">
        <v>4607111038630</v>
      </c>
      <c r="E196" s="197"/>
      <c r="F196" s="188">
        <v>0.7</v>
      </c>
      <c r="G196" s="32">
        <v>8</v>
      </c>
      <c r="H196" s="188">
        <v>5.6</v>
      </c>
      <c r="I196" s="188">
        <v>5.87</v>
      </c>
      <c r="J196" s="32">
        <v>84</v>
      </c>
      <c r="K196" s="32" t="s">
        <v>66</v>
      </c>
      <c r="L196" s="32"/>
      <c r="M196" s="33" t="s">
        <v>67</v>
      </c>
      <c r="N196" s="33"/>
      <c r="O196" s="32">
        <v>180</v>
      </c>
      <c r="P196" s="36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194"/>
      <c r="R196" s="194"/>
      <c r="S196" s="194"/>
      <c r="T196" s="195"/>
      <c r="U196" s="34"/>
      <c r="V196" s="34"/>
      <c r="W196" s="35" t="s">
        <v>68</v>
      </c>
      <c r="X196" s="189">
        <v>12</v>
      </c>
      <c r="Y196" s="190">
        <f t="shared" si="12"/>
        <v>12</v>
      </c>
      <c r="Z196" s="36">
        <f t="shared" si="13"/>
        <v>0.186</v>
      </c>
      <c r="AA196" s="56"/>
      <c r="AB196" s="57"/>
      <c r="AC196" s="68"/>
      <c r="AG196" s="67"/>
      <c r="AJ196" s="69"/>
      <c r="AK196" s="69"/>
      <c r="BB196" s="139" t="s">
        <v>1</v>
      </c>
      <c r="BM196" s="67">
        <f t="shared" si="14"/>
        <v>70.44</v>
      </c>
      <c r="BN196" s="67">
        <f t="shared" si="15"/>
        <v>70.44</v>
      </c>
      <c r="BO196" s="67">
        <f t="shared" si="16"/>
        <v>0.14285714285714285</v>
      </c>
      <c r="BP196" s="67">
        <f t="shared" si="17"/>
        <v>0.14285714285714285</v>
      </c>
    </row>
    <row r="197" spans="1:68" ht="27" customHeight="1" x14ac:dyDescent="0.25">
      <c r="A197" s="54" t="s">
        <v>258</v>
      </c>
      <c r="B197" s="54" t="s">
        <v>259</v>
      </c>
      <c r="C197" s="31">
        <v>4301070959</v>
      </c>
      <c r="D197" s="196">
        <v>4607111038616</v>
      </c>
      <c r="E197" s="197"/>
      <c r="F197" s="188">
        <v>0.4</v>
      </c>
      <c r="G197" s="32">
        <v>16</v>
      </c>
      <c r="H197" s="188">
        <v>6.4</v>
      </c>
      <c r="I197" s="188">
        <v>6.71</v>
      </c>
      <c r="J197" s="32">
        <v>84</v>
      </c>
      <c r="K197" s="32" t="s">
        <v>66</v>
      </c>
      <c r="L197" s="32"/>
      <c r="M197" s="33" t="s">
        <v>67</v>
      </c>
      <c r="N197" s="33"/>
      <c r="O197" s="32">
        <v>180</v>
      </c>
      <c r="P197" s="29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194"/>
      <c r="R197" s="194"/>
      <c r="S197" s="194"/>
      <c r="T197" s="195"/>
      <c r="U197" s="34"/>
      <c r="V197" s="34"/>
      <c r="W197" s="35" t="s">
        <v>68</v>
      </c>
      <c r="X197" s="189">
        <v>0</v>
      </c>
      <c r="Y197" s="190">
        <f t="shared" si="12"/>
        <v>0</v>
      </c>
      <c r="Z197" s="36">
        <f t="shared" si="13"/>
        <v>0</v>
      </c>
      <c r="AA197" s="56"/>
      <c r="AB197" s="57"/>
      <c r="AC197" s="68"/>
      <c r="AG197" s="67"/>
      <c r="AJ197" s="69"/>
      <c r="AK197" s="69"/>
      <c r="BB197" s="140" t="s">
        <v>1</v>
      </c>
      <c r="BM197" s="67">
        <f t="shared" si="14"/>
        <v>0</v>
      </c>
      <c r="BN197" s="67">
        <f t="shared" si="15"/>
        <v>0</v>
      </c>
      <c r="BO197" s="67">
        <f t="shared" si="16"/>
        <v>0</v>
      </c>
      <c r="BP197" s="67">
        <f t="shared" si="17"/>
        <v>0</v>
      </c>
    </row>
    <row r="198" spans="1:68" ht="27" customHeight="1" x14ac:dyDescent="0.25">
      <c r="A198" s="54" t="s">
        <v>260</v>
      </c>
      <c r="B198" s="54" t="s">
        <v>261</v>
      </c>
      <c r="C198" s="31">
        <v>4301070960</v>
      </c>
      <c r="D198" s="196">
        <v>4607111038623</v>
      </c>
      <c r="E198" s="197"/>
      <c r="F198" s="188">
        <v>0.7</v>
      </c>
      <c r="G198" s="32">
        <v>8</v>
      </c>
      <c r="H198" s="188">
        <v>5.6</v>
      </c>
      <c r="I198" s="188">
        <v>5.87</v>
      </c>
      <c r="J198" s="32">
        <v>84</v>
      </c>
      <c r="K198" s="32" t="s">
        <v>66</v>
      </c>
      <c r="L198" s="32"/>
      <c r="M198" s="33" t="s">
        <v>67</v>
      </c>
      <c r="N198" s="33"/>
      <c r="O198" s="32">
        <v>180</v>
      </c>
      <c r="P198" s="36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194"/>
      <c r="R198" s="194"/>
      <c r="S198" s="194"/>
      <c r="T198" s="195"/>
      <c r="U198" s="34"/>
      <c r="V198" s="34"/>
      <c r="W198" s="35" t="s">
        <v>68</v>
      </c>
      <c r="X198" s="189">
        <v>0</v>
      </c>
      <c r="Y198" s="190">
        <f t="shared" si="12"/>
        <v>0</v>
      </c>
      <c r="Z198" s="36">
        <f t="shared" si="13"/>
        <v>0</v>
      </c>
      <c r="AA198" s="56"/>
      <c r="AB198" s="57"/>
      <c r="AC198" s="68"/>
      <c r="AG198" s="67"/>
      <c r="AJ198" s="69"/>
      <c r="AK198" s="69"/>
      <c r="BB198" s="141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x14ac:dyDescent="0.2">
      <c r="A199" s="211"/>
      <c r="B199" s="202"/>
      <c r="C199" s="202"/>
      <c r="D199" s="202"/>
      <c r="E199" s="202"/>
      <c r="F199" s="202"/>
      <c r="G199" s="202"/>
      <c r="H199" s="202"/>
      <c r="I199" s="202"/>
      <c r="J199" s="202"/>
      <c r="K199" s="202"/>
      <c r="L199" s="202"/>
      <c r="M199" s="202"/>
      <c r="N199" s="202"/>
      <c r="O199" s="212"/>
      <c r="P199" s="198" t="s">
        <v>69</v>
      </c>
      <c r="Q199" s="199"/>
      <c r="R199" s="199"/>
      <c r="S199" s="199"/>
      <c r="T199" s="199"/>
      <c r="U199" s="199"/>
      <c r="V199" s="200"/>
      <c r="W199" s="37" t="s">
        <v>68</v>
      </c>
      <c r="X199" s="191">
        <f>IFERROR(SUM(X193:X198),"0")</f>
        <v>12</v>
      </c>
      <c r="Y199" s="191">
        <f>IFERROR(SUM(Y193:Y198),"0")</f>
        <v>12</v>
      </c>
      <c r="Z199" s="191">
        <f>IFERROR(IF(Z193="",0,Z193),"0")+IFERROR(IF(Z194="",0,Z194),"0")+IFERROR(IF(Z195="",0,Z195),"0")+IFERROR(IF(Z196="",0,Z196),"0")+IFERROR(IF(Z197="",0,Z197),"0")+IFERROR(IF(Z198="",0,Z198),"0")</f>
        <v>0.186</v>
      </c>
      <c r="AA199" s="192"/>
      <c r="AB199" s="192"/>
      <c r="AC199" s="192"/>
    </row>
    <row r="200" spans="1:68" x14ac:dyDescent="0.2">
      <c r="A200" s="202"/>
      <c r="B200" s="202"/>
      <c r="C200" s="202"/>
      <c r="D200" s="202"/>
      <c r="E200" s="202"/>
      <c r="F200" s="202"/>
      <c r="G200" s="202"/>
      <c r="H200" s="202"/>
      <c r="I200" s="202"/>
      <c r="J200" s="202"/>
      <c r="K200" s="202"/>
      <c r="L200" s="202"/>
      <c r="M200" s="202"/>
      <c r="N200" s="202"/>
      <c r="O200" s="212"/>
      <c r="P200" s="198" t="s">
        <v>69</v>
      </c>
      <c r="Q200" s="199"/>
      <c r="R200" s="199"/>
      <c r="S200" s="199"/>
      <c r="T200" s="199"/>
      <c r="U200" s="199"/>
      <c r="V200" s="200"/>
      <c r="W200" s="37" t="s">
        <v>70</v>
      </c>
      <c r="X200" s="191">
        <f>IFERROR(SUMPRODUCT(X193:X198*H193:H198),"0")</f>
        <v>67.199999999999989</v>
      </c>
      <c r="Y200" s="191">
        <f>IFERROR(SUMPRODUCT(Y193:Y198*H193:H198),"0")</f>
        <v>67.199999999999989</v>
      </c>
      <c r="Z200" s="37"/>
      <c r="AA200" s="192"/>
      <c r="AB200" s="192"/>
      <c r="AC200" s="192"/>
    </row>
    <row r="201" spans="1:68" ht="16.5" customHeight="1" x14ac:dyDescent="0.25">
      <c r="A201" s="201" t="s">
        <v>262</v>
      </c>
      <c r="B201" s="202"/>
      <c r="C201" s="202"/>
      <c r="D201" s="202"/>
      <c r="E201" s="202"/>
      <c r="F201" s="202"/>
      <c r="G201" s="202"/>
      <c r="H201" s="202"/>
      <c r="I201" s="202"/>
      <c r="J201" s="202"/>
      <c r="K201" s="202"/>
      <c r="L201" s="202"/>
      <c r="M201" s="202"/>
      <c r="N201" s="202"/>
      <c r="O201" s="202"/>
      <c r="P201" s="202"/>
      <c r="Q201" s="202"/>
      <c r="R201" s="202"/>
      <c r="S201" s="202"/>
      <c r="T201" s="202"/>
      <c r="U201" s="202"/>
      <c r="V201" s="202"/>
      <c r="W201" s="202"/>
      <c r="X201" s="202"/>
      <c r="Y201" s="202"/>
      <c r="Z201" s="202"/>
      <c r="AA201" s="184"/>
      <c r="AB201" s="184"/>
      <c r="AC201" s="184"/>
    </row>
    <row r="202" spans="1:68" ht="14.25" customHeight="1" x14ac:dyDescent="0.25">
      <c r="A202" s="209" t="s">
        <v>63</v>
      </c>
      <c r="B202" s="202"/>
      <c r="C202" s="202"/>
      <c r="D202" s="202"/>
      <c r="E202" s="202"/>
      <c r="F202" s="202"/>
      <c r="G202" s="202"/>
      <c r="H202" s="202"/>
      <c r="I202" s="202"/>
      <c r="J202" s="202"/>
      <c r="K202" s="202"/>
      <c r="L202" s="202"/>
      <c r="M202" s="202"/>
      <c r="N202" s="202"/>
      <c r="O202" s="202"/>
      <c r="P202" s="202"/>
      <c r="Q202" s="202"/>
      <c r="R202" s="202"/>
      <c r="S202" s="202"/>
      <c r="T202" s="202"/>
      <c r="U202" s="202"/>
      <c r="V202" s="202"/>
      <c r="W202" s="202"/>
      <c r="X202" s="202"/>
      <c r="Y202" s="202"/>
      <c r="Z202" s="202"/>
      <c r="AA202" s="185"/>
      <c r="AB202" s="185"/>
      <c r="AC202" s="185"/>
    </row>
    <row r="203" spans="1:68" ht="27" customHeight="1" x14ac:dyDescent="0.25">
      <c r="A203" s="54" t="s">
        <v>263</v>
      </c>
      <c r="B203" s="54" t="s">
        <v>264</v>
      </c>
      <c r="C203" s="31">
        <v>4301070915</v>
      </c>
      <c r="D203" s="196">
        <v>4607111035882</v>
      </c>
      <c r="E203" s="197"/>
      <c r="F203" s="188">
        <v>0.43</v>
      </c>
      <c r="G203" s="32">
        <v>16</v>
      </c>
      <c r="H203" s="188">
        <v>6.88</v>
      </c>
      <c r="I203" s="188">
        <v>7.19</v>
      </c>
      <c r="J203" s="32">
        <v>84</v>
      </c>
      <c r="K203" s="32" t="s">
        <v>66</v>
      </c>
      <c r="L203" s="32"/>
      <c r="M203" s="33" t="s">
        <v>67</v>
      </c>
      <c r="N203" s="33"/>
      <c r="O203" s="32">
        <v>180</v>
      </c>
      <c r="P203" s="30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194"/>
      <c r="R203" s="194"/>
      <c r="S203" s="194"/>
      <c r="T203" s="195"/>
      <c r="U203" s="34"/>
      <c r="V203" s="34"/>
      <c r="W203" s="35" t="s">
        <v>68</v>
      </c>
      <c r="X203" s="189">
        <v>0</v>
      </c>
      <c r="Y203" s="190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/>
      <c r="AK203" s="69"/>
      <c r="BB203" s="142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265</v>
      </c>
      <c r="B204" s="54" t="s">
        <v>266</v>
      </c>
      <c r="C204" s="31">
        <v>4301070921</v>
      </c>
      <c r="D204" s="196">
        <v>4607111035905</v>
      </c>
      <c r="E204" s="197"/>
      <c r="F204" s="188">
        <v>0.9</v>
      </c>
      <c r="G204" s="32">
        <v>8</v>
      </c>
      <c r="H204" s="188">
        <v>7.2</v>
      </c>
      <c r="I204" s="188">
        <v>7.47</v>
      </c>
      <c r="J204" s="32">
        <v>84</v>
      </c>
      <c r="K204" s="32" t="s">
        <v>66</v>
      </c>
      <c r="L204" s="32"/>
      <c r="M204" s="33" t="s">
        <v>67</v>
      </c>
      <c r="N204" s="33"/>
      <c r="O204" s="32">
        <v>180</v>
      </c>
      <c r="P204" s="31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194"/>
      <c r="R204" s="194"/>
      <c r="S204" s="194"/>
      <c r="T204" s="195"/>
      <c r="U204" s="34"/>
      <c r="V204" s="34"/>
      <c r="W204" s="35" t="s">
        <v>68</v>
      </c>
      <c r="X204" s="189">
        <v>24</v>
      </c>
      <c r="Y204" s="190">
        <f>IFERROR(IF(X204="","",X204),"")</f>
        <v>24</v>
      </c>
      <c r="Z204" s="36">
        <f>IFERROR(IF(X204="","",X204*0.0155),"")</f>
        <v>0.372</v>
      </c>
      <c r="AA204" s="56"/>
      <c r="AB204" s="57"/>
      <c r="AC204" s="68"/>
      <c r="AG204" s="67"/>
      <c r="AJ204" s="69"/>
      <c r="AK204" s="69"/>
      <c r="BB204" s="143" t="s">
        <v>1</v>
      </c>
      <c r="BM204" s="67">
        <f>IFERROR(X204*I204,"0")</f>
        <v>179.28</v>
      </c>
      <c r="BN204" s="67">
        <f>IFERROR(Y204*I204,"0")</f>
        <v>179.28</v>
      </c>
      <c r="BO204" s="67">
        <f>IFERROR(X204/J204,"0")</f>
        <v>0.2857142857142857</v>
      </c>
      <c r="BP204" s="67">
        <f>IFERROR(Y204/J204,"0")</f>
        <v>0.2857142857142857</v>
      </c>
    </row>
    <row r="205" spans="1:68" ht="27" customHeight="1" x14ac:dyDescent="0.25">
      <c r="A205" s="54" t="s">
        <v>267</v>
      </c>
      <c r="B205" s="54" t="s">
        <v>268</v>
      </c>
      <c r="C205" s="31">
        <v>4301070917</v>
      </c>
      <c r="D205" s="196">
        <v>4607111035912</v>
      </c>
      <c r="E205" s="197"/>
      <c r="F205" s="188">
        <v>0.43</v>
      </c>
      <c r="G205" s="32">
        <v>16</v>
      </c>
      <c r="H205" s="188">
        <v>6.88</v>
      </c>
      <c r="I205" s="188">
        <v>7.19</v>
      </c>
      <c r="J205" s="32">
        <v>84</v>
      </c>
      <c r="K205" s="32" t="s">
        <v>66</v>
      </c>
      <c r="L205" s="32"/>
      <c r="M205" s="33" t="s">
        <v>67</v>
      </c>
      <c r="N205" s="33"/>
      <c r="O205" s="32">
        <v>180</v>
      </c>
      <c r="P205" s="28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194"/>
      <c r="R205" s="194"/>
      <c r="S205" s="194"/>
      <c r="T205" s="195"/>
      <c r="U205" s="34"/>
      <c r="V205" s="34"/>
      <c r="W205" s="35" t="s">
        <v>68</v>
      </c>
      <c r="X205" s="189">
        <v>0</v>
      </c>
      <c r="Y205" s="190">
        <f>IFERROR(IF(X205="","",X205),"")</f>
        <v>0</v>
      </c>
      <c r="Z205" s="36">
        <f>IFERROR(IF(X205="","",X205*0.0155),"")</f>
        <v>0</v>
      </c>
      <c r="AA205" s="56"/>
      <c r="AB205" s="57"/>
      <c r="AC205" s="68"/>
      <c r="AG205" s="67"/>
      <c r="AJ205" s="69"/>
      <c r="AK205" s="69"/>
      <c r="BB205" s="144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269</v>
      </c>
      <c r="B206" s="54" t="s">
        <v>270</v>
      </c>
      <c r="C206" s="31">
        <v>4301070920</v>
      </c>
      <c r="D206" s="196">
        <v>4607111035929</v>
      </c>
      <c r="E206" s="197"/>
      <c r="F206" s="188">
        <v>0.9</v>
      </c>
      <c r="G206" s="32">
        <v>8</v>
      </c>
      <c r="H206" s="188">
        <v>7.2</v>
      </c>
      <c r="I206" s="188">
        <v>7.47</v>
      </c>
      <c r="J206" s="32">
        <v>84</v>
      </c>
      <c r="K206" s="32" t="s">
        <v>66</v>
      </c>
      <c r="L206" s="32"/>
      <c r="M206" s="33" t="s">
        <v>67</v>
      </c>
      <c r="N206" s="33"/>
      <c r="O206" s="32">
        <v>180</v>
      </c>
      <c r="P206" s="31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194"/>
      <c r="R206" s="194"/>
      <c r="S206" s="194"/>
      <c r="T206" s="195"/>
      <c r="U206" s="34"/>
      <c r="V206" s="34"/>
      <c r="W206" s="35" t="s">
        <v>68</v>
      </c>
      <c r="X206" s="189">
        <v>12</v>
      </c>
      <c r="Y206" s="190">
        <f>IFERROR(IF(X206="","",X206),"")</f>
        <v>12</v>
      </c>
      <c r="Z206" s="36">
        <f>IFERROR(IF(X206="","",X206*0.0155),"")</f>
        <v>0.186</v>
      </c>
      <c r="AA206" s="56"/>
      <c r="AB206" s="57"/>
      <c r="AC206" s="68"/>
      <c r="AG206" s="67"/>
      <c r="AJ206" s="69"/>
      <c r="AK206" s="69"/>
      <c r="BB206" s="145" t="s">
        <v>1</v>
      </c>
      <c r="BM206" s="67">
        <f>IFERROR(X206*I206,"0")</f>
        <v>89.64</v>
      </c>
      <c r="BN206" s="67">
        <f>IFERROR(Y206*I206,"0")</f>
        <v>89.64</v>
      </c>
      <c r="BO206" s="67">
        <f>IFERROR(X206/J206,"0")</f>
        <v>0.14285714285714285</v>
      </c>
      <c r="BP206" s="67">
        <f>IFERROR(Y206/J206,"0")</f>
        <v>0.14285714285714285</v>
      </c>
    </row>
    <row r="207" spans="1:68" x14ac:dyDescent="0.2">
      <c r="A207" s="211"/>
      <c r="B207" s="202"/>
      <c r="C207" s="202"/>
      <c r="D207" s="202"/>
      <c r="E207" s="202"/>
      <c r="F207" s="202"/>
      <c r="G207" s="202"/>
      <c r="H207" s="202"/>
      <c r="I207" s="202"/>
      <c r="J207" s="202"/>
      <c r="K207" s="202"/>
      <c r="L207" s="202"/>
      <c r="M207" s="202"/>
      <c r="N207" s="202"/>
      <c r="O207" s="212"/>
      <c r="P207" s="198" t="s">
        <v>69</v>
      </c>
      <c r="Q207" s="199"/>
      <c r="R207" s="199"/>
      <c r="S207" s="199"/>
      <c r="T207" s="199"/>
      <c r="U207" s="199"/>
      <c r="V207" s="200"/>
      <c r="W207" s="37" t="s">
        <v>68</v>
      </c>
      <c r="X207" s="191">
        <f>IFERROR(SUM(X203:X206),"0")</f>
        <v>36</v>
      </c>
      <c r="Y207" s="191">
        <f>IFERROR(SUM(Y203:Y206),"0")</f>
        <v>36</v>
      </c>
      <c r="Z207" s="191">
        <f>IFERROR(IF(Z203="",0,Z203),"0")+IFERROR(IF(Z204="",0,Z204),"0")+IFERROR(IF(Z205="",0,Z205),"0")+IFERROR(IF(Z206="",0,Z206),"0")</f>
        <v>0.55800000000000005</v>
      </c>
      <c r="AA207" s="192"/>
      <c r="AB207" s="192"/>
      <c r="AC207" s="192"/>
    </row>
    <row r="208" spans="1:68" x14ac:dyDescent="0.2">
      <c r="A208" s="202"/>
      <c r="B208" s="202"/>
      <c r="C208" s="202"/>
      <c r="D208" s="202"/>
      <c r="E208" s="202"/>
      <c r="F208" s="202"/>
      <c r="G208" s="202"/>
      <c r="H208" s="202"/>
      <c r="I208" s="202"/>
      <c r="J208" s="202"/>
      <c r="K208" s="202"/>
      <c r="L208" s="202"/>
      <c r="M208" s="202"/>
      <c r="N208" s="202"/>
      <c r="O208" s="212"/>
      <c r="P208" s="198" t="s">
        <v>69</v>
      </c>
      <c r="Q208" s="199"/>
      <c r="R208" s="199"/>
      <c r="S208" s="199"/>
      <c r="T208" s="199"/>
      <c r="U208" s="199"/>
      <c r="V208" s="200"/>
      <c r="W208" s="37" t="s">
        <v>70</v>
      </c>
      <c r="X208" s="191">
        <f>IFERROR(SUMPRODUCT(X203:X206*H203:H206),"0")</f>
        <v>259.20000000000005</v>
      </c>
      <c r="Y208" s="191">
        <f>IFERROR(SUMPRODUCT(Y203:Y206*H203:H206),"0")</f>
        <v>259.20000000000005</v>
      </c>
      <c r="Z208" s="37"/>
      <c r="AA208" s="192"/>
      <c r="AB208" s="192"/>
      <c r="AC208" s="192"/>
    </row>
    <row r="209" spans="1:68" ht="16.5" customHeight="1" x14ac:dyDescent="0.25">
      <c r="A209" s="201" t="s">
        <v>271</v>
      </c>
      <c r="B209" s="202"/>
      <c r="C209" s="202"/>
      <c r="D209" s="202"/>
      <c r="E209" s="202"/>
      <c r="F209" s="202"/>
      <c r="G209" s="202"/>
      <c r="H209" s="202"/>
      <c r="I209" s="202"/>
      <c r="J209" s="202"/>
      <c r="K209" s="202"/>
      <c r="L209" s="202"/>
      <c r="M209" s="202"/>
      <c r="N209" s="202"/>
      <c r="O209" s="202"/>
      <c r="P209" s="202"/>
      <c r="Q209" s="202"/>
      <c r="R209" s="202"/>
      <c r="S209" s="202"/>
      <c r="T209" s="202"/>
      <c r="U209" s="202"/>
      <c r="V209" s="202"/>
      <c r="W209" s="202"/>
      <c r="X209" s="202"/>
      <c r="Y209" s="202"/>
      <c r="Z209" s="202"/>
      <c r="AA209" s="184"/>
      <c r="AB209" s="184"/>
      <c r="AC209" s="184"/>
    </row>
    <row r="210" spans="1:68" ht="14.25" customHeight="1" x14ac:dyDescent="0.25">
      <c r="A210" s="209" t="s">
        <v>230</v>
      </c>
      <c r="B210" s="202"/>
      <c r="C210" s="202"/>
      <c r="D210" s="202"/>
      <c r="E210" s="202"/>
      <c r="F210" s="202"/>
      <c r="G210" s="202"/>
      <c r="H210" s="202"/>
      <c r="I210" s="202"/>
      <c r="J210" s="202"/>
      <c r="K210" s="202"/>
      <c r="L210" s="202"/>
      <c r="M210" s="202"/>
      <c r="N210" s="202"/>
      <c r="O210" s="202"/>
      <c r="P210" s="202"/>
      <c r="Q210" s="202"/>
      <c r="R210" s="202"/>
      <c r="S210" s="202"/>
      <c r="T210" s="202"/>
      <c r="U210" s="202"/>
      <c r="V210" s="202"/>
      <c r="W210" s="202"/>
      <c r="X210" s="202"/>
      <c r="Y210" s="202"/>
      <c r="Z210" s="202"/>
      <c r="AA210" s="185"/>
      <c r="AB210" s="185"/>
      <c r="AC210" s="185"/>
    </row>
    <row r="211" spans="1:68" ht="27" customHeight="1" x14ac:dyDescent="0.25">
      <c r="A211" s="54" t="s">
        <v>272</v>
      </c>
      <c r="B211" s="54" t="s">
        <v>273</v>
      </c>
      <c r="C211" s="31">
        <v>4301051320</v>
      </c>
      <c r="D211" s="196">
        <v>4680115881334</v>
      </c>
      <c r="E211" s="197"/>
      <c r="F211" s="188">
        <v>0.33</v>
      </c>
      <c r="G211" s="32">
        <v>6</v>
      </c>
      <c r="H211" s="188">
        <v>1.98</v>
      </c>
      <c r="I211" s="188">
        <v>2.27</v>
      </c>
      <c r="J211" s="32">
        <v>156</v>
      </c>
      <c r="K211" s="32" t="s">
        <v>66</v>
      </c>
      <c r="L211" s="32"/>
      <c r="M211" s="33" t="s">
        <v>233</v>
      </c>
      <c r="N211" s="33"/>
      <c r="O211" s="32">
        <v>365</v>
      </c>
      <c r="P211" s="31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1" s="194"/>
      <c r="R211" s="194"/>
      <c r="S211" s="194"/>
      <c r="T211" s="195"/>
      <c r="U211" s="34"/>
      <c r="V211" s="34"/>
      <c r="W211" s="35" t="s">
        <v>68</v>
      </c>
      <c r="X211" s="189">
        <v>0</v>
      </c>
      <c r="Y211" s="190">
        <f>IFERROR(IF(X211="","",X211),"")</f>
        <v>0</v>
      </c>
      <c r="Z211" s="36">
        <f>IFERROR(IF(X211="","",X211*0.00753),"")</f>
        <v>0</v>
      </c>
      <c r="AA211" s="56"/>
      <c r="AB211" s="57"/>
      <c r="AC211" s="68"/>
      <c r="AG211" s="67"/>
      <c r="AJ211" s="69"/>
      <c r="AK211" s="69"/>
      <c r="BB211" s="146" t="s">
        <v>234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211"/>
      <c r="B212" s="202"/>
      <c r="C212" s="202"/>
      <c r="D212" s="202"/>
      <c r="E212" s="202"/>
      <c r="F212" s="202"/>
      <c r="G212" s="202"/>
      <c r="H212" s="202"/>
      <c r="I212" s="202"/>
      <c r="J212" s="202"/>
      <c r="K212" s="202"/>
      <c r="L212" s="202"/>
      <c r="M212" s="202"/>
      <c r="N212" s="202"/>
      <c r="O212" s="212"/>
      <c r="P212" s="198" t="s">
        <v>69</v>
      </c>
      <c r="Q212" s="199"/>
      <c r="R212" s="199"/>
      <c r="S212" s="199"/>
      <c r="T212" s="199"/>
      <c r="U212" s="199"/>
      <c r="V212" s="200"/>
      <c r="W212" s="37" t="s">
        <v>68</v>
      </c>
      <c r="X212" s="191">
        <f>IFERROR(SUM(X211:X211),"0")</f>
        <v>0</v>
      </c>
      <c r="Y212" s="191">
        <f>IFERROR(SUM(Y211:Y211),"0")</f>
        <v>0</v>
      </c>
      <c r="Z212" s="191">
        <f>IFERROR(IF(Z211="",0,Z211),"0")</f>
        <v>0</v>
      </c>
      <c r="AA212" s="192"/>
      <c r="AB212" s="192"/>
      <c r="AC212" s="192"/>
    </row>
    <row r="213" spans="1:68" x14ac:dyDescent="0.2">
      <c r="A213" s="202"/>
      <c r="B213" s="202"/>
      <c r="C213" s="202"/>
      <c r="D213" s="202"/>
      <c r="E213" s="202"/>
      <c r="F213" s="202"/>
      <c r="G213" s="202"/>
      <c r="H213" s="202"/>
      <c r="I213" s="202"/>
      <c r="J213" s="202"/>
      <c r="K213" s="202"/>
      <c r="L213" s="202"/>
      <c r="M213" s="202"/>
      <c r="N213" s="202"/>
      <c r="O213" s="212"/>
      <c r="P213" s="198" t="s">
        <v>69</v>
      </c>
      <c r="Q213" s="199"/>
      <c r="R213" s="199"/>
      <c r="S213" s="199"/>
      <c r="T213" s="199"/>
      <c r="U213" s="199"/>
      <c r="V213" s="200"/>
      <c r="W213" s="37" t="s">
        <v>70</v>
      </c>
      <c r="X213" s="191">
        <f>IFERROR(SUMPRODUCT(X211:X211*H211:H211),"0")</f>
        <v>0</v>
      </c>
      <c r="Y213" s="191">
        <f>IFERROR(SUMPRODUCT(Y211:Y211*H211:H211),"0")</f>
        <v>0</v>
      </c>
      <c r="Z213" s="37"/>
      <c r="AA213" s="192"/>
      <c r="AB213" s="192"/>
      <c r="AC213" s="192"/>
    </row>
    <row r="214" spans="1:68" ht="16.5" customHeight="1" x14ac:dyDescent="0.25">
      <c r="A214" s="201" t="s">
        <v>274</v>
      </c>
      <c r="B214" s="202"/>
      <c r="C214" s="202"/>
      <c r="D214" s="202"/>
      <c r="E214" s="202"/>
      <c r="F214" s="202"/>
      <c r="G214" s="202"/>
      <c r="H214" s="202"/>
      <c r="I214" s="202"/>
      <c r="J214" s="202"/>
      <c r="K214" s="202"/>
      <c r="L214" s="202"/>
      <c r="M214" s="202"/>
      <c r="N214" s="202"/>
      <c r="O214" s="202"/>
      <c r="P214" s="202"/>
      <c r="Q214" s="202"/>
      <c r="R214" s="202"/>
      <c r="S214" s="202"/>
      <c r="T214" s="202"/>
      <c r="U214" s="202"/>
      <c r="V214" s="202"/>
      <c r="W214" s="202"/>
      <c r="X214" s="202"/>
      <c r="Y214" s="202"/>
      <c r="Z214" s="202"/>
      <c r="AA214" s="184"/>
      <c r="AB214" s="184"/>
      <c r="AC214" s="184"/>
    </row>
    <row r="215" spans="1:68" ht="14.25" customHeight="1" x14ac:dyDescent="0.25">
      <c r="A215" s="209" t="s">
        <v>63</v>
      </c>
      <c r="B215" s="202"/>
      <c r="C215" s="202"/>
      <c r="D215" s="202"/>
      <c r="E215" s="202"/>
      <c r="F215" s="202"/>
      <c r="G215" s="202"/>
      <c r="H215" s="202"/>
      <c r="I215" s="202"/>
      <c r="J215" s="202"/>
      <c r="K215" s="202"/>
      <c r="L215" s="202"/>
      <c r="M215" s="202"/>
      <c r="N215" s="202"/>
      <c r="O215" s="202"/>
      <c r="P215" s="202"/>
      <c r="Q215" s="202"/>
      <c r="R215" s="202"/>
      <c r="S215" s="202"/>
      <c r="T215" s="202"/>
      <c r="U215" s="202"/>
      <c r="V215" s="202"/>
      <c r="W215" s="202"/>
      <c r="X215" s="202"/>
      <c r="Y215" s="202"/>
      <c r="Z215" s="202"/>
      <c r="AA215" s="185"/>
      <c r="AB215" s="185"/>
      <c r="AC215" s="185"/>
    </row>
    <row r="216" spans="1:68" ht="16.5" customHeight="1" x14ac:dyDescent="0.25">
      <c r="A216" s="54" t="s">
        <v>275</v>
      </c>
      <c r="B216" s="54" t="s">
        <v>276</v>
      </c>
      <c r="C216" s="31">
        <v>4301071033</v>
      </c>
      <c r="D216" s="196">
        <v>4607111035332</v>
      </c>
      <c r="E216" s="197"/>
      <c r="F216" s="188">
        <v>0.43</v>
      </c>
      <c r="G216" s="32">
        <v>16</v>
      </c>
      <c r="H216" s="188">
        <v>6.88</v>
      </c>
      <c r="I216" s="188">
        <v>7.2060000000000004</v>
      </c>
      <c r="J216" s="32">
        <v>84</v>
      </c>
      <c r="K216" s="32" t="s">
        <v>66</v>
      </c>
      <c r="L216" s="32"/>
      <c r="M216" s="33" t="s">
        <v>67</v>
      </c>
      <c r="N216" s="33"/>
      <c r="O216" s="32">
        <v>180</v>
      </c>
      <c r="P216" s="309" t="s">
        <v>277</v>
      </c>
      <c r="Q216" s="194"/>
      <c r="R216" s="194"/>
      <c r="S216" s="194"/>
      <c r="T216" s="195"/>
      <c r="U216" s="34"/>
      <c r="V216" s="34"/>
      <c r="W216" s="35" t="s">
        <v>68</v>
      </c>
      <c r="X216" s="189">
        <v>0</v>
      </c>
      <c r="Y216" s="190">
        <f>IFERROR(IF(X216="","",X216),"")</f>
        <v>0</v>
      </c>
      <c r="Z216" s="36">
        <f>IFERROR(IF(X216="","",X216*0.0155),"")</f>
        <v>0</v>
      </c>
      <c r="AA216" s="56"/>
      <c r="AB216" s="57"/>
      <c r="AC216" s="68"/>
      <c r="AG216" s="67"/>
      <c r="AJ216" s="69"/>
      <c r="AK216" s="69"/>
      <c r="BB216" s="147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16.5" customHeight="1" x14ac:dyDescent="0.25">
      <c r="A217" s="54" t="s">
        <v>278</v>
      </c>
      <c r="B217" s="54" t="s">
        <v>279</v>
      </c>
      <c r="C217" s="31">
        <v>4301071000</v>
      </c>
      <c r="D217" s="196">
        <v>4607111038708</v>
      </c>
      <c r="E217" s="197"/>
      <c r="F217" s="188">
        <v>0.8</v>
      </c>
      <c r="G217" s="32">
        <v>8</v>
      </c>
      <c r="H217" s="188">
        <v>6.4</v>
      </c>
      <c r="I217" s="188">
        <v>6.67</v>
      </c>
      <c r="J217" s="32">
        <v>84</v>
      </c>
      <c r="K217" s="32" t="s">
        <v>66</v>
      </c>
      <c r="L217" s="32"/>
      <c r="M217" s="33" t="s">
        <v>67</v>
      </c>
      <c r="N217" s="33"/>
      <c r="O217" s="32">
        <v>180</v>
      </c>
      <c r="P217" s="32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7" s="194"/>
      <c r="R217" s="194"/>
      <c r="S217" s="194"/>
      <c r="T217" s="195"/>
      <c r="U217" s="34"/>
      <c r="V217" s="34"/>
      <c r="W217" s="35" t="s">
        <v>68</v>
      </c>
      <c r="X217" s="189">
        <v>0</v>
      </c>
      <c r="Y217" s="190">
        <f>IFERROR(IF(X217="","",X217),"")</f>
        <v>0</v>
      </c>
      <c r="Z217" s="36">
        <f>IFERROR(IF(X217="","",X217*0.0155),"")</f>
        <v>0</v>
      </c>
      <c r="AA217" s="56"/>
      <c r="AB217" s="57"/>
      <c r="AC217" s="68"/>
      <c r="AG217" s="67"/>
      <c r="AJ217" s="69"/>
      <c r="AK217" s="69"/>
      <c r="BB217" s="148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211"/>
      <c r="B218" s="202"/>
      <c r="C218" s="202"/>
      <c r="D218" s="202"/>
      <c r="E218" s="202"/>
      <c r="F218" s="202"/>
      <c r="G218" s="202"/>
      <c r="H218" s="202"/>
      <c r="I218" s="202"/>
      <c r="J218" s="202"/>
      <c r="K218" s="202"/>
      <c r="L218" s="202"/>
      <c r="M218" s="202"/>
      <c r="N218" s="202"/>
      <c r="O218" s="212"/>
      <c r="P218" s="198" t="s">
        <v>69</v>
      </c>
      <c r="Q218" s="199"/>
      <c r="R218" s="199"/>
      <c r="S218" s="199"/>
      <c r="T218" s="199"/>
      <c r="U218" s="199"/>
      <c r="V218" s="200"/>
      <c r="W218" s="37" t="s">
        <v>68</v>
      </c>
      <c r="X218" s="191">
        <f>IFERROR(SUM(X216:X217),"0")</f>
        <v>0</v>
      </c>
      <c r="Y218" s="191">
        <f>IFERROR(SUM(Y216:Y217),"0")</f>
        <v>0</v>
      </c>
      <c r="Z218" s="191">
        <f>IFERROR(IF(Z216="",0,Z216),"0")+IFERROR(IF(Z217="",0,Z217),"0")</f>
        <v>0</v>
      </c>
      <c r="AA218" s="192"/>
      <c r="AB218" s="192"/>
      <c r="AC218" s="192"/>
    </row>
    <row r="219" spans="1:68" x14ac:dyDescent="0.2">
      <c r="A219" s="202"/>
      <c r="B219" s="202"/>
      <c r="C219" s="202"/>
      <c r="D219" s="202"/>
      <c r="E219" s="202"/>
      <c r="F219" s="202"/>
      <c r="G219" s="202"/>
      <c r="H219" s="202"/>
      <c r="I219" s="202"/>
      <c r="J219" s="202"/>
      <c r="K219" s="202"/>
      <c r="L219" s="202"/>
      <c r="M219" s="202"/>
      <c r="N219" s="202"/>
      <c r="O219" s="212"/>
      <c r="P219" s="198" t="s">
        <v>69</v>
      </c>
      <c r="Q219" s="199"/>
      <c r="R219" s="199"/>
      <c r="S219" s="199"/>
      <c r="T219" s="199"/>
      <c r="U219" s="199"/>
      <c r="V219" s="200"/>
      <c r="W219" s="37" t="s">
        <v>70</v>
      </c>
      <c r="X219" s="191">
        <f>IFERROR(SUMPRODUCT(X216:X217*H216:H217),"0")</f>
        <v>0</v>
      </c>
      <c r="Y219" s="191">
        <f>IFERROR(SUMPRODUCT(Y216:Y217*H216:H217),"0")</f>
        <v>0</v>
      </c>
      <c r="Z219" s="37"/>
      <c r="AA219" s="192"/>
      <c r="AB219" s="192"/>
      <c r="AC219" s="192"/>
    </row>
    <row r="220" spans="1:68" ht="27.75" customHeight="1" x14ac:dyDescent="0.2">
      <c r="A220" s="283" t="s">
        <v>280</v>
      </c>
      <c r="B220" s="284"/>
      <c r="C220" s="284"/>
      <c r="D220" s="284"/>
      <c r="E220" s="284"/>
      <c r="F220" s="284"/>
      <c r="G220" s="284"/>
      <c r="H220" s="284"/>
      <c r="I220" s="284"/>
      <c r="J220" s="284"/>
      <c r="K220" s="284"/>
      <c r="L220" s="284"/>
      <c r="M220" s="284"/>
      <c r="N220" s="284"/>
      <c r="O220" s="284"/>
      <c r="P220" s="284"/>
      <c r="Q220" s="284"/>
      <c r="R220" s="284"/>
      <c r="S220" s="284"/>
      <c r="T220" s="284"/>
      <c r="U220" s="284"/>
      <c r="V220" s="284"/>
      <c r="W220" s="284"/>
      <c r="X220" s="284"/>
      <c r="Y220" s="284"/>
      <c r="Z220" s="284"/>
      <c r="AA220" s="48"/>
      <c r="AB220" s="48"/>
      <c r="AC220" s="48"/>
    </row>
    <row r="221" spans="1:68" ht="16.5" customHeight="1" x14ac:dyDescent="0.25">
      <c r="A221" s="201" t="s">
        <v>281</v>
      </c>
      <c r="B221" s="202"/>
      <c r="C221" s="202"/>
      <c r="D221" s="202"/>
      <c r="E221" s="202"/>
      <c r="F221" s="202"/>
      <c r="G221" s="202"/>
      <c r="H221" s="202"/>
      <c r="I221" s="202"/>
      <c r="J221" s="202"/>
      <c r="K221" s="202"/>
      <c r="L221" s="202"/>
      <c r="M221" s="202"/>
      <c r="N221" s="202"/>
      <c r="O221" s="202"/>
      <c r="P221" s="202"/>
      <c r="Q221" s="202"/>
      <c r="R221" s="202"/>
      <c r="S221" s="202"/>
      <c r="T221" s="202"/>
      <c r="U221" s="202"/>
      <c r="V221" s="202"/>
      <c r="W221" s="202"/>
      <c r="X221" s="202"/>
      <c r="Y221" s="202"/>
      <c r="Z221" s="202"/>
      <c r="AA221" s="184"/>
      <c r="AB221" s="184"/>
      <c r="AC221" s="184"/>
    </row>
    <row r="222" spans="1:68" ht="14.25" customHeight="1" x14ac:dyDescent="0.25">
      <c r="A222" s="209" t="s">
        <v>63</v>
      </c>
      <c r="B222" s="202"/>
      <c r="C222" s="202"/>
      <c r="D222" s="202"/>
      <c r="E222" s="202"/>
      <c r="F222" s="202"/>
      <c r="G222" s="202"/>
      <c r="H222" s="202"/>
      <c r="I222" s="202"/>
      <c r="J222" s="202"/>
      <c r="K222" s="202"/>
      <c r="L222" s="202"/>
      <c r="M222" s="202"/>
      <c r="N222" s="202"/>
      <c r="O222" s="202"/>
      <c r="P222" s="202"/>
      <c r="Q222" s="202"/>
      <c r="R222" s="202"/>
      <c r="S222" s="202"/>
      <c r="T222" s="202"/>
      <c r="U222" s="202"/>
      <c r="V222" s="202"/>
      <c r="W222" s="202"/>
      <c r="X222" s="202"/>
      <c r="Y222" s="202"/>
      <c r="Z222" s="202"/>
      <c r="AA222" s="185"/>
      <c r="AB222" s="185"/>
      <c r="AC222" s="185"/>
    </row>
    <row r="223" spans="1:68" ht="27" customHeight="1" x14ac:dyDescent="0.25">
      <c r="A223" s="54" t="s">
        <v>282</v>
      </c>
      <c r="B223" s="54" t="s">
        <v>283</v>
      </c>
      <c r="C223" s="31">
        <v>4301071029</v>
      </c>
      <c r="D223" s="196">
        <v>4607111035899</v>
      </c>
      <c r="E223" s="197"/>
      <c r="F223" s="188">
        <v>1</v>
      </c>
      <c r="G223" s="32">
        <v>5</v>
      </c>
      <c r="H223" s="188">
        <v>5</v>
      </c>
      <c r="I223" s="188">
        <v>5.2619999999999996</v>
      </c>
      <c r="J223" s="32">
        <v>84</v>
      </c>
      <c r="K223" s="32" t="s">
        <v>66</v>
      </c>
      <c r="L223" s="32"/>
      <c r="M223" s="33" t="s">
        <v>67</v>
      </c>
      <c r="N223" s="33"/>
      <c r="O223" s="32">
        <v>180</v>
      </c>
      <c r="P223" s="272" t="s">
        <v>284</v>
      </c>
      <c r="Q223" s="194"/>
      <c r="R223" s="194"/>
      <c r="S223" s="194"/>
      <c r="T223" s="195"/>
      <c r="U223" s="34"/>
      <c r="V223" s="34"/>
      <c r="W223" s="35" t="s">
        <v>68</v>
      </c>
      <c r="X223" s="189">
        <v>0</v>
      </c>
      <c r="Y223" s="190">
        <f>IFERROR(IF(X223="","",X223),"")</f>
        <v>0</v>
      </c>
      <c r="Z223" s="36">
        <f>IFERROR(IF(X223="","",X223*0.0155),"")</f>
        <v>0</v>
      </c>
      <c r="AA223" s="56"/>
      <c r="AB223" s="57"/>
      <c r="AC223" s="68"/>
      <c r="AG223" s="67"/>
      <c r="AJ223" s="69"/>
      <c r="AK223" s="69"/>
      <c r="BB223" s="14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211"/>
      <c r="B224" s="202"/>
      <c r="C224" s="202"/>
      <c r="D224" s="202"/>
      <c r="E224" s="202"/>
      <c r="F224" s="202"/>
      <c r="G224" s="202"/>
      <c r="H224" s="202"/>
      <c r="I224" s="202"/>
      <c r="J224" s="202"/>
      <c r="K224" s="202"/>
      <c r="L224" s="202"/>
      <c r="M224" s="202"/>
      <c r="N224" s="202"/>
      <c r="O224" s="212"/>
      <c r="P224" s="198" t="s">
        <v>69</v>
      </c>
      <c r="Q224" s="199"/>
      <c r="R224" s="199"/>
      <c r="S224" s="199"/>
      <c r="T224" s="199"/>
      <c r="U224" s="199"/>
      <c r="V224" s="200"/>
      <c r="W224" s="37" t="s">
        <v>68</v>
      </c>
      <c r="X224" s="191">
        <f>IFERROR(SUM(X223:X223),"0")</f>
        <v>0</v>
      </c>
      <c r="Y224" s="191">
        <f>IFERROR(SUM(Y223:Y223),"0")</f>
        <v>0</v>
      </c>
      <c r="Z224" s="191">
        <f>IFERROR(IF(Z223="",0,Z223),"0")</f>
        <v>0</v>
      </c>
      <c r="AA224" s="192"/>
      <c r="AB224" s="192"/>
      <c r="AC224" s="192"/>
    </row>
    <row r="225" spans="1:68" x14ac:dyDescent="0.2">
      <c r="A225" s="202"/>
      <c r="B225" s="202"/>
      <c r="C225" s="202"/>
      <c r="D225" s="202"/>
      <c r="E225" s="202"/>
      <c r="F225" s="202"/>
      <c r="G225" s="202"/>
      <c r="H225" s="202"/>
      <c r="I225" s="202"/>
      <c r="J225" s="202"/>
      <c r="K225" s="202"/>
      <c r="L225" s="202"/>
      <c r="M225" s="202"/>
      <c r="N225" s="202"/>
      <c r="O225" s="212"/>
      <c r="P225" s="198" t="s">
        <v>69</v>
      </c>
      <c r="Q225" s="199"/>
      <c r="R225" s="199"/>
      <c r="S225" s="199"/>
      <c r="T225" s="199"/>
      <c r="U225" s="199"/>
      <c r="V225" s="200"/>
      <c r="W225" s="37" t="s">
        <v>70</v>
      </c>
      <c r="X225" s="191">
        <f>IFERROR(SUMPRODUCT(X223:X223*H223:H223),"0")</f>
        <v>0</v>
      </c>
      <c r="Y225" s="191">
        <f>IFERROR(SUMPRODUCT(Y223:Y223*H223:H223),"0")</f>
        <v>0</v>
      </c>
      <c r="Z225" s="37"/>
      <c r="AA225" s="192"/>
      <c r="AB225" s="192"/>
      <c r="AC225" s="192"/>
    </row>
    <row r="226" spans="1:68" ht="16.5" customHeight="1" x14ac:dyDescent="0.25">
      <c r="A226" s="201" t="s">
        <v>285</v>
      </c>
      <c r="B226" s="202"/>
      <c r="C226" s="202"/>
      <c r="D226" s="202"/>
      <c r="E226" s="202"/>
      <c r="F226" s="202"/>
      <c r="G226" s="202"/>
      <c r="H226" s="202"/>
      <c r="I226" s="202"/>
      <c r="J226" s="202"/>
      <c r="K226" s="202"/>
      <c r="L226" s="202"/>
      <c r="M226" s="202"/>
      <c r="N226" s="202"/>
      <c r="O226" s="202"/>
      <c r="P226" s="202"/>
      <c r="Q226" s="202"/>
      <c r="R226" s="202"/>
      <c r="S226" s="202"/>
      <c r="T226" s="202"/>
      <c r="U226" s="202"/>
      <c r="V226" s="202"/>
      <c r="W226" s="202"/>
      <c r="X226" s="202"/>
      <c r="Y226" s="202"/>
      <c r="Z226" s="202"/>
      <c r="AA226" s="184"/>
      <c r="AB226" s="184"/>
      <c r="AC226" s="184"/>
    </row>
    <row r="227" spans="1:68" ht="14.25" customHeight="1" x14ac:dyDescent="0.25">
      <c r="A227" s="209" t="s">
        <v>63</v>
      </c>
      <c r="B227" s="202"/>
      <c r="C227" s="202"/>
      <c r="D227" s="202"/>
      <c r="E227" s="202"/>
      <c r="F227" s="202"/>
      <c r="G227" s="202"/>
      <c r="H227" s="202"/>
      <c r="I227" s="202"/>
      <c r="J227" s="202"/>
      <c r="K227" s="202"/>
      <c r="L227" s="202"/>
      <c r="M227" s="202"/>
      <c r="N227" s="202"/>
      <c r="O227" s="202"/>
      <c r="P227" s="202"/>
      <c r="Q227" s="202"/>
      <c r="R227" s="202"/>
      <c r="S227" s="202"/>
      <c r="T227" s="202"/>
      <c r="U227" s="202"/>
      <c r="V227" s="202"/>
      <c r="W227" s="202"/>
      <c r="X227" s="202"/>
      <c r="Y227" s="202"/>
      <c r="Z227" s="202"/>
      <c r="AA227" s="185"/>
      <c r="AB227" s="185"/>
      <c r="AC227" s="185"/>
    </row>
    <row r="228" spans="1:68" ht="27" customHeight="1" x14ac:dyDescent="0.25">
      <c r="A228" s="54" t="s">
        <v>286</v>
      </c>
      <c r="B228" s="54" t="s">
        <v>287</v>
      </c>
      <c r="C228" s="31">
        <v>4301070991</v>
      </c>
      <c r="D228" s="196">
        <v>4607111038180</v>
      </c>
      <c r="E228" s="197"/>
      <c r="F228" s="188">
        <v>0.4</v>
      </c>
      <c r="G228" s="32">
        <v>16</v>
      </c>
      <c r="H228" s="188">
        <v>6.4</v>
      </c>
      <c r="I228" s="188">
        <v>6.71</v>
      </c>
      <c r="J228" s="32">
        <v>84</v>
      </c>
      <c r="K228" s="32" t="s">
        <v>66</v>
      </c>
      <c r="L228" s="32"/>
      <c r="M228" s="33" t="s">
        <v>67</v>
      </c>
      <c r="N228" s="33"/>
      <c r="O228" s="32">
        <v>180</v>
      </c>
      <c r="P228" s="385" t="s">
        <v>288</v>
      </c>
      <c r="Q228" s="194"/>
      <c r="R228" s="194"/>
      <c r="S228" s="194"/>
      <c r="T228" s="195"/>
      <c r="U228" s="34"/>
      <c r="V228" s="34"/>
      <c r="W228" s="35" t="s">
        <v>68</v>
      </c>
      <c r="X228" s="189">
        <v>0</v>
      </c>
      <c r="Y228" s="190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/>
      <c r="AK228" s="69"/>
      <c r="BB228" s="150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x14ac:dyDescent="0.2">
      <c r="A229" s="211"/>
      <c r="B229" s="202"/>
      <c r="C229" s="202"/>
      <c r="D229" s="202"/>
      <c r="E229" s="202"/>
      <c r="F229" s="202"/>
      <c r="G229" s="202"/>
      <c r="H229" s="202"/>
      <c r="I229" s="202"/>
      <c r="J229" s="202"/>
      <c r="K229" s="202"/>
      <c r="L229" s="202"/>
      <c r="M229" s="202"/>
      <c r="N229" s="202"/>
      <c r="O229" s="212"/>
      <c r="P229" s="198" t="s">
        <v>69</v>
      </c>
      <c r="Q229" s="199"/>
      <c r="R229" s="199"/>
      <c r="S229" s="199"/>
      <c r="T229" s="199"/>
      <c r="U229" s="199"/>
      <c r="V229" s="200"/>
      <c r="W229" s="37" t="s">
        <v>68</v>
      </c>
      <c r="X229" s="191">
        <f>IFERROR(SUM(X228:X228),"0")</f>
        <v>0</v>
      </c>
      <c r="Y229" s="191">
        <f>IFERROR(SUM(Y228:Y228),"0")</f>
        <v>0</v>
      </c>
      <c r="Z229" s="191">
        <f>IFERROR(IF(Z228="",0,Z228),"0")</f>
        <v>0</v>
      </c>
      <c r="AA229" s="192"/>
      <c r="AB229" s="192"/>
      <c r="AC229" s="192"/>
    </row>
    <row r="230" spans="1:68" x14ac:dyDescent="0.2">
      <c r="A230" s="202"/>
      <c r="B230" s="202"/>
      <c r="C230" s="202"/>
      <c r="D230" s="202"/>
      <c r="E230" s="202"/>
      <c r="F230" s="202"/>
      <c r="G230" s="202"/>
      <c r="H230" s="202"/>
      <c r="I230" s="202"/>
      <c r="J230" s="202"/>
      <c r="K230" s="202"/>
      <c r="L230" s="202"/>
      <c r="M230" s="202"/>
      <c r="N230" s="202"/>
      <c r="O230" s="212"/>
      <c r="P230" s="198" t="s">
        <v>69</v>
      </c>
      <c r="Q230" s="199"/>
      <c r="R230" s="199"/>
      <c r="S230" s="199"/>
      <c r="T230" s="199"/>
      <c r="U230" s="199"/>
      <c r="V230" s="200"/>
      <c r="W230" s="37" t="s">
        <v>70</v>
      </c>
      <c r="X230" s="191">
        <f>IFERROR(SUMPRODUCT(X228:X228*H228:H228),"0")</f>
        <v>0</v>
      </c>
      <c r="Y230" s="191">
        <f>IFERROR(SUMPRODUCT(Y228:Y228*H228:H228),"0")</f>
        <v>0</v>
      </c>
      <c r="Z230" s="37"/>
      <c r="AA230" s="192"/>
      <c r="AB230" s="192"/>
      <c r="AC230" s="192"/>
    </row>
    <row r="231" spans="1:68" ht="27.75" customHeight="1" x14ac:dyDescent="0.2">
      <c r="A231" s="283" t="s">
        <v>199</v>
      </c>
      <c r="B231" s="284"/>
      <c r="C231" s="284"/>
      <c r="D231" s="284"/>
      <c r="E231" s="284"/>
      <c r="F231" s="284"/>
      <c r="G231" s="284"/>
      <c r="H231" s="284"/>
      <c r="I231" s="284"/>
      <c r="J231" s="284"/>
      <c r="K231" s="284"/>
      <c r="L231" s="284"/>
      <c r="M231" s="284"/>
      <c r="N231" s="284"/>
      <c r="O231" s="284"/>
      <c r="P231" s="284"/>
      <c r="Q231" s="284"/>
      <c r="R231" s="284"/>
      <c r="S231" s="284"/>
      <c r="T231" s="284"/>
      <c r="U231" s="284"/>
      <c r="V231" s="284"/>
      <c r="W231" s="284"/>
      <c r="X231" s="284"/>
      <c r="Y231" s="284"/>
      <c r="Z231" s="284"/>
      <c r="AA231" s="48"/>
      <c r="AB231" s="48"/>
      <c r="AC231" s="48"/>
    </row>
    <row r="232" spans="1:68" ht="16.5" customHeight="1" x14ac:dyDescent="0.25">
      <c r="A232" s="201" t="s">
        <v>199</v>
      </c>
      <c r="B232" s="202"/>
      <c r="C232" s="202"/>
      <c r="D232" s="202"/>
      <c r="E232" s="202"/>
      <c r="F232" s="202"/>
      <c r="G232" s="202"/>
      <c r="H232" s="202"/>
      <c r="I232" s="202"/>
      <c r="J232" s="202"/>
      <c r="K232" s="202"/>
      <c r="L232" s="202"/>
      <c r="M232" s="202"/>
      <c r="N232" s="202"/>
      <c r="O232" s="202"/>
      <c r="P232" s="202"/>
      <c r="Q232" s="202"/>
      <c r="R232" s="202"/>
      <c r="S232" s="202"/>
      <c r="T232" s="202"/>
      <c r="U232" s="202"/>
      <c r="V232" s="202"/>
      <c r="W232" s="202"/>
      <c r="X232" s="202"/>
      <c r="Y232" s="202"/>
      <c r="Z232" s="202"/>
      <c r="AA232" s="184"/>
      <c r="AB232" s="184"/>
      <c r="AC232" s="184"/>
    </row>
    <row r="233" spans="1:68" ht="14.25" customHeight="1" x14ac:dyDescent="0.25">
      <c r="A233" s="209" t="s">
        <v>63</v>
      </c>
      <c r="B233" s="202"/>
      <c r="C233" s="202"/>
      <c r="D233" s="202"/>
      <c r="E233" s="202"/>
      <c r="F233" s="202"/>
      <c r="G233" s="202"/>
      <c r="H233" s="202"/>
      <c r="I233" s="202"/>
      <c r="J233" s="202"/>
      <c r="K233" s="202"/>
      <c r="L233" s="202"/>
      <c r="M233" s="202"/>
      <c r="N233" s="202"/>
      <c r="O233" s="202"/>
      <c r="P233" s="202"/>
      <c r="Q233" s="202"/>
      <c r="R233" s="202"/>
      <c r="S233" s="202"/>
      <c r="T233" s="202"/>
      <c r="U233" s="202"/>
      <c r="V233" s="202"/>
      <c r="W233" s="202"/>
      <c r="X233" s="202"/>
      <c r="Y233" s="202"/>
      <c r="Z233" s="202"/>
      <c r="AA233" s="185"/>
      <c r="AB233" s="185"/>
      <c r="AC233" s="185"/>
    </row>
    <row r="234" spans="1:68" ht="27" customHeight="1" x14ac:dyDescent="0.25">
      <c r="A234" s="54" t="s">
        <v>289</v>
      </c>
      <c r="B234" s="54" t="s">
        <v>290</v>
      </c>
      <c r="C234" s="31">
        <v>4301071014</v>
      </c>
      <c r="D234" s="196">
        <v>4640242181264</v>
      </c>
      <c r="E234" s="197"/>
      <c r="F234" s="188">
        <v>0.7</v>
      </c>
      <c r="G234" s="32">
        <v>10</v>
      </c>
      <c r="H234" s="188">
        <v>7</v>
      </c>
      <c r="I234" s="188">
        <v>7.28</v>
      </c>
      <c r="J234" s="32">
        <v>84</v>
      </c>
      <c r="K234" s="32" t="s">
        <v>66</v>
      </c>
      <c r="L234" s="32"/>
      <c r="M234" s="33" t="s">
        <v>67</v>
      </c>
      <c r="N234" s="33"/>
      <c r="O234" s="32">
        <v>180</v>
      </c>
      <c r="P234" s="230" t="s">
        <v>291</v>
      </c>
      <c r="Q234" s="194"/>
      <c r="R234" s="194"/>
      <c r="S234" s="194"/>
      <c r="T234" s="195"/>
      <c r="U234" s="34"/>
      <c r="V234" s="34"/>
      <c r="W234" s="35" t="s">
        <v>68</v>
      </c>
      <c r="X234" s="189">
        <v>0</v>
      </c>
      <c r="Y234" s="190">
        <f>IFERROR(IF(X234="","",X234),"")</f>
        <v>0</v>
      </c>
      <c r="Z234" s="36">
        <f>IFERROR(IF(X234="","",X234*0.0155),"")</f>
        <v>0</v>
      </c>
      <c r="AA234" s="56"/>
      <c r="AB234" s="57"/>
      <c r="AC234" s="68"/>
      <c r="AG234" s="67"/>
      <c r="AJ234" s="69"/>
      <c r="AK234" s="69"/>
      <c r="BB234" s="151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customHeight="1" x14ac:dyDescent="0.25">
      <c r="A235" s="54" t="s">
        <v>292</v>
      </c>
      <c r="B235" s="54" t="s">
        <v>293</v>
      </c>
      <c r="C235" s="31">
        <v>4301071021</v>
      </c>
      <c r="D235" s="196">
        <v>4640242181325</v>
      </c>
      <c r="E235" s="197"/>
      <c r="F235" s="188">
        <v>0.7</v>
      </c>
      <c r="G235" s="32">
        <v>10</v>
      </c>
      <c r="H235" s="188">
        <v>7</v>
      </c>
      <c r="I235" s="188">
        <v>7.28</v>
      </c>
      <c r="J235" s="32">
        <v>84</v>
      </c>
      <c r="K235" s="32" t="s">
        <v>66</v>
      </c>
      <c r="L235" s="32"/>
      <c r="M235" s="33" t="s">
        <v>67</v>
      </c>
      <c r="N235" s="33"/>
      <c r="O235" s="32">
        <v>180</v>
      </c>
      <c r="P235" s="321" t="s">
        <v>294</v>
      </c>
      <c r="Q235" s="194"/>
      <c r="R235" s="194"/>
      <c r="S235" s="194"/>
      <c r="T235" s="195"/>
      <c r="U235" s="34"/>
      <c r="V235" s="34"/>
      <c r="W235" s="35" t="s">
        <v>68</v>
      </c>
      <c r="X235" s="189">
        <v>0</v>
      </c>
      <c r="Y235" s="190">
        <f>IFERROR(IF(X235="","",X235),"")</f>
        <v>0</v>
      </c>
      <c r="Z235" s="36">
        <f>IFERROR(IF(X235="","",X235*0.0155),"")</f>
        <v>0</v>
      </c>
      <c r="AA235" s="56"/>
      <c r="AB235" s="57"/>
      <c r="AC235" s="68"/>
      <c r="AG235" s="67"/>
      <c r="AJ235" s="69"/>
      <c r="AK235" s="69"/>
      <c r="BB235" s="152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customHeight="1" x14ac:dyDescent="0.25">
      <c r="A236" s="54" t="s">
        <v>295</v>
      </c>
      <c r="B236" s="54" t="s">
        <v>296</v>
      </c>
      <c r="C236" s="31">
        <v>4301070993</v>
      </c>
      <c r="D236" s="196">
        <v>4640242180670</v>
      </c>
      <c r="E236" s="197"/>
      <c r="F236" s="188">
        <v>1</v>
      </c>
      <c r="G236" s="32">
        <v>6</v>
      </c>
      <c r="H236" s="188">
        <v>6</v>
      </c>
      <c r="I236" s="188">
        <v>6.23</v>
      </c>
      <c r="J236" s="32">
        <v>84</v>
      </c>
      <c r="K236" s="32" t="s">
        <v>66</v>
      </c>
      <c r="L236" s="32"/>
      <c r="M236" s="33" t="s">
        <v>67</v>
      </c>
      <c r="N236" s="33"/>
      <c r="O236" s="32">
        <v>180</v>
      </c>
      <c r="P236" s="235" t="s">
        <v>297</v>
      </c>
      <c r="Q236" s="194"/>
      <c r="R236" s="194"/>
      <c r="S236" s="194"/>
      <c r="T236" s="195"/>
      <c r="U236" s="34"/>
      <c r="V236" s="34"/>
      <c r="W236" s="35" t="s">
        <v>68</v>
      </c>
      <c r="X236" s="189">
        <v>0</v>
      </c>
      <c r="Y236" s="190">
        <f>IFERROR(IF(X236="","",X236),"")</f>
        <v>0</v>
      </c>
      <c r="Z236" s="36">
        <f>IFERROR(IF(X236="","",X236*0.0155),"")</f>
        <v>0</v>
      </c>
      <c r="AA236" s="56"/>
      <c r="AB236" s="57"/>
      <c r="AC236" s="68"/>
      <c r="AG236" s="67"/>
      <c r="AJ236" s="69"/>
      <c r="AK236" s="69"/>
      <c r="BB236" s="153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211"/>
      <c r="B237" s="202"/>
      <c r="C237" s="202"/>
      <c r="D237" s="202"/>
      <c r="E237" s="202"/>
      <c r="F237" s="202"/>
      <c r="G237" s="202"/>
      <c r="H237" s="202"/>
      <c r="I237" s="202"/>
      <c r="J237" s="202"/>
      <c r="K237" s="202"/>
      <c r="L237" s="202"/>
      <c r="M237" s="202"/>
      <c r="N237" s="202"/>
      <c r="O237" s="212"/>
      <c r="P237" s="198" t="s">
        <v>69</v>
      </c>
      <c r="Q237" s="199"/>
      <c r="R237" s="199"/>
      <c r="S237" s="199"/>
      <c r="T237" s="199"/>
      <c r="U237" s="199"/>
      <c r="V237" s="200"/>
      <c r="W237" s="37" t="s">
        <v>68</v>
      </c>
      <c r="X237" s="191">
        <f>IFERROR(SUM(X234:X236),"0")</f>
        <v>0</v>
      </c>
      <c r="Y237" s="191">
        <f>IFERROR(SUM(Y234:Y236),"0")</f>
        <v>0</v>
      </c>
      <c r="Z237" s="191">
        <f>IFERROR(IF(Z234="",0,Z234),"0")+IFERROR(IF(Z235="",0,Z235),"0")+IFERROR(IF(Z236="",0,Z236),"0")</f>
        <v>0</v>
      </c>
      <c r="AA237" s="192"/>
      <c r="AB237" s="192"/>
      <c r="AC237" s="192"/>
    </row>
    <row r="238" spans="1:68" x14ac:dyDescent="0.2">
      <c r="A238" s="202"/>
      <c r="B238" s="202"/>
      <c r="C238" s="202"/>
      <c r="D238" s="202"/>
      <c r="E238" s="202"/>
      <c r="F238" s="202"/>
      <c r="G238" s="202"/>
      <c r="H238" s="202"/>
      <c r="I238" s="202"/>
      <c r="J238" s="202"/>
      <c r="K238" s="202"/>
      <c r="L238" s="202"/>
      <c r="M238" s="202"/>
      <c r="N238" s="202"/>
      <c r="O238" s="212"/>
      <c r="P238" s="198" t="s">
        <v>69</v>
      </c>
      <c r="Q238" s="199"/>
      <c r="R238" s="199"/>
      <c r="S238" s="199"/>
      <c r="T238" s="199"/>
      <c r="U238" s="199"/>
      <c r="V238" s="200"/>
      <c r="W238" s="37" t="s">
        <v>70</v>
      </c>
      <c r="X238" s="191">
        <f>IFERROR(SUMPRODUCT(X234:X236*H234:H236),"0")</f>
        <v>0</v>
      </c>
      <c r="Y238" s="191">
        <f>IFERROR(SUMPRODUCT(Y234:Y236*H234:H236),"0")</f>
        <v>0</v>
      </c>
      <c r="Z238" s="37"/>
      <c r="AA238" s="192"/>
      <c r="AB238" s="192"/>
      <c r="AC238" s="192"/>
    </row>
    <row r="239" spans="1:68" ht="14.25" customHeight="1" x14ac:dyDescent="0.25">
      <c r="A239" s="209" t="s">
        <v>132</v>
      </c>
      <c r="B239" s="202"/>
      <c r="C239" s="202"/>
      <c r="D239" s="202"/>
      <c r="E239" s="202"/>
      <c r="F239" s="202"/>
      <c r="G239" s="202"/>
      <c r="H239" s="202"/>
      <c r="I239" s="202"/>
      <c r="J239" s="202"/>
      <c r="K239" s="202"/>
      <c r="L239" s="202"/>
      <c r="M239" s="202"/>
      <c r="N239" s="202"/>
      <c r="O239" s="202"/>
      <c r="P239" s="202"/>
      <c r="Q239" s="202"/>
      <c r="R239" s="202"/>
      <c r="S239" s="202"/>
      <c r="T239" s="202"/>
      <c r="U239" s="202"/>
      <c r="V239" s="202"/>
      <c r="W239" s="202"/>
      <c r="X239" s="202"/>
      <c r="Y239" s="202"/>
      <c r="Z239" s="202"/>
      <c r="AA239" s="185"/>
      <c r="AB239" s="185"/>
      <c r="AC239" s="185"/>
    </row>
    <row r="240" spans="1:68" ht="27" customHeight="1" x14ac:dyDescent="0.25">
      <c r="A240" s="54" t="s">
        <v>298</v>
      </c>
      <c r="B240" s="54" t="s">
        <v>299</v>
      </c>
      <c r="C240" s="31">
        <v>4301131019</v>
      </c>
      <c r="D240" s="196">
        <v>4640242180427</v>
      </c>
      <c r="E240" s="197"/>
      <c r="F240" s="188">
        <v>1.8</v>
      </c>
      <c r="G240" s="32">
        <v>1</v>
      </c>
      <c r="H240" s="188">
        <v>1.8</v>
      </c>
      <c r="I240" s="188">
        <v>1.915</v>
      </c>
      <c r="J240" s="32">
        <v>234</v>
      </c>
      <c r="K240" s="32" t="s">
        <v>124</v>
      </c>
      <c r="L240" s="32"/>
      <c r="M240" s="33" t="s">
        <v>67</v>
      </c>
      <c r="N240" s="33"/>
      <c r="O240" s="32">
        <v>180</v>
      </c>
      <c r="P240" s="256" t="s">
        <v>300</v>
      </c>
      <c r="Q240" s="194"/>
      <c r="R240" s="194"/>
      <c r="S240" s="194"/>
      <c r="T240" s="195"/>
      <c r="U240" s="34"/>
      <c r="V240" s="34"/>
      <c r="W240" s="35" t="s">
        <v>68</v>
      </c>
      <c r="X240" s="189">
        <v>18</v>
      </c>
      <c r="Y240" s="190">
        <f>IFERROR(IF(X240="","",X240),"")</f>
        <v>18</v>
      </c>
      <c r="Z240" s="36">
        <f>IFERROR(IF(X240="","",X240*0.00502),"")</f>
        <v>9.0359999999999996E-2</v>
      </c>
      <c r="AA240" s="56"/>
      <c r="AB240" s="57"/>
      <c r="AC240" s="68"/>
      <c r="AG240" s="67"/>
      <c r="AJ240" s="69"/>
      <c r="AK240" s="69"/>
      <c r="BB240" s="154" t="s">
        <v>77</v>
      </c>
      <c r="BM240" s="67">
        <f>IFERROR(X240*I240,"0")</f>
        <v>34.47</v>
      </c>
      <c r="BN240" s="67">
        <f>IFERROR(Y240*I240,"0")</f>
        <v>34.47</v>
      </c>
      <c r="BO240" s="67">
        <f>IFERROR(X240/J240,"0")</f>
        <v>7.6923076923076927E-2</v>
      </c>
      <c r="BP240" s="67">
        <f>IFERROR(Y240/J240,"0")</f>
        <v>7.6923076923076927E-2</v>
      </c>
    </row>
    <row r="241" spans="1:68" x14ac:dyDescent="0.2">
      <c r="A241" s="211"/>
      <c r="B241" s="202"/>
      <c r="C241" s="202"/>
      <c r="D241" s="202"/>
      <c r="E241" s="202"/>
      <c r="F241" s="202"/>
      <c r="G241" s="202"/>
      <c r="H241" s="202"/>
      <c r="I241" s="202"/>
      <c r="J241" s="202"/>
      <c r="K241" s="202"/>
      <c r="L241" s="202"/>
      <c r="M241" s="202"/>
      <c r="N241" s="202"/>
      <c r="O241" s="212"/>
      <c r="P241" s="198" t="s">
        <v>69</v>
      </c>
      <c r="Q241" s="199"/>
      <c r="R241" s="199"/>
      <c r="S241" s="199"/>
      <c r="T241" s="199"/>
      <c r="U241" s="199"/>
      <c r="V241" s="200"/>
      <c r="W241" s="37" t="s">
        <v>68</v>
      </c>
      <c r="X241" s="191">
        <f>IFERROR(SUM(X240:X240),"0")</f>
        <v>18</v>
      </c>
      <c r="Y241" s="191">
        <f>IFERROR(SUM(Y240:Y240),"0")</f>
        <v>18</v>
      </c>
      <c r="Z241" s="191">
        <f>IFERROR(IF(Z240="",0,Z240),"0")</f>
        <v>9.0359999999999996E-2</v>
      </c>
      <c r="AA241" s="192"/>
      <c r="AB241" s="192"/>
      <c r="AC241" s="192"/>
    </row>
    <row r="242" spans="1:68" x14ac:dyDescent="0.2">
      <c r="A242" s="202"/>
      <c r="B242" s="202"/>
      <c r="C242" s="202"/>
      <c r="D242" s="202"/>
      <c r="E242" s="202"/>
      <c r="F242" s="202"/>
      <c r="G242" s="202"/>
      <c r="H242" s="202"/>
      <c r="I242" s="202"/>
      <c r="J242" s="202"/>
      <c r="K242" s="202"/>
      <c r="L242" s="202"/>
      <c r="M242" s="202"/>
      <c r="N242" s="202"/>
      <c r="O242" s="212"/>
      <c r="P242" s="198" t="s">
        <v>69</v>
      </c>
      <c r="Q242" s="199"/>
      <c r="R242" s="199"/>
      <c r="S242" s="199"/>
      <c r="T242" s="199"/>
      <c r="U242" s="199"/>
      <c r="V242" s="200"/>
      <c r="W242" s="37" t="s">
        <v>70</v>
      </c>
      <c r="X242" s="191">
        <f>IFERROR(SUMPRODUCT(X240:X240*H240:H240),"0")</f>
        <v>32.4</v>
      </c>
      <c r="Y242" s="191">
        <f>IFERROR(SUMPRODUCT(Y240:Y240*H240:H240),"0")</f>
        <v>32.4</v>
      </c>
      <c r="Z242" s="37"/>
      <c r="AA242" s="192"/>
      <c r="AB242" s="192"/>
      <c r="AC242" s="192"/>
    </row>
    <row r="243" spans="1:68" ht="14.25" customHeight="1" x14ac:dyDescent="0.25">
      <c r="A243" s="209" t="s">
        <v>73</v>
      </c>
      <c r="B243" s="202"/>
      <c r="C243" s="202"/>
      <c r="D243" s="202"/>
      <c r="E243" s="202"/>
      <c r="F243" s="202"/>
      <c r="G243" s="202"/>
      <c r="H243" s="202"/>
      <c r="I243" s="202"/>
      <c r="J243" s="202"/>
      <c r="K243" s="202"/>
      <c r="L243" s="202"/>
      <c r="M243" s="202"/>
      <c r="N243" s="202"/>
      <c r="O243" s="202"/>
      <c r="P243" s="202"/>
      <c r="Q243" s="202"/>
      <c r="R243" s="202"/>
      <c r="S243" s="202"/>
      <c r="T243" s="202"/>
      <c r="U243" s="202"/>
      <c r="V243" s="202"/>
      <c r="W243" s="202"/>
      <c r="X243" s="202"/>
      <c r="Y243" s="202"/>
      <c r="Z243" s="202"/>
      <c r="AA243" s="185"/>
      <c r="AB243" s="185"/>
      <c r="AC243" s="185"/>
    </row>
    <row r="244" spans="1:68" ht="27" customHeight="1" x14ac:dyDescent="0.25">
      <c r="A244" s="54" t="s">
        <v>301</v>
      </c>
      <c r="B244" s="54" t="s">
        <v>302</v>
      </c>
      <c r="C244" s="31">
        <v>4301132080</v>
      </c>
      <c r="D244" s="196">
        <v>4640242180397</v>
      </c>
      <c r="E244" s="197"/>
      <c r="F244" s="188">
        <v>1</v>
      </c>
      <c r="G244" s="32">
        <v>6</v>
      </c>
      <c r="H244" s="188">
        <v>6</v>
      </c>
      <c r="I244" s="188">
        <v>6.26</v>
      </c>
      <c r="J244" s="32">
        <v>84</v>
      </c>
      <c r="K244" s="32" t="s">
        <v>66</v>
      </c>
      <c r="L244" s="32"/>
      <c r="M244" s="33" t="s">
        <v>67</v>
      </c>
      <c r="N244" s="33"/>
      <c r="O244" s="32">
        <v>180</v>
      </c>
      <c r="P244" s="193" t="s">
        <v>303</v>
      </c>
      <c r="Q244" s="194"/>
      <c r="R244" s="194"/>
      <c r="S244" s="194"/>
      <c r="T244" s="195"/>
      <c r="U244" s="34"/>
      <c r="V244" s="34"/>
      <c r="W244" s="35" t="s">
        <v>68</v>
      </c>
      <c r="X244" s="189">
        <v>60</v>
      </c>
      <c r="Y244" s="190">
        <f>IFERROR(IF(X244="","",X244),"")</f>
        <v>60</v>
      </c>
      <c r="Z244" s="36">
        <f>IFERROR(IF(X244="","",X244*0.0155),"")</f>
        <v>0.92999999999999994</v>
      </c>
      <c r="AA244" s="56"/>
      <c r="AB244" s="57"/>
      <c r="AC244" s="68"/>
      <c r="AG244" s="67"/>
      <c r="AJ244" s="69"/>
      <c r="AK244" s="69"/>
      <c r="BB244" s="155" t="s">
        <v>77</v>
      </c>
      <c r="BM244" s="67">
        <f>IFERROR(X244*I244,"0")</f>
        <v>375.59999999999997</v>
      </c>
      <c r="BN244" s="67">
        <f>IFERROR(Y244*I244,"0")</f>
        <v>375.59999999999997</v>
      </c>
      <c r="BO244" s="67">
        <f>IFERROR(X244/J244,"0")</f>
        <v>0.7142857142857143</v>
      </c>
      <c r="BP244" s="67">
        <f>IFERROR(Y244/J244,"0")</f>
        <v>0.7142857142857143</v>
      </c>
    </row>
    <row r="245" spans="1:68" ht="27" customHeight="1" x14ac:dyDescent="0.25">
      <c r="A245" s="54" t="s">
        <v>304</v>
      </c>
      <c r="B245" s="54" t="s">
        <v>305</v>
      </c>
      <c r="C245" s="31">
        <v>4301132104</v>
      </c>
      <c r="D245" s="196">
        <v>4640242181219</v>
      </c>
      <c r="E245" s="197"/>
      <c r="F245" s="188">
        <v>0.3</v>
      </c>
      <c r="G245" s="32">
        <v>9</v>
      </c>
      <c r="H245" s="188">
        <v>2.7</v>
      </c>
      <c r="I245" s="188">
        <v>2.8450000000000002</v>
      </c>
      <c r="J245" s="32">
        <v>234</v>
      </c>
      <c r="K245" s="32" t="s">
        <v>124</v>
      </c>
      <c r="L245" s="32"/>
      <c r="M245" s="33" t="s">
        <v>67</v>
      </c>
      <c r="N245" s="33"/>
      <c r="O245" s="32">
        <v>180</v>
      </c>
      <c r="P245" s="310" t="s">
        <v>306</v>
      </c>
      <c r="Q245" s="194"/>
      <c r="R245" s="194"/>
      <c r="S245" s="194"/>
      <c r="T245" s="195"/>
      <c r="U245" s="34"/>
      <c r="V245" s="34"/>
      <c r="W245" s="35" t="s">
        <v>68</v>
      </c>
      <c r="X245" s="189">
        <v>0</v>
      </c>
      <c r="Y245" s="190">
        <f>IFERROR(IF(X245="","",X245),"")</f>
        <v>0</v>
      </c>
      <c r="Z245" s="36">
        <f>IFERROR(IF(X245="","",X245*0.00502),"")</f>
        <v>0</v>
      </c>
      <c r="AA245" s="56"/>
      <c r="AB245" s="57"/>
      <c r="AC245" s="68"/>
      <c r="AG245" s="67"/>
      <c r="AJ245" s="69"/>
      <c r="AK245" s="69"/>
      <c r="BB245" s="156" t="s">
        <v>77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211"/>
      <c r="B246" s="202"/>
      <c r="C246" s="202"/>
      <c r="D246" s="202"/>
      <c r="E246" s="202"/>
      <c r="F246" s="202"/>
      <c r="G246" s="202"/>
      <c r="H246" s="202"/>
      <c r="I246" s="202"/>
      <c r="J246" s="202"/>
      <c r="K246" s="202"/>
      <c r="L246" s="202"/>
      <c r="M246" s="202"/>
      <c r="N246" s="202"/>
      <c r="O246" s="212"/>
      <c r="P246" s="198" t="s">
        <v>69</v>
      </c>
      <c r="Q246" s="199"/>
      <c r="R246" s="199"/>
      <c r="S246" s="199"/>
      <c r="T246" s="199"/>
      <c r="U246" s="199"/>
      <c r="V246" s="200"/>
      <c r="W246" s="37" t="s">
        <v>68</v>
      </c>
      <c r="X246" s="191">
        <f>IFERROR(SUM(X244:X245),"0")</f>
        <v>60</v>
      </c>
      <c r="Y246" s="191">
        <f>IFERROR(SUM(Y244:Y245),"0")</f>
        <v>60</v>
      </c>
      <c r="Z246" s="191">
        <f>IFERROR(IF(Z244="",0,Z244),"0")+IFERROR(IF(Z245="",0,Z245),"0")</f>
        <v>0.92999999999999994</v>
      </c>
      <c r="AA246" s="192"/>
      <c r="AB246" s="192"/>
      <c r="AC246" s="192"/>
    </row>
    <row r="247" spans="1:68" x14ac:dyDescent="0.2">
      <c r="A247" s="202"/>
      <c r="B247" s="202"/>
      <c r="C247" s="202"/>
      <c r="D247" s="202"/>
      <c r="E247" s="202"/>
      <c r="F247" s="202"/>
      <c r="G247" s="202"/>
      <c r="H247" s="202"/>
      <c r="I247" s="202"/>
      <c r="J247" s="202"/>
      <c r="K247" s="202"/>
      <c r="L247" s="202"/>
      <c r="M247" s="202"/>
      <c r="N247" s="202"/>
      <c r="O247" s="212"/>
      <c r="P247" s="198" t="s">
        <v>69</v>
      </c>
      <c r="Q247" s="199"/>
      <c r="R247" s="199"/>
      <c r="S247" s="199"/>
      <c r="T247" s="199"/>
      <c r="U247" s="199"/>
      <c r="V247" s="200"/>
      <c r="W247" s="37" t="s">
        <v>70</v>
      </c>
      <c r="X247" s="191">
        <f>IFERROR(SUMPRODUCT(X244:X245*H244:H245),"0")</f>
        <v>360</v>
      </c>
      <c r="Y247" s="191">
        <f>IFERROR(SUMPRODUCT(Y244:Y245*H244:H245),"0")</f>
        <v>360</v>
      </c>
      <c r="Z247" s="37"/>
      <c r="AA247" s="192"/>
      <c r="AB247" s="192"/>
      <c r="AC247" s="192"/>
    </row>
    <row r="248" spans="1:68" ht="14.25" customHeight="1" x14ac:dyDescent="0.25">
      <c r="A248" s="209" t="s">
        <v>151</v>
      </c>
      <c r="B248" s="202"/>
      <c r="C248" s="202"/>
      <c r="D248" s="202"/>
      <c r="E248" s="202"/>
      <c r="F248" s="202"/>
      <c r="G248" s="202"/>
      <c r="H248" s="202"/>
      <c r="I248" s="202"/>
      <c r="J248" s="202"/>
      <c r="K248" s="202"/>
      <c r="L248" s="202"/>
      <c r="M248" s="202"/>
      <c r="N248" s="202"/>
      <c r="O248" s="202"/>
      <c r="P248" s="202"/>
      <c r="Q248" s="202"/>
      <c r="R248" s="202"/>
      <c r="S248" s="202"/>
      <c r="T248" s="202"/>
      <c r="U248" s="202"/>
      <c r="V248" s="202"/>
      <c r="W248" s="202"/>
      <c r="X248" s="202"/>
      <c r="Y248" s="202"/>
      <c r="Z248" s="202"/>
      <c r="AA248" s="185"/>
      <c r="AB248" s="185"/>
      <c r="AC248" s="185"/>
    </row>
    <row r="249" spans="1:68" ht="27" customHeight="1" x14ac:dyDescent="0.25">
      <c r="A249" s="54" t="s">
        <v>307</v>
      </c>
      <c r="B249" s="54" t="s">
        <v>308</v>
      </c>
      <c r="C249" s="31">
        <v>4301136028</v>
      </c>
      <c r="D249" s="196">
        <v>4640242180304</v>
      </c>
      <c r="E249" s="197"/>
      <c r="F249" s="188">
        <v>2.7</v>
      </c>
      <c r="G249" s="32">
        <v>1</v>
      </c>
      <c r="H249" s="188">
        <v>2.7</v>
      </c>
      <c r="I249" s="188">
        <v>2.8906000000000001</v>
      </c>
      <c r="J249" s="32">
        <v>126</v>
      </c>
      <c r="K249" s="32" t="s">
        <v>76</v>
      </c>
      <c r="L249" s="32"/>
      <c r="M249" s="33" t="s">
        <v>67</v>
      </c>
      <c r="N249" s="33"/>
      <c r="O249" s="32">
        <v>180</v>
      </c>
      <c r="P249" s="210" t="s">
        <v>309</v>
      </c>
      <c r="Q249" s="194"/>
      <c r="R249" s="194"/>
      <c r="S249" s="194"/>
      <c r="T249" s="195"/>
      <c r="U249" s="34"/>
      <c r="V249" s="34"/>
      <c r="W249" s="35" t="s">
        <v>68</v>
      </c>
      <c r="X249" s="189">
        <v>0</v>
      </c>
      <c r="Y249" s="190">
        <f>IFERROR(IF(X249="","",X249),"")</f>
        <v>0</v>
      </c>
      <c r="Z249" s="36">
        <f>IFERROR(IF(X249="","",X249*0.00936),"")</f>
        <v>0</v>
      </c>
      <c r="AA249" s="56"/>
      <c r="AB249" s="57"/>
      <c r="AC249" s="68"/>
      <c r="AG249" s="67"/>
      <c r="AJ249" s="69"/>
      <c r="AK249" s="69"/>
      <c r="BB249" s="157" t="s">
        <v>77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37.5" customHeight="1" x14ac:dyDescent="0.25">
      <c r="A250" s="54" t="s">
        <v>310</v>
      </c>
      <c r="B250" s="54" t="s">
        <v>311</v>
      </c>
      <c r="C250" s="31">
        <v>4301136027</v>
      </c>
      <c r="D250" s="196">
        <v>4640242180298</v>
      </c>
      <c r="E250" s="197"/>
      <c r="F250" s="188">
        <v>2.7</v>
      </c>
      <c r="G250" s="32">
        <v>1</v>
      </c>
      <c r="H250" s="188">
        <v>2.7</v>
      </c>
      <c r="I250" s="188">
        <v>2.8919999999999999</v>
      </c>
      <c r="J250" s="32">
        <v>126</v>
      </c>
      <c r="K250" s="32" t="s">
        <v>76</v>
      </c>
      <c r="L250" s="32"/>
      <c r="M250" s="33" t="s">
        <v>67</v>
      </c>
      <c r="N250" s="33"/>
      <c r="O250" s="32">
        <v>180</v>
      </c>
      <c r="P250" s="269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50" s="194"/>
      <c r="R250" s="194"/>
      <c r="S250" s="194"/>
      <c r="T250" s="195"/>
      <c r="U250" s="34"/>
      <c r="V250" s="34"/>
      <c r="W250" s="35" t="s">
        <v>68</v>
      </c>
      <c r="X250" s="189">
        <v>0</v>
      </c>
      <c r="Y250" s="190">
        <f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/>
      <c r="AK250" s="69"/>
      <c r="BB250" s="158" t="s">
        <v>77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27" customHeight="1" x14ac:dyDescent="0.25">
      <c r="A251" s="54" t="s">
        <v>312</v>
      </c>
      <c r="B251" s="54" t="s">
        <v>313</v>
      </c>
      <c r="C251" s="31">
        <v>4301136026</v>
      </c>
      <c r="D251" s="196">
        <v>4640242180236</v>
      </c>
      <c r="E251" s="197"/>
      <c r="F251" s="188">
        <v>5</v>
      </c>
      <c r="G251" s="32">
        <v>1</v>
      </c>
      <c r="H251" s="188">
        <v>5</v>
      </c>
      <c r="I251" s="188">
        <v>5.2350000000000003</v>
      </c>
      <c r="J251" s="32">
        <v>84</v>
      </c>
      <c r="K251" s="32" t="s">
        <v>66</v>
      </c>
      <c r="L251" s="32"/>
      <c r="M251" s="33" t="s">
        <v>67</v>
      </c>
      <c r="N251" s="33"/>
      <c r="O251" s="32">
        <v>180</v>
      </c>
      <c r="P251" s="330" t="s">
        <v>314</v>
      </c>
      <c r="Q251" s="194"/>
      <c r="R251" s="194"/>
      <c r="S251" s="194"/>
      <c r="T251" s="195"/>
      <c r="U251" s="34"/>
      <c r="V251" s="34"/>
      <c r="W251" s="35" t="s">
        <v>68</v>
      </c>
      <c r="X251" s="189">
        <v>72</v>
      </c>
      <c r="Y251" s="190">
        <f>IFERROR(IF(X251="","",X251),"")</f>
        <v>72</v>
      </c>
      <c r="Z251" s="36">
        <f>IFERROR(IF(X251="","",X251*0.0155),"")</f>
        <v>1.1160000000000001</v>
      </c>
      <c r="AA251" s="56"/>
      <c r="AB251" s="57"/>
      <c r="AC251" s="68"/>
      <c r="AG251" s="67"/>
      <c r="AJ251" s="69"/>
      <c r="AK251" s="69"/>
      <c r="BB251" s="159" t="s">
        <v>77</v>
      </c>
      <c r="BM251" s="67">
        <f>IFERROR(X251*I251,"0")</f>
        <v>376.92</v>
      </c>
      <c r="BN251" s="67">
        <f>IFERROR(Y251*I251,"0")</f>
        <v>376.92</v>
      </c>
      <c r="BO251" s="67">
        <f>IFERROR(X251/J251,"0")</f>
        <v>0.8571428571428571</v>
      </c>
      <c r="BP251" s="67">
        <f>IFERROR(Y251/J251,"0")</f>
        <v>0.8571428571428571</v>
      </c>
    </row>
    <row r="252" spans="1:68" ht="27" customHeight="1" x14ac:dyDescent="0.25">
      <c r="A252" s="54" t="s">
        <v>315</v>
      </c>
      <c r="B252" s="54" t="s">
        <v>316</v>
      </c>
      <c r="C252" s="31">
        <v>4301136029</v>
      </c>
      <c r="D252" s="196">
        <v>4640242180410</v>
      </c>
      <c r="E252" s="197"/>
      <c r="F252" s="188">
        <v>2.2400000000000002</v>
      </c>
      <c r="G252" s="32">
        <v>1</v>
      </c>
      <c r="H252" s="188">
        <v>2.2400000000000002</v>
      </c>
      <c r="I252" s="188">
        <v>2.4319999999999999</v>
      </c>
      <c r="J252" s="32">
        <v>126</v>
      </c>
      <c r="K252" s="32" t="s">
        <v>76</v>
      </c>
      <c r="L252" s="32"/>
      <c r="M252" s="33" t="s">
        <v>67</v>
      </c>
      <c r="N252" s="33"/>
      <c r="O252" s="32">
        <v>180</v>
      </c>
      <c r="P252" s="22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2" s="194"/>
      <c r="R252" s="194"/>
      <c r="S252" s="194"/>
      <c r="T252" s="195"/>
      <c r="U252" s="34"/>
      <c r="V252" s="34"/>
      <c r="W252" s="35" t="s">
        <v>68</v>
      </c>
      <c r="X252" s="189">
        <v>0</v>
      </c>
      <c r="Y252" s="190">
        <f>IFERROR(IF(X252="","",X252),"")</f>
        <v>0</v>
      </c>
      <c r="Z252" s="36">
        <f>IFERROR(IF(X252="","",X252*0.00936),"")</f>
        <v>0</v>
      </c>
      <c r="AA252" s="56"/>
      <c r="AB252" s="57"/>
      <c r="AC252" s="68"/>
      <c r="AG252" s="67"/>
      <c r="AJ252" s="69"/>
      <c r="AK252" s="69"/>
      <c r="BB252" s="160" t="s">
        <v>77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211"/>
      <c r="B253" s="202"/>
      <c r="C253" s="202"/>
      <c r="D253" s="202"/>
      <c r="E253" s="202"/>
      <c r="F253" s="202"/>
      <c r="G253" s="202"/>
      <c r="H253" s="202"/>
      <c r="I253" s="202"/>
      <c r="J253" s="202"/>
      <c r="K253" s="202"/>
      <c r="L253" s="202"/>
      <c r="M253" s="202"/>
      <c r="N253" s="202"/>
      <c r="O253" s="212"/>
      <c r="P253" s="198" t="s">
        <v>69</v>
      </c>
      <c r="Q253" s="199"/>
      <c r="R253" s="199"/>
      <c r="S253" s="199"/>
      <c r="T253" s="199"/>
      <c r="U253" s="199"/>
      <c r="V253" s="200"/>
      <c r="W253" s="37" t="s">
        <v>68</v>
      </c>
      <c r="X253" s="191">
        <f>IFERROR(SUM(X249:X252),"0")</f>
        <v>72</v>
      </c>
      <c r="Y253" s="191">
        <f>IFERROR(SUM(Y249:Y252),"0")</f>
        <v>72</v>
      </c>
      <c r="Z253" s="191">
        <f>IFERROR(IF(Z249="",0,Z249),"0")+IFERROR(IF(Z250="",0,Z250),"0")+IFERROR(IF(Z251="",0,Z251),"0")+IFERROR(IF(Z252="",0,Z252),"0")</f>
        <v>1.1160000000000001</v>
      </c>
      <c r="AA253" s="192"/>
      <c r="AB253" s="192"/>
      <c r="AC253" s="192"/>
    </row>
    <row r="254" spans="1:68" x14ac:dyDescent="0.2">
      <c r="A254" s="202"/>
      <c r="B254" s="202"/>
      <c r="C254" s="202"/>
      <c r="D254" s="202"/>
      <c r="E254" s="202"/>
      <c r="F254" s="202"/>
      <c r="G254" s="202"/>
      <c r="H254" s="202"/>
      <c r="I254" s="202"/>
      <c r="J254" s="202"/>
      <c r="K254" s="202"/>
      <c r="L254" s="202"/>
      <c r="M254" s="202"/>
      <c r="N254" s="202"/>
      <c r="O254" s="212"/>
      <c r="P254" s="198" t="s">
        <v>69</v>
      </c>
      <c r="Q254" s="199"/>
      <c r="R254" s="199"/>
      <c r="S254" s="199"/>
      <c r="T254" s="199"/>
      <c r="U254" s="199"/>
      <c r="V254" s="200"/>
      <c r="W254" s="37" t="s">
        <v>70</v>
      </c>
      <c r="X254" s="191">
        <f>IFERROR(SUMPRODUCT(X249:X252*H249:H252),"0")</f>
        <v>360</v>
      </c>
      <c r="Y254" s="191">
        <f>IFERROR(SUMPRODUCT(Y249:Y252*H249:H252),"0")</f>
        <v>360</v>
      </c>
      <c r="Z254" s="37"/>
      <c r="AA254" s="192"/>
      <c r="AB254" s="192"/>
      <c r="AC254" s="192"/>
    </row>
    <row r="255" spans="1:68" ht="14.25" customHeight="1" x14ac:dyDescent="0.25">
      <c r="A255" s="209" t="s">
        <v>128</v>
      </c>
      <c r="B255" s="202"/>
      <c r="C255" s="202"/>
      <c r="D255" s="202"/>
      <c r="E255" s="202"/>
      <c r="F255" s="202"/>
      <c r="G255" s="202"/>
      <c r="H255" s="202"/>
      <c r="I255" s="202"/>
      <c r="J255" s="202"/>
      <c r="K255" s="202"/>
      <c r="L255" s="202"/>
      <c r="M255" s="202"/>
      <c r="N255" s="202"/>
      <c r="O255" s="202"/>
      <c r="P255" s="202"/>
      <c r="Q255" s="202"/>
      <c r="R255" s="202"/>
      <c r="S255" s="202"/>
      <c r="T255" s="202"/>
      <c r="U255" s="202"/>
      <c r="V255" s="202"/>
      <c r="W255" s="202"/>
      <c r="X255" s="202"/>
      <c r="Y255" s="202"/>
      <c r="Z255" s="202"/>
      <c r="AA255" s="185"/>
      <c r="AB255" s="185"/>
      <c r="AC255" s="185"/>
    </row>
    <row r="256" spans="1:68" ht="27" customHeight="1" x14ac:dyDescent="0.25">
      <c r="A256" s="54" t="s">
        <v>317</v>
      </c>
      <c r="B256" s="54" t="s">
        <v>318</v>
      </c>
      <c r="C256" s="31">
        <v>4301135405</v>
      </c>
      <c r="D256" s="196">
        <v>4640242181523</v>
      </c>
      <c r="E256" s="197"/>
      <c r="F256" s="188">
        <v>3</v>
      </c>
      <c r="G256" s="32">
        <v>1</v>
      </c>
      <c r="H256" s="188">
        <v>3</v>
      </c>
      <c r="I256" s="188">
        <v>3.1920000000000002</v>
      </c>
      <c r="J256" s="32">
        <v>126</v>
      </c>
      <c r="K256" s="32" t="s">
        <v>76</v>
      </c>
      <c r="L256" s="32"/>
      <c r="M256" s="33" t="s">
        <v>67</v>
      </c>
      <c r="N256" s="33"/>
      <c r="O256" s="32">
        <v>180</v>
      </c>
      <c r="P256" s="332" t="s">
        <v>319</v>
      </c>
      <c r="Q256" s="194"/>
      <c r="R256" s="194"/>
      <c r="S256" s="194"/>
      <c r="T256" s="195"/>
      <c r="U256" s="34"/>
      <c r="V256" s="34"/>
      <c r="W256" s="35" t="s">
        <v>68</v>
      </c>
      <c r="X256" s="189">
        <v>14</v>
      </c>
      <c r="Y256" s="190">
        <f t="shared" ref="Y256:Y274" si="18">IFERROR(IF(X256="","",X256),"")</f>
        <v>14</v>
      </c>
      <c r="Z256" s="36">
        <f t="shared" ref="Z256:Z261" si="19">IFERROR(IF(X256="","",X256*0.00936),"")</f>
        <v>0.13103999999999999</v>
      </c>
      <c r="AA256" s="56"/>
      <c r="AB256" s="57"/>
      <c r="AC256" s="68"/>
      <c r="AG256" s="67"/>
      <c r="AJ256" s="69"/>
      <c r="AK256" s="69"/>
      <c r="BB256" s="161" t="s">
        <v>77</v>
      </c>
      <c r="BM256" s="67">
        <f t="shared" ref="BM256:BM274" si="20">IFERROR(X256*I256,"0")</f>
        <v>44.688000000000002</v>
      </c>
      <c r="BN256" s="67">
        <f t="shared" ref="BN256:BN274" si="21">IFERROR(Y256*I256,"0")</f>
        <v>44.688000000000002</v>
      </c>
      <c r="BO256" s="67">
        <f t="shared" ref="BO256:BO274" si="22">IFERROR(X256/J256,"0")</f>
        <v>0.1111111111111111</v>
      </c>
      <c r="BP256" s="67">
        <f t="shared" ref="BP256:BP274" si="23">IFERROR(Y256/J256,"0")</f>
        <v>0.1111111111111111</v>
      </c>
    </row>
    <row r="257" spans="1:68" ht="27" customHeight="1" x14ac:dyDescent="0.25">
      <c r="A257" s="54" t="s">
        <v>320</v>
      </c>
      <c r="B257" s="54" t="s">
        <v>321</v>
      </c>
      <c r="C257" s="31">
        <v>4301135195</v>
      </c>
      <c r="D257" s="196">
        <v>4640242180366</v>
      </c>
      <c r="E257" s="197"/>
      <c r="F257" s="188">
        <v>3.7</v>
      </c>
      <c r="G257" s="32">
        <v>1</v>
      </c>
      <c r="H257" s="188">
        <v>3.7</v>
      </c>
      <c r="I257" s="188">
        <v>3.8919999999999999</v>
      </c>
      <c r="J257" s="32">
        <v>126</v>
      </c>
      <c r="K257" s="32" t="s">
        <v>76</v>
      </c>
      <c r="L257" s="32"/>
      <c r="M257" s="33" t="s">
        <v>67</v>
      </c>
      <c r="N257" s="33"/>
      <c r="O257" s="32">
        <v>180</v>
      </c>
      <c r="P257" s="343" t="s">
        <v>322</v>
      </c>
      <c r="Q257" s="194"/>
      <c r="R257" s="194"/>
      <c r="S257" s="194"/>
      <c r="T257" s="195"/>
      <c r="U257" s="34"/>
      <c r="V257" s="34"/>
      <c r="W257" s="35" t="s">
        <v>68</v>
      </c>
      <c r="X257" s="189">
        <v>0</v>
      </c>
      <c r="Y257" s="190">
        <f t="shared" si="18"/>
        <v>0</v>
      </c>
      <c r="Z257" s="36">
        <f t="shared" si="19"/>
        <v>0</v>
      </c>
      <c r="AA257" s="56"/>
      <c r="AB257" s="57"/>
      <c r="AC257" s="68"/>
      <c r="AG257" s="67"/>
      <c r="AJ257" s="69"/>
      <c r="AK257" s="69"/>
      <c r="BB257" s="162" t="s">
        <v>77</v>
      </c>
      <c r="BM257" s="67">
        <f t="shared" si="20"/>
        <v>0</v>
      </c>
      <c r="BN257" s="67">
        <f t="shared" si="21"/>
        <v>0</v>
      </c>
      <c r="BO257" s="67">
        <f t="shared" si="22"/>
        <v>0</v>
      </c>
      <c r="BP257" s="67">
        <f t="shared" si="23"/>
        <v>0</v>
      </c>
    </row>
    <row r="258" spans="1:68" ht="27" customHeight="1" x14ac:dyDescent="0.25">
      <c r="A258" s="54" t="s">
        <v>323</v>
      </c>
      <c r="B258" s="54" t="s">
        <v>324</v>
      </c>
      <c r="C258" s="31">
        <v>4301135375</v>
      </c>
      <c r="D258" s="196">
        <v>4640242181486</v>
      </c>
      <c r="E258" s="197"/>
      <c r="F258" s="188">
        <v>3.7</v>
      </c>
      <c r="G258" s="32">
        <v>1</v>
      </c>
      <c r="H258" s="188">
        <v>3.7</v>
      </c>
      <c r="I258" s="188">
        <v>3.8919999999999999</v>
      </c>
      <c r="J258" s="32">
        <v>126</v>
      </c>
      <c r="K258" s="32" t="s">
        <v>76</v>
      </c>
      <c r="L258" s="32"/>
      <c r="M258" s="33" t="s">
        <v>67</v>
      </c>
      <c r="N258" s="33"/>
      <c r="O258" s="32">
        <v>180</v>
      </c>
      <c r="P258" s="271" t="s">
        <v>325</v>
      </c>
      <c r="Q258" s="194"/>
      <c r="R258" s="194"/>
      <c r="S258" s="194"/>
      <c r="T258" s="195"/>
      <c r="U258" s="34"/>
      <c r="V258" s="34"/>
      <c r="W258" s="35" t="s">
        <v>68</v>
      </c>
      <c r="X258" s="189">
        <v>322</v>
      </c>
      <c r="Y258" s="190">
        <f t="shared" si="18"/>
        <v>322</v>
      </c>
      <c r="Z258" s="36">
        <f t="shared" si="19"/>
        <v>3.0139200000000002</v>
      </c>
      <c r="AA258" s="56"/>
      <c r="AB258" s="57"/>
      <c r="AC258" s="68"/>
      <c r="AG258" s="67"/>
      <c r="AJ258" s="69"/>
      <c r="AK258" s="69"/>
      <c r="BB258" s="163" t="s">
        <v>77</v>
      </c>
      <c r="BM258" s="67">
        <f t="shared" si="20"/>
        <v>1253.2239999999999</v>
      </c>
      <c r="BN258" s="67">
        <f t="shared" si="21"/>
        <v>1253.2239999999999</v>
      </c>
      <c r="BO258" s="67">
        <f t="shared" si="22"/>
        <v>2.5555555555555554</v>
      </c>
      <c r="BP258" s="67">
        <f t="shared" si="23"/>
        <v>2.5555555555555554</v>
      </c>
    </row>
    <row r="259" spans="1:68" ht="37.5" customHeight="1" x14ac:dyDescent="0.25">
      <c r="A259" s="54" t="s">
        <v>326</v>
      </c>
      <c r="B259" s="54" t="s">
        <v>327</v>
      </c>
      <c r="C259" s="31">
        <v>4301135402</v>
      </c>
      <c r="D259" s="196">
        <v>4640242181493</v>
      </c>
      <c r="E259" s="197"/>
      <c r="F259" s="188">
        <v>3.7</v>
      </c>
      <c r="G259" s="32">
        <v>1</v>
      </c>
      <c r="H259" s="188">
        <v>3.7</v>
      </c>
      <c r="I259" s="188">
        <v>3.8919999999999999</v>
      </c>
      <c r="J259" s="32">
        <v>126</v>
      </c>
      <c r="K259" s="32" t="s">
        <v>76</v>
      </c>
      <c r="L259" s="32"/>
      <c r="M259" s="33" t="s">
        <v>67</v>
      </c>
      <c r="N259" s="33"/>
      <c r="O259" s="32">
        <v>180</v>
      </c>
      <c r="P259" s="255" t="s">
        <v>328</v>
      </c>
      <c r="Q259" s="194"/>
      <c r="R259" s="194"/>
      <c r="S259" s="194"/>
      <c r="T259" s="195"/>
      <c r="U259" s="34"/>
      <c r="V259" s="34"/>
      <c r="W259" s="35" t="s">
        <v>68</v>
      </c>
      <c r="X259" s="189">
        <v>0</v>
      </c>
      <c r="Y259" s="190">
        <f t="shared" si="18"/>
        <v>0</v>
      </c>
      <c r="Z259" s="36">
        <f t="shared" si="19"/>
        <v>0</v>
      </c>
      <c r="AA259" s="56"/>
      <c r="AB259" s="57"/>
      <c r="AC259" s="68"/>
      <c r="AG259" s="67"/>
      <c r="AJ259" s="69"/>
      <c r="AK259" s="69"/>
      <c r="BB259" s="164" t="s">
        <v>77</v>
      </c>
      <c r="BM259" s="67">
        <f t="shared" si="20"/>
        <v>0</v>
      </c>
      <c r="BN259" s="67">
        <f t="shared" si="21"/>
        <v>0</v>
      </c>
      <c r="BO259" s="67">
        <f t="shared" si="22"/>
        <v>0</v>
      </c>
      <c r="BP259" s="67">
        <f t="shared" si="23"/>
        <v>0</v>
      </c>
    </row>
    <row r="260" spans="1:68" ht="37.5" customHeight="1" x14ac:dyDescent="0.25">
      <c r="A260" s="54" t="s">
        <v>329</v>
      </c>
      <c r="B260" s="54" t="s">
        <v>330</v>
      </c>
      <c r="C260" s="31">
        <v>4301135403</v>
      </c>
      <c r="D260" s="196">
        <v>4640242181509</v>
      </c>
      <c r="E260" s="197"/>
      <c r="F260" s="188">
        <v>3.7</v>
      </c>
      <c r="G260" s="32">
        <v>1</v>
      </c>
      <c r="H260" s="188">
        <v>3.7</v>
      </c>
      <c r="I260" s="188">
        <v>3.8919999999999999</v>
      </c>
      <c r="J260" s="32">
        <v>126</v>
      </c>
      <c r="K260" s="32" t="s">
        <v>76</v>
      </c>
      <c r="L260" s="32"/>
      <c r="M260" s="33" t="s">
        <v>67</v>
      </c>
      <c r="N260" s="33"/>
      <c r="O260" s="32">
        <v>180</v>
      </c>
      <c r="P260" s="311" t="s">
        <v>331</v>
      </c>
      <c r="Q260" s="194"/>
      <c r="R260" s="194"/>
      <c r="S260" s="194"/>
      <c r="T260" s="195"/>
      <c r="U260" s="34"/>
      <c r="V260" s="34"/>
      <c r="W260" s="35" t="s">
        <v>68</v>
      </c>
      <c r="X260" s="189">
        <v>0</v>
      </c>
      <c r="Y260" s="190">
        <f t="shared" si="18"/>
        <v>0</v>
      </c>
      <c r="Z260" s="36">
        <f t="shared" si="19"/>
        <v>0</v>
      </c>
      <c r="AA260" s="56"/>
      <c r="AB260" s="57"/>
      <c r="AC260" s="68"/>
      <c r="AG260" s="67"/>
      <c r="AJ260" s="69"/>
      <c r="AK260" s="69"/>
      <c r="BB260" s="165" t="s">
        <v>77</v>
      </c>
      <c r="BM260" s="67">
        <f t="shared" si="20"/>
        <v>0</v>
      </c>
      <c r="BN260" s="67">
        <f t="shared" si="21"/>
        <v>0</v>
      </c>
      <c r="BO260" s="67">
        <f t="shared" si="22"/>
        <v>0</v>
      </c>
      <c r="BP260" s="67">
        <f t="shared" si="23"/>
        <v>0</v>
      </c>
    </row>
    <row r="261" spans="1:68" ht="37.5" customHeight="1" x14ac:dyDescent="0.25">
      <c r="A261" s="54" t="s">
        <v>332</v>
      </c>
      <c r="B261" s="54" t="s">
        <v>333</v>
      </c>
      <c r="C261" s="31">
        <v>4301135187</v>
      </c>
      <c r="D261" s="196">
        <v>4640242180328</v>
      </c>
      <c r="E261" s="197"/>
      <c r="F261" s="188">
        <v>3.5</v>
      </c>
      <c r="G261" s="32">
        <v>1</v>
      </c>
      <c r="H261" s="188">
        <v>3.5</v>
      </c>
      <c r="I261" s="188">
        <v>3.6920000000000002</v>
      </c>
      <c r="J261" s="32">
        <v>126</v>
      </c>
      <c r="K261" s="32" t="s">
        <v>76</v>
      </c>
      <c r="L261" s="32"/>
      <c r="M261" s="33" t="s">
        <v>67</v>
      </c>
      <c r="N261" s="33"/>
      <c r="O261" s="32">
        <v>180</v>
      </c>
      <c r="P261" s="323" t="s">
        <v>334</v>
      </c>
      <c r="Q261" s="194"/>
      <c r="R261" s="194"/>
      <c r="S261" s="194"/>
      <c r="T261" s="195"/>
      <c r="U261" s="34"/>
      <c r="V261" s="34"/>
      <c r="W261" s="35" t="s">
        <v>68</v>
      </c>
      <c r="X261" s="189">
        <v>0</v>
      </c>
      <c r="Y261" s="190">
        <f t="shared" si="18"/>
        <v>0</v>
      </c>
      <c r="Z261" s="36">
        <f t="shared" si="19"/>
        <v>0</v>
      </c>
      <c r="AA261" s="56"/>
      <c r="AB261" s="57"/>
      <c r="AC261" s="68"/>
      <c r="AG261" s="67"/>
      <c r="AJ261" s="69"/>
      <c r="AK261" s="69"/>
      <c r="BB261" s="166" t="s">
        <v>77</v>
      </c>
      <c r="BM261" s="67">
        <f t="shared" si="20"/>
        <v>0</v>
      </c>
      <c r="BN261" s="67">
        <f t="shared" si="21"/>
        <v>0</v>
      </c>
      <c r="BO261" s="67">
        <f t="shared" si="22"/>
        <v>0</v>
      </c>
      <c r="BP261" s="67">
        <f t="shared" si="23"/>
        <v>0</v>
      </c>
    </row>
    <row r="262" spans="1:68" ht="27" customHeight="1" x14ac:dyDescent="0.25">
      <c r="A262" s="54" t="s">
        <v>335</v>
      </c>
      <c r="B262" s="54" t="s">
        <v>336</v>
      </c>
      <c r="C262" s="31">
        <v>4301135186</v>
      </c>
      <c r="D262" s="196">
        <v>4640242180311</v>
      </c>
      <c r="E262" s="197"/>
      <c r="F262" s="188">
        <v>5.5</v>
      </c>
      <c r="G262" s="32">
        <v>1</v>
      </c>
      <c r="H262" s="188">
        <v>5.5</v>
      </c>
      <c r="I262" s="188">
        <v>5.7350000000000003</v>
      </c>
      <c r="J262" s="32">
        <v>84</v>
      </c>
      <c r="K262" s="32" t="s">
        <v>66</v>
      </c>
      <c r="L262" s="32"/>
      <c r="M262" s="33" t="s">
        <v>67</v>
      </c>
      <c r="N262" s="33"/>
      <c r="O262" s="32">
        <v>180</v>
      </c>
      <c r="P262" s="380" t="s">
        <v>337</v>
      </c>
      <c r="Q262" s="194"/>
      <c r="R262" s="194"/>
      <c r="S262" s="194"/>
      <c r="T262" s="195"/>
      <c r="U262" s="34"/>
      <c r="V262" s="34"/>
      <c r="W262" s="35" t="s">
        <v>68</v>
      </c>
      <c r="X262" s="189">
        <v>60</v>
      </c>
      <c r="Y262" s="190">
        <f t="shared" si="18"/>
        <v>60</v>
      </c>
      <c r="Z262" s="36">
        <f>IFERROR(IF(X262="","",X262*0.0155),"")</f>
        <v>0.92999999999999994</v>
      </c>
      <c r="AA262" s="56"/>
      <c r="AB262" s="57"/>
      <c r="AC262" s="68"/>
      <c r="AG262" s="67"/>
      <c r="AJ262" s="69"/>
      <c r="AK262" s="69"/>
      <c r="BB262" s="167" t="s">
        <v>77</v>
      </c>
      <c r="BM262" s="67">
        <f t="shared" si="20"/>
        <v>344.1</v>
      </c>
      <c r="BN262" s="67">
        <f t="shared" si="21"/>
        <v>344.1</v>
      </c>
      <c r="BO262" s="67">
        <f t="shared" si="22"/>
        <v>0.7142857142857143</v>
      </c>
      <c r="BP262" s="67">
        <f t="shared" si="23"/>
        <v>0.7142857142857143</v>
      </c>
    </row>
    <row r="263" spans="1:68" ht="27" customHeight="1" x14ac:dyDescent="0.25">
      <c r="A263" s="54" t="s">
        <v>338</v>
      </c>
      <c r="B263" s="54" t="s">
        <v>339</v>
      </c>
      <c r="C263" s="31">
        <v>4301135394</v>
      </c>
      <c r="D263" s="196">
        <v>4640242181561</v>
      </c>
      <c r="E263" s="197"/>
      <c r="F263" s="188">
        <v>3.7</v>
      </c>
      <c r="G263" s="32">
        <v>1</v>
      </c>
      <c r="H263" s="188">
        <v>3.7</v>
      </c>
      <c r="I263" s="188">
        <v>3.8919999999999999</v>
      </c>
      <c r="J263" s="32">
        <v>126</v>
      </c>
      <c r="K263" s="32" t="s">
        <v>76</v>
      </c>
      <c r="L263" s="32"/>
      <c r="M263" s="33" t="s">
        <v>67</v>
      </c>
      <c r="N263" s="33"/>
      <c r="O263" s="32">
        <v>180</v>
      </c>
      <c r="P263" s="384" t="s">
        <v>340</v>
      </c>
      <c r="Q263" s="194"/>
      <c r="R263" s="194"/>
      <c r="S263" s="194"/>
      <c r="T263" s="195"/>
      <c r="U263" s="34"/>
      <c r="V263" s="34"/>
      <c r="W263" s="35" t="s">
        <v>68</v>
      </c>
      <c r="X263" s="189">
        <v>56</v>
      </c>
      <c r="Y263" s="190">
        <f t="shared" si="18"/>
        <v>56</v>
      </c>
      <c r="Z263" s="36">
        <f>IFERROR(IF(X263="","",X263*0.00936),"")</f>
        <v>0.52415999999999996</v>
      </c>
      <c r="AA263" s="56"/>
      <c r="AB263" s="57"/>
      <c r="AC263" s="68"/>
      <c r="AG263" s="67"/>
      <c r="AJ263" s="69"/>
      <c r="AK263" s="69"/>
      <c r="BB263" s="168" t="s">
        <v>77</v>
      </c>
      <c r="BM263" s="67">
        <f t="shared" si="20"/>
        <v>217.952</v>
      </c>
      <c r="BN263" s="67">
        <f t="shared" si="21"/>
        <v>217.952</v>
      </c>
      <c r="BO263" s="67">
        <f t="shared" si="22"/>
        <v>0.44444444444444442</v>
      </c>
      <c r="BP263" s="67">
        <f t="shared" si="23"/>
        <v>0.44444444444444442</v>
      </c>
    </row>
    <row r="264" spans="1:68" ht="27" customHeight="1" x14ac:dyDescent="0.25">
      <c r="A264" s="54" t="s">
        <v>341</v>
      </c>
      <c r="B264" s="54" t="s">
        <v>342</v>
      </c>
      <c r="C264" s="31">
        <v>4301135320</v>
      </c>
      <c r="D264" s="196">
        <v>4640242181592</v>
      </c>
      <c r="E264" s="197"/>
      <c r="F264" s="188">
        <v>3.5</v>
      </c>
      <c r="G264" s="32">
        <v>1</v>
      </c>
      <c r="H264" s="188">
        <v>3.5</v>
      </c>
      <c r="I264" s="188">
        <v>3.6850000000000001</v>
      </c>
      <c r="J264" s="32">
        <v>126</v>
      </c>
      <c r="K264" s="32" t="s">
        <v>76</v>
      </c>
      <c r="L264" s="32"/>
      <c r="M264" s="33" t="s">
        <v>67</v>
      </c>
      <c r="N264" s="33"/>
      <c r="O264" s="32">
        <v>180</v>
      </c>
      <c r="P264" s="294" t="s">
        <v>343</v>
      </c>
      <c r="Q264" s="194"/>
      <c r="R264" s="194"/>
      <c r="S264" s="194"/>
      <c r="T264" s="195"/>
      <c r="U264" s="34"/>
      <c r="V264" s="34"/>
      <c r="W264" s="35" t="s">
        <v>68</v>
      </c>
      <c r="X264" s="189">
        <v>0</v>
      </c>
      <c r="Y264" s="190">
        <f t="shared" si="18"/>
        <v>0</v>
      </c>
      <c r="Z264" s="36">
        <f>IFERROR(IF(X264="","",X264*0.00936),"")</f>
        <v>0</v>
      </c>
      <c r="AA264" s="56"/>
      <c r="AB264" s="57"/>
      <c r="AC264" s="68"/>
      <c r="AG264" s="67"/>
      <c r="AJ264" s="69"/>
      <c r="AK264" s="69"/>
      <c r="BB264" s="169" t="s">
        <v>77</v>
      </c>
      <c r="BM264" s="67">
        <f t="shared" si="20"/>
        <v>0</v>
      </c>
      <c r="BN264" s="67">
        <f t="shared" si="21"/>
        <v>0</v>
      </c>
      <c r="BO264" s="67">
        <f t="shared" si="22"/>
        <v>0</v>
      </c>
      <c r="BP264" s="67">
        <f t="shared" si="23"/>
        <v>0</v>
      </c>
    </row>
    <row r="265" spans="1:68" ht="27" customHeight="1" x14ac:dyDescent="0.25">
      <c r="A265" s="54" t="s">
        <v>344</v>
      </c>
      <c r="B265" s="54" t="s">
        <v>345</v>
      </c>
      <c r="C265" s="31">
        <v>4301135193</v>
      </c>
      <c r="D265" s="196">
        <v>4640242180403</v>
      </c>
      <c r="E265" s="197"/>
      <c r="F265" s="188">
        <v>3</v>
      </c>
      <c r="G265" s="32">
        <v>1</v>
      </c>
      <c r="H265" s="188">
        <v>3</v>
      </c>
      <c r="I265" s="188">
        <v>3.1920000000000002</v>
      </c>
      <c r="J265" s="32">
        <v>126</v>
      </c>
      <c r="K265" s="32" t="s">
        <v>76</v>
      </c>
      <c r="L265" s="32"/>
      <c r="M265" s="33" t="s">
        <v>67</v>
      </c>
      <c r="N265" s="33"/>
      <c r="O265" s="32">
        <v>180</v>
      </c>
      <c r="P265" s="240" t="s">
        <v>346</v>
      </c>
      <c r="Q265" s="194"/>
      <c r="R265" s="194"/>
      <c r="S265" s="194"/>
      <c r="T265" s="195"/>
      <c r="U265" s="34"/>
      <c r="V265" s="34"/>
      <c r="W265" s="35" t="s">
        <v>68</v>
      </c>
      <c r="X265" s="189">
        <v>0</v>
      </c>
      <c r="Y265" s="190">
        <f t="shared" si="18"/>
        <v>0</v>
      </c>
      <c r="Z265" s="36">
        <f>IFERROR(IF(X265="","",X265*0.00936),"")</f>
        <v>0</v>
      </c>
      <c r="AA265" s="56"/>
      <c r="AB265" s="57"/>
      <c r="AC265" s="68"/>
      <c r="AG265" s="67"/>
      <c r="AJ265" s="69"/>
      <c r="AK265" s="69"/>
      <c r="BB265" s="170" t="s">
        <v>77</v>
      </c>
      <c r="BM265" s="67">
        <f t="shared" si="20"/>
        <v>0</v>
      </c>
      <c r="BN265" s="67">
        <f t="shared" si="21"/>
        <v>0</v>
      </c>
      <c r="BO265" s="67">
        <f t="shared" si="22"/>
        <v>0</v>
      </c>
      <c r="BP265" s="67">
        <f t="shared" si="23"/>
        <v>0</v>
      </c>
    </row>
    <row r="266" spans="1:68" ht="27" customHeight="1" x14ac:dyDescent="0.25">
      <c r="A266" s="54" t="s">
        <v>347</v>
      </c>
      <c r="B266" s="54" t="s">
        <v>348</v>
      </c>
      <c r="C266" s="31">
        <v>4301135304</v>
      </c>
      <c r="D266" s="196">
        <v>4640242181240</v>
      </c>
      <c r="E266" s="197"/>
      <c r="F266" s="188">
        <v>0.3</v>
      </c>
      <c r="G266" s="32">
        <v>9</v>
      </c>
      <c r="H266" s="188">
        <v>2.7</v>
      </c>
      <c r="I266" s="188">
        <v>2.88</v>
      </c>
      <c r="J266" s="32">
        <v>126</v>
      </c>
      <c r="K266" s="32" t="s">
        <v>76</v>
      </c>
      <c r="L266" s="32"/>
      <c r="M266" s="33" t="s">
        <v>67</v>
      </c>
      <c r="N266" s="33"/>
      <c r="O266" s="32">
        <v>180</v>
      </c>
      <c r="P266" s="250" t="s">
        <v>349</v>
      </c>
      <c r="Q266" s="194"/>
      <c r="R266" s="194"/>
      <c r="S266" s="194"/>
      <c r="T266" s="195"/>
      <c r="U266" s="34"/>
      <c r="V266" s="34"/>
      <c r="W266" s="35" t="s">
        <v>68</v>
      </c>
      <c r="X266" s="189">
        <v>0</v>
      </c>
      <c r="Y266" s="190">
        <f t="shared" si="18"/>
        <v>0</v>
      </c>
      <c r="Z266" s="36">
        <f>IFERROR(IF(X266="","",X266*0.00936),"")</f>
        <v>0</v>
      </c>
      <c r="AA266" s="56"/>
      <c r="AB266" s="57"/>
      <c r="AC266" s="68"/>
      <c r="AG266" s="67"/>
      <c r="AJ266" s="69"/>
      <c r="AK266" s="69"/>
      <c r="BB266" s="171" t="s">
        <v>77</v>
      </c>
      <c r="BM266" s="67">
        <f t="shared" si="20"/>
        <v>0</v>
      </c>
      <c r="BN266" s="67">
        <f t="shared" si="21"/>
        <v>0</v>
      </c>
      <c r="BO266" s="67">
        <f t="shared" si="22"/>
        <v>0</v>
      </c>
      <c r="BP266" s="67">
        <f t="shared" si="23"/>
        <v>0</v>
      </c>
    </row>
    <row r="267" spans="1:68" ht="27" customHeight="1" x14ac:dyDescent="0.25">
      <c r="A267" s="54" t="s">
        <v>350</v>
      </c>
      <c r="B267" s="54" t="s">
        <v>351</v>
      </c>
      <c r="C267" s="31">
        <v>4301135310</v>
      </c>
      <c r="D267" s="196">
        <v>4640242181318</v>
      </c>
      <c r="E267" s="197"/>
      <c r="F267" s="188">
        <v>0.3</v>
      </c>
      <c r="G267" s="32">
        <v>9</v>
      </c>
      <c r="H267" s="188">
        <v>2.7</v>
      </c>
      <c r="I267" s="188">
        <v>2.988</v>
      </c>
      <c r="J267" s="32">
        <v>126</v>
      </c>
      <c r="K267" s="32" t="s">
        <v>76</v>
      </c>
      <c r="L267" s="32"/>
      <c r="M267" s="33" t="s">
        <v>67</v>
      </c>
      <c r="N267" s="33"/>
      <c r="O267" s="32">
        <v>180</v>
      </c>
      <c r="P267" s="305" t="s">
        <v>352</v>
      </c>
      <c r="Q267" s="194"/>
      <c r="R267" s="194"/>
      <c r="S267" s="194"/>
      <c r="T267" s="195"/>
      <c r="U267" s="34"/>
      <c r="V267" s="34"/>
      <c r="W267" s="35" t="s">
        <v>68</v>
      </c>
      <c r="X267" s="189">
        <v>0</v>
      </c>
      <c r="Y267" s="190">
        <f t="shared" si="18"/>
        <v>0</v>
      </c>
      <c r="Z267" s="36">
        <f>IFERROR(IF(X267="","",X267*0.00936),"")</f>
        <v>0</v>
      </c>
      <c r="AA267" s="56"/>
      <c r="AB267" s="57"/>
      <c r="AC267" s="68"/>
      <c r="AG267" s="67"/>
      <c r="AJ267" s="69"/>
      <c r="AK267" s="69"/>
      <c r="BB267" s="172" t="s">
        <v>77</v>
      </c>
      <c r="BM267" s="67">
        <f t="shared" si="20"/>
        <v>0</v>
      </c>
      <c r="BN267" s="67">
        <f t="shared" si="21"/>
        <v>0</v>
      </c>
      <c r="BO267" s="67">
        <f t="shared" si="22"/>
        <v>0</v>
      </c>
      <c r="BP267" s="67">
        <f t="shared" si="23"/>
        <v>0</v>
      </c>
    </row>
    <row r="268" spans="1:68" ht="27" customHeight="1" x14ac:dyDescent="0.25">
      <c r="A268" s="54" t="s">
        <v>353</v>
      </c>
      <c r="B268" s="54" t="s">
        <v>354</v>
      </c>
      <c r="C268" s="31">
        <v>4301135306</v>
      </c>
      <c r="D268" s="196">
        <v>4640242181578</v>
      </c>
      <c r="E268" s="197"/>
      <c r="F268" s="188">
        <v>0.3</v>
      </c>
      <c r="G268" s="32">
        <v>9</v>
      </c>
      <c r="H268" s="188">
        <v>2.7</v>
      </c>
      <c r="I268" s="188">
        <v>2.8450000000000002</v>
      </c>
      <c r="J268" s="32">
        <v>234</v>
      </c>
      <c r="K268" s="32" t="s">
        <v>124</v>
      </c>
      <c r="L268" s="32"/>
      <c r="M268" s="33" t="s">
        <v>67</v>
      </c>
      <c r="N268" s="33"/>
      <c r="O268" s="32">
        <v>180</v>
      </c>
      <c r="P268" s="259" t="s">
        <v>355</v>
      </c>
      <c r="Q268" s="194"/>
      <c r="R268" s="194"/>
      <c r="S268" s="194"/>
      <c r="T268" s="195"/>
      <c r="U268" s="34"/>
      <c r="V268" s="34"/>
      <c r="W268" s="35" t="s">
        <v>68</v>
      </c>
      <c r="X268" s="189">
        <v>0</v>
      </c>
      <c r="Y268" s="190">
        <f t="shared" si="18"/>
        <v>0</v>
      </c>
      <c r="Z268" s="36">
        <f>IFERROR(IF(X268="","",X268*0.00502),"")</f>
        <v>0</v>
      </c>
      <c r="AA268" s="56"/>
      <c r="AB268" s="57"/>
      <c r="AC268" s="68"/>
      <c r="AG268" s="67"/>
      <c r="AJ268" s="69"/>
      <c r="AK268" s="69"/>
      <c r="BB268" s="173" t="s">
        <v>77</v>
      </c>
      <c r="BM268" s="67">
        <f t="shared" si="20"/>
        <v>0</v>
      </c>
      <c r="BN268" s="67">
        <f t="shared" si="21"/>
        <v>0</v>
      </c>
      <c r="BO268" s="67">
        <f t="shared" si="22"/>
        <v>0</v>
      </c>
      <c r="BP268" s="67">
        <f t="shared" si="23"/>
        <v>0</v>
      </c>
    </row>
    <row r="269" spans="1:68" ht="27" customHeight="1" x14ac:dyDescent="0.25">
      <c r="A269" s="54" t="s">
        <v>356</v>
      </c>
      <c r="B269" s="54" t="s">
        <v>357</v>
      </c>
      <c r="C269" s="31">
        <v>4301135305</v>
      </c>
      <c r="D269" s="196">
        <v>4640242181394</v>
      </c>
      <c r="E269" s="197"/>
      <c r="F269" s="188">
        <v>0.3</v>
      </c>
      <c r="G269" s="32">
        <v>9</v>
      </c>
      <c r="H269" s="188">
        <v>2.7</v>
      </c>
      <c r="I269" s="188">
        <v>2.8450000000000002</v>
      </c>
      <c r="J269" s="32">
        <v>234</v>
      </c>
      <c r="K269" s="32" t="s">
        <v>124</v>
      </c>
      <c r="L269" s="32"/>
      <c r="M269" s="33" t="s">
        <v>67</v>
      </c>
      <c r="N269" s="33"/>
      <c r="O269" s="32">
        <v>180</v>
      </c>
      <c r="P269" s="351" t="s">
        <v>358</v>
      </c>
      <c r="Q269" s="194"/>
      <c r="R269" s="194"/>
      <c r="S269" s="194"/>
      <c r="T269" s="195"/>
      <c r="U269" s="34"/>
      <c r="V269" s="34"/>
      <c r="W269" s="35" t="s">
        <v>68</v>
      </c>
      <c r="X269" s="189">
        <v>0</v>
      </c>
      <c r="Y269" s="190">
        <f t="shared" si="18"/>
        <v>0</v>
      </c>
      <c r="Z269" s="36">
        <f>IFERROR(IF(X269="","",X269*0.00502),"")</f>
        <v>0</v>
      </c>
      <c r="AA269" s="56"/>
      <c r="AB269" s="57"/>
      <c r="AC269" s="68"/>
      <c r="AG269" s="67"/>
      <c r="AJ269" s="69"/>
      <c r="AK269" s="69"/>
      <c r="BB269" s="174" t="s">
        <v>77</v>
      </c>
      <c r="BM269" s="67">
        <f t="shared" si="20"/>
        <v>0</v>
      </c>
      <c r="BN269" s="67">
        <f t="shared" si="21"/>
        <v>0</v>
      </c>
      <c r="BO269" s="67">
        <f t="shared" si="22"/>
        <v>0</v>
      </c>
      <c r="BP269" s="67">
        <f t="shared" si="23"/>
        <v>0</v>
      </c>
    </row>
    <row r="270" spans="1:68" ht="27" customHeight="1" x14ac:dyDescent="0.25">
      <c r="A270" s="54" t="s">
        <v>359</v>
      </c>
      <c r="B270" s="54" t="s">
        <v>360</v>
      </c>
      <c r="C270" s="31">
        <v>4301135309</v>
      </c>
      <c r="D270" s="196">
        <v>4640242181332</v>
      </c>
      <c r="E270" s="197"/>
      <c r="F270" s="188">
        <v>0.3</v>
      </c>
      <c r="G270" s="32">
        <v>9</v>
      </c>
      <c r="H270" s="188">
        <v>2.7</v>
      </c>
      <c r="I270" s="188">
        <v>2.9079999999999999</v>
      </c>
      <c r="J270" s="32">
        <v>234</v>
      </c>
      <c r="K270" s="32" t="s">
        <v>124</v>
      </c>
      <c r="L270" s="32"/>
      <c r="M270" s="33" t="s">
        <v>67</v>
      </c>
      <c r="N270" s="33"/>
      <c r="O270" s="32">
        <v>180</v>
      </c>
      <c r="P270" s="359" t="s">
        <v>361</v>
      </c>
      <c r="Q270" s="194"/>
      <c r="R270" s="194"/>
      <c r="S270" s="194"/>
      <c r="T270" s="195"/>
      <c r="U270" s="34"/>
      <c r="V270" s="34"/>
      <c r="W270" s="35" t="s">
        <v>68</v>
      </c>
      <c r="X270" s="189">
        <v>0</v>
      </c>
      <c r="Y270" s="190">
        <f t="shared" si="18"/>
        <v>0</v>
      </c>
      <c r="Z270" s="36">
        <f>IFERROR(IF(X270="","",X270*0.00502),"")</f>
        <v>0</v>
      </c>
      <c r="AA270" s="56"/>
      <c r="AB270" s="57"/>
      <c r="AC270" s="68"/>
      <c r="AG270" s="67"/>
      <c r="AJ270" s="69"/>
      <c r="AK270" s="69"/>
      <c r="BB270" s="175" t="s">
        <v>77</v>
      </c>
      <c r="BM270" s="67">
        <f t="shared" si="20"/>
        <v>0</v>
      </c>
      <c r="BN270" s="67">
        <f t="shared" si="21"/>
        <v>0</v>
      </c>
      <c r="BO270" s="67">
        <f t="shared" si="22"/>
        <v>0</v>
      </c>
      <c r="BP270" s="67">
        <f t="shared" si="23"/>
        <v>0</v>
      </c>
    </row>
    <row r="271" spans="1:68" ht="27" customHeight="1" x14ac:dyDescent="0.25">
      <c r="A271" s="54" t="s">
        <v>362</v>
      </c>
      <c r="B271" s="54" t="s">
        <v>363</v>
      </c>
      <c r="C271" s="31">
        <v>4301135308</v>
      </c>
      <c r="D271" s="196">
        <v>4640242181349</v>
      </c>
      <c r="E271" s="197"/>
      <c r="F271" s="188">
        <v>0.3</v>
      </c>
      <c r="G271" s="32">
        <v>9</v>
      </c>
      <c r="H271" s="188">
        <v>2.7</v>
      </c>
      <c r="I271" s="188">
        <v>2.9079999999999999</v>
      </c>
      <c r="J271" s="32">
        <v>234</v>
      </c>
      <c r="K271" s="32" t="s">
        <v>124</v>
      </c>
      <c r="L271" s="32"/>
      <c r="M271" s="33" t="s">
        <v>67</v>
      </c>
      <c r="N271" s="33"/>
      <c r="O271" s="32">
        <v>180</v>
      </c>
      <c r="P271" s="238" t="s">
        <v>364</v>
      </c>
      <c r="Q271" s="194"/>
      <c r="R271" s="194"/>
      <c r="S271" s="194"/>
      <c r="T271" s="195"/>
      <c r="U271" s="34"/>
      <c r="V271" s="34"/>
      <c r="W271" s="35" t="s">
        <v>68</v>
      </c>
      <c r="X271" s="189">
        <v>0</v>
      </c>
      <c r="Y271" s="190">
        <f t="shared" si="18"/>
        <v>0</v>
      </c>
      <c r="Z271" s="36">
        <f>IFERROR(IF(X271="","",X271*0.00502),"")</f>
        <v>0</v>
      </c>
      <c r="AA271" s="56"/>
      <c r="AB271" s="57"/>
      <c r="AC271" s="68"/>
      <c r="AG271" s="67"/>
      <c r="AJ271" s="69"/>
      <c r="AK271" s="69"/>
      <c r="BB271" s="176" t="s">
        <v>77</v>
      </c>
      <c r="BM271" s="67">
        <f t="shared" si="20"/>
        <v>0</v>
      </c>
      <c r="BN271" s="67">
        <f t="shared" si="21"/>
        <v>0</v>
      </c>
      <c r="BO271" s="67">
        <f t="shared" si="22"/>
        <v>0</v>
      </c>
      <c r="BP271" s="67">
        <f t="shared" si="23"/>
        <v>0</v>
      </c>
    </row>
    <row r="272" spans="1:68" ht="27" customHeight="1" x14ac:dyDescent="0.25">
      <c r="A272" s="54" t="s">
        <v>365</v>
      </c>
      <c r="B272" s="54" t="s">
        <v>366</v>
      </c>
      <c r="C272" s="31">
        <v>4301135307</v>
      </c>
      <c r="D272" s="196">
        <v>4640242181370</v>
      </c>
      <c r="E272" s="197"/>
      <c r="F272" s="188">
        <v>0.3</v>
      </c>
      <c r="G272" s="32">
        <v>9</v>
      </c>
      <c r="H272" s="188">
        <v>2.7</v>
      </c>
      <c r="I272" s="188">
        <v>2.9079999999999999</v>
      </c>
      <c r="J272" s="32">
        <v>234</v>
      </c>
      <c r="K272" s="32" t="s">
        <v>124</v>
      </c>
      <c r="L272" s="32"/>
      <c r="M272" s="33" t="s">
        <v>67</v>
      </c>
      <c r="N272" s="33"/>
      <c r="O272" s="32">
        <v>180</v>
      </c>
      <c r="P272" s="297" t="s">
        <v>367</v>
      </c>
      <c r="Q272" s="194"/>
      <c r="R272" s="194"/>
      <c r="S272" s="194"/>
      <c r="T272" s="195"/>
      <c r="U272" s="34"/>
      <c r="V272" s="34"/>
      <c r="W272" s="35" t="s">
        <v>68</v>
      </c>
      <c r="X272" s="189">
        <v>0</v>
      </c>
      <c r="Y272" s="190">
        <f t="shared" si="18"/>
        <v>0</v>
      </c>
      <c r="Z272" s="36">
        <f>IFERROR(IF(X272="","",X272*0.00502),"")</f>
        <v>0</v>
      </c>
      <c r="AA272" s="56"/>
      <c r="AB272" s="57"/>
      <c r="AC272" s="68"/>
      <c r="AG272" s="67"/>
      <c r="AJ272" s="69"/>
      <c r="AK272" s="69"/>
      <c r="BB272" s="177" t="s">
        <v>77</v>
      </c>
      <c r="BM272" s="67">
        <f t="shared" si="20"/>
        <v>0</v>
      </c>
      <c r="BN272" s="67">
        <f t="shared" si="21"/>
        <v>0</v>
      </c>
      <c r="BO272" s="67">
        <f t="shared" si="22"/>
        <v>0</v>
      </c>
      <c r="BP272" s="67">
        <f t="shared" si="23"/>
        <v>0</v>
      </c>
    </row>
    <row r="273" spans="1:68" ht="27" customHeight="1" x14ac:dyDescent="0.25">
      <c r="A273" s="54" t="s">
        <v>368</v>
      </c>
      <c r="B273" s="54" t="s">
        <v>369</v>
      </c>
      <c r="C273" s="31">
        <v>4301135319</v>
      </c>
      <c r="D273" s="196">
        <v>4607111037473</v>
      </c>
      <c r="E273" s="197"/>
      <c r="F273" s="188">
        <v>1</v>
      </c>
      <c r="G273" s="32">
        <v>4</v>
      </c>
      <c r="H273" s="188">
        <v>4</v>
      </c>
      <c r="I273" s="188">
        <v>4.2300000000000004</v>
      </c>
      <c r="J273" s="32">
        <v>84</v>
      </c>
      <c r="K273" s="32" t="s">
        <v>66</v>
      </c>
      <c r="L273" s="32"/>
      <c r="M273" s="33" t="s">
        <v>67</v>
      </c>
      <c r="N273" s="33"/>
      <c r="O273" s="32">
        <v>180</v>
      </c>
      <c r="P273" s="257" t="s">
        <v>370</v>
      </c>
      <c r="Q273" s="194"/>
      <c r="R273" s="194"/>
      <c r="S273" s="194"/>
      <c r="T273" s="195"/>
      <c r="U273" s="34"/>
      <c r="V273" s="34"/>
      <c r="W273" s="35" t="s">
        <v>68</v>
      </c>
      <c r="X273" s="189">
        <v>0</v>
      </c>
      <c r="Y273" s="190">
        <f t="shared" si="18"/>
        <v>0</v>
      </c>
      <c r="Z273" s="36">
        <f>IFERROR(IF(X273="","",X273*0.0155),"")</f>
        <v>0</v>
      </c>
      <c r="AA273" s="56"/>
      <c r="AB273" s="57"/>
      <c r="AC273" s="68"/>
      <c r="AG273" s="67"/>
      <c r="AJ273" s="69"/>
      <c r="AK273" s="69"/>
      <c r="BB273" s="178" t="s">
        <v>77</v>
      </c>
      <c r="BM273" s="67">
        <f t="shared" si="20"/>
        <v>0</v>
      </c>
      <c r="BN273" s="67">
        <f t="shared" si="21"/>
        <v>0</v>
      </c>
      <c r="BO273" s="67">
        <f t="shared" si="22"/>
        <v>0</v>
      </c>
      <c r="BP273" s="67">
        <f t="shared" si="23"/>
        <v>0</v>
      </c>
    </row>
    <row r="274" spans="1:68" ht="27" customHeight="1" x14ac:dyDescent="0.25">
      <c r="A274" s="54" t="s">
        <v>371</v>
      </c>
      <c r="B274" s="54" t="s">
        <v>372</v>
      </c>
      <c r="C274" s="31">
        <v>4301135198</v>
      </c>
      <c r="D274" s="196">
        <v>4640242180663</v>
      </c>
      <c r="E274" s="197"/>
      <c r="F274" s="188">
        <v>0.9</v>
      </c>
      <c r="G274" s="32">
        <v>4</v>
      </c>
      <c r="H274" s="188">
        <v>3.6</v>
      </c>
      <c r="I274" s="188">
        <v>3.83</v>
      </c>
      <c r="J274" s="32">
        <v>84</v>
      </c>
      <c r="K274" s="32" t="s">
        <v>66</v>
      </c>
      <c r="L274" s="32"/>
      <c r="M274" s="33" t="s">
        <v>67</v>
      </c>
      <c r="N274" s="33"/>
      <c r="O274" s="32">
        <v>180</v>
      </c>
      <c r="P274" s="339" t="s">
        <v>373</v>
      </c>
      <c r="Q274" s="194"/>
      <c r="R274" s="194"/>
      <c r="S274" s="194"/>
      <c r="T274" s="195"/>
      <c r="U274" s="34"/>
      <c r="V274" s="34"/>
      <c r="W274" s="35" t="s">
        <v>68</v>
      </c>
      <c r="X274" s="189">
        <v>0</v>
      </c>
      <c r="Y274" s="190">
        <f t="shared" si="18"/>
        <v>0</v>
      </c>
      <c r="Z274" s="36">
        <f>IFERROR(IF(X274="","",X274*0.0155),"")</f>
        <v>0</v>
      </c>
      <c r="AA274" s="56"/>
      <c r="AB274" s="57"/>
      <c r="AC274" s="68"/>
      <c r="AG274" s="67"/>
      <c r="AJ274" s="69"/>
      <c r="AK274" s="69"/>
      <c r="BB274" s="179" t="s">
        <v>77</v>
      </c>
      <c r="BM274" s="67">
        <f t="shared" si="20"/>
        <v>0</v>
      </c>
      <c r="BN274" s="67">
        <f t="shared" si="21"/>
        <v>0</v>
      </c>
      <c r="BO274" s="67">
        <f t="shared" si="22"/>
        <v>0</v>
      </c>
      <c r="BP274" s="67">
        <f t="shared" si="23"/>
        <v>0</v>
      </c>
    </row>
    <row r="275" spans="1:68" x14ac:dyDescent="0.2">
      <c r="A275" s="211"/>
      <c r="B275" s="202"/>
      <c r="C275" s="202"/>
      <c r="D275" s="202"/>
      <c r="E275" s="202"/>
      <c r="F275" s="202"/>
      <c r="G275" s="202"/>
      <c r="H275" s="202"/>
      <c r="I275" s="202"/>
      <c r="J275" s="202"/>
      <c r="K275" s="202"/>
      <c r="L275" s="202"/>
      <c r="M275" s="202"/>
      <c r="N275" s="202"/>
      <c r="O275" s="212"/>
      <c r="P275" s="198" t="s">
        <v>69</v>
      </c>
      <c r="Q275" s="199"/>
      <c r="R275" s="199"/>
      <c r="S275" s="199"/>
      <c r="T275" s="199"/>
      <c r="U275" s="199"/>
      <c r="V275" s="200"/>
      <c r="W275" s="37" t="s">
        <v>68</v>
      </c>
      <c r="X275" s="191">
        <f>IFERROR(SUM(X256:X274),"0")</f>
        <v>452</v>
      </c>
      <c r="Y275" s="191">
        <f>IFERROR(SUM(Y256:Y274),"0")</f>
        <v>452</v>
      </c>
      <c r="Z275" s="191">
        <f>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4.5991200000000001</v>
      </c>
      <c r="AA275" s="192"/>
      <c r="AB275" s="192"/>
      <c r="AC275" s="192"/>
    </row>
    <row r="276" spans="1:68" x14ac:dyDescent="0.2">
      <c r="A276" s="202"/>
      <c r="B276" s="202"/>
      <c r="C276" s="202"/>
      <c r="D276" s="202"/>
      <c r="E276" s="202"/>
      <c r="F276" s="202"/>
      <c r="G276" s="202"/>
      <c r="H276" s="202"/>
      <c r="I276" s="202"/>
      <c r="J276" s="202"/>
      <c r="K276" s="202"/>
      <c r="L276" s="202"/>
      <c r="M276" s="202"/>
      <c r="N276" s="202"/>
      <c r="O276" s="212"/>
      <c r="P276" s="198" t="s">
        <v>69</v>
      </c>
      <c r="Q276" s="199"/>
      <c r="R276" s="199"/>
      <c r="S276" s="199"/>
      <c r="T276" s="199"/>
      <c r="U276" s="199"/>
      <c r="V276" s="200"/>
      <c r="W276" s="37" t="s">
        <v>70</v>
      </c>
      <c r="X276" s="191">
        <f>IFERROR(SUMPRODUCT(X256:X274*H256:H274),"0")</f>
        <v>1770.6000000000001</v>
      </c>
      <c r="Y276" s="191">
        <f>IFERROR(SUMPRODUCT(Y256:Y274*H256:H274),"0")</f>
        <v>1770.6000000000001</v>
      </c>
      <c r="Z276" s="37"/>
      <c r="AA276" s="192"/>
      <c r="AB276" s="192"/>
      <c r="AC276" s="192"/>
    </row>
    <row r="277" spans="1:68" ht="15" customHeight="1" x14ac:dyDescent="0.2">
      <c r="A277" s="326"/>
      <c r="B277" s="202"/>
      <c r="C277" s="202"/>
      <c r="D277" s="202"/>
      <c r="E277" s="202"/>
      <c r="F277" s="202"/>
      <c r="G277" s="202"/>
      <c r="H277" s="202"/>
      <c r="I277" s="202"/>
      <c r="J277" s="202"/>
      <c r="K277" s="202"/>
      <c r="L277" s="202"/>
      <c r="M277" s="202"/>
      <c r="N277" s="202"/>
      <c r="O277" s="301"/>
      <c r="P277" s="245" t="s">
        <v>374</v>
      </c>
      <c r="Q277" s="246"/>
      <c r="R277" s="246"/>
      <c r="S277" s="246"/>
      <c r="T277" s="246"/>
      <c r="U277" s="246"/>
      <c r="V277" s="247"/>
      <c r="W277" s="37" t="s">
        <v>70</v>
      </c>
      <c r="X277" s="191">
        <f>IFERROR(X24+X33+X40+X49+X61+X67+X72+X78+X88+X95+X103+X109+X115+X121+X126+X132+X137+X143+X147+X155+X160+X168+X172+X177+X183+X190+X200+X208+X213+X219+X225+X230+X238+X242+X247+X254+X276,"0")</f>
        <v>6736.8</v>
      </c>
      <c r="Y277" s="191">
        <f>IFERROR(Y24+Y33+Y40+Y49+Y61+Y67+Y72+Y78+Y88+Y95+Y103+Y109+Y115+Y121+Y126+Y132+Y137+Y143+Y147+Y155+Y160+Y168+Y172+Y177+Y183+Y190+Y200+Y208+Y213+Y219+Y225+Y230+Y238+Y242+Y247+Y254+Y276,"0")</f>
        <v>6736.8</v>
      </c>
      <c r="Z277" s="37"/>
      <c r="AA277" s="192"/>
      <c r="AB277" s="192"/>
      <c r="AC277" s="192"/>
    </row>
    <row r="278" spans="1:68" x14ac:dyDescent="0.2">
      <c r="A278" s="202"/>
      <c r="B278" s="202"/>
      <c r="C278" s="202"/>
      <c r="D278" s="202"/>
      <c r="E278" s="202"/>
      <c r="F278" s="202"/>
      <c r="G278" s="202"/>
      <c r="H278" s="202"/>
      <c r="I278" s="202"/>
      <c r="J278" s="202"/>
      <c r="K278" s="202"/>
      <c r="L278" s="202"/>
      <c r="M278" s="202"/>
      <c r="N278" s="202"/>
      <c r="O278" s="301"/>
      <c r="P278" s="245" t="s">
        <v>375</v>
      </c>
      <c r="Q278" s="246"/>
      <c r="R278" s="246"/>
      <c r="S278" s="246"/>
      <c r="T278" s="246"/>
      <c r="U278" s="246"/>
      <c r="V278" s="247"/>
      <c r="W278" s="37" t="s">
        <v>70</v>
      </c>
      <c r="X278" s="191">
        <f>IFERROR(SUM(BM22:BM274),"0")</f>
        <v>7272.3384000000015</v>
      </c>
      <c r="Y278" s="191">
        <f>IFERROR(SUM(BN22:BN274),"0")</f>
        <v>7272.3384000000015</v>
      </c>
      <c r="Z278" s="37"/>
      <c r="AA278" s="192"/>
      <c r="AB278" s="192"/>
      <c r="AC278" s="192"/>
    </row>
    <row r="279" spans="1:68" x14ac:dyDescent="0.2">
      <c r="A279" s="202"/>
      <c r="B279" s="202"/>
      <c r="C279" s="202"/>
      <c r="D279" s="202"/>
      <c r="E279" s="202"/>
      <c r="F279" s="202"/>
      <c r="G279" s="202"/>
      <c r="H279" s="202"/>
      <c r="I279" s="202"/>
      <c r="J279" s="202"/>
      <c r="K279" s="202"/>
      <c r="L279" s="202"/>
      <c r="M279" s="202"/>
      <c r="N279" s="202"/>
      <c r="O279" s="301"/>
      <c r="P279" s="245" t="s">
        <v>376</v>
      </c>
      <c r="Q279" s="246"/>
      <c r="R279" s="246"/>
      <c r="S279" s="246"/>
      <c r="T279" s="246"/>
      <c r="U279" s="246"/>
      <c r="V279" s="247"/>
      <c r="W279" s="37" t="s">
        <v>377</v>
      </c>
      <c r="X279" s="38">
        <f>ROUNDUP(SUM(BO22:BO274),0)</f>
        <v>17</v>
      </c>
      <c r="Y279" s="38">
        <f>ROUNDUP(SUM(BP22:BP274),0)</f>
        <v>17</v>
      </c>
      <c r="Z279" s="37"/>
      <c r="AA279" s="192"/>
      <c r="AB279" s="192"/>
      <c r="AC279" s="192"/>
    </row>
    <row r="280" spans="1:68" x14ac:dyDescent="0.2">
      <c r="A280" s="202"/>
      <c r="B280" s="202"/>
      <c r="C280" s="202"/>
      <c r="D280" s="202"/>
      <c r="E280" s="202"/>
      <c r="F280" s="202"/>
      <c r="G280" s="202"/>
      <c r="H280" s="202"/>
      <c r="I280" s="202"/>
      <c r="J280" s="202"/>
      <c r="K280" s="202"/>
      <c r="L280" s="202"/>
      <c r="M280" s="202"/>
      <c r="N280" s="202"/>
      <c r="O280" s="301"/>
      <c r="P280" s="245" t="s">
        <v>378</v>
      </c>
      <c r="Q280" s="246"/>
      <c r="R280" s="246"/>
      <c r="S280" s="246"/>
      <c r="T280" s="246"/>
      <c r="U280" s="246"/>
      <c r="V280" s="247"/>
      <c r="W280" s="37" t="s">
        <v>70</v>
      </c>
      <c r="X280" s="191">
        <f>GrossWeightTotal+PalletQtyTotal*25</f>
        <v>7697.3384000000015</v>
      </c>
      <c r="Y280" s="191">
        <f>GrossWeightTotalR+PalletQtyTotalR*25</f>
        <v>7697.3384000000015</v>
      </c>
      <c r="Z280" s="37"/>
      <c r="AA280" s="192"/>
      <c r="AB280" s="192"/>
      <c r="AC280" s="192"/>
    </row>
    <row r="281" spans="1:68" x14ac:dyDescent="0.2">
      <c r="A281" s="202"/>
      <c r="B281" s="202"/>
      <c r="C281" s="202"/>
      <c r="D281" s="202"/>
      <c r="E281" s="202"/>
      <c r="F281" s="202"/>
      <c r="G281" s="202"/>
      <c r="H281" s="202"/>
      <c r="I281" s="202"/>
      <c r="J281" s="202"/>
      <c r="K281" s="202"/>
      <c r="L281" s="202"/>
      <c r="M281" s="202"/>
      <c r="N281" s="202"/>
      <c r="O281" s="301"/>
      <c r="P281" s="245" t="s">
        <v>379</v>
      </c>
      <c r="Q281" s="246"/>
      <c r="R281" s="246"/>
      <c r="S281" s="246"/>
      <c r="T281" s="246"/>
      <c r="U281" s="246"/>
      <c r="V281" s="247"/>
      <c r="W281" s="37" t="s">
        <v>377</v>
      </c>
      <c r="X281" s="191">
        <f>IFERROR(X23+X32+X39+X48+X60+X66+X71+X77+X87+X94+X102+X108+X114+X120+X125+X131+X136+X142+X146+X154+X159+X167+X171+X176+X182+X189+X199+X207+X212+X218+X224+X229+X237+X241+X246+X253+X275,"0")</f>
        <v>1590</v>
      </c>
      <c r="Y281" s="191">
        <f>IFERROR(Y23+Y32+Y39+Y48+Y60+Y66+Y71+Y77+Y87+Y94+Y102+Y108+Y114+Y120+Y125+Y131+Y136+Y142+Y146+Y154+Y159+Y167+Y171+Y176+Y182+Y189+Y199+Y207+Y212+Y218+Y224+Y229+Y237+Y241+Y246+Y253+Y275,"0")</f>
        <v>1590</v>
      </c>
      <c r="Z281" s="37"/>
      <c r="AA281" s="192"/>
      <c r="AB281" s="192"/>
      <c r="AC281" s="192"/>
    </row>
    <row r="282" spans="1:68" ht="14.25" customHeight="1" x14ac:dyDescent="0.2">
      <c r="A282" s="202"/>
      <c r="B282" s="202"/>
      <c r="C282" s="202"/>
      <c r="D282" s="202"/>
      <c r="E282" s="202"/>
      <c r="F282" s="202"/>
      <c r="G282" s="202"/>
      <c r="H282" s="202"/>
      <c r="I282" s="202"/>
      <c r="J282" s="202"/>
      <c r="K282" s="202"/>
      <c r="L282" s="202"/>
      <c r="M282" s="202"/>
      <c r="N282" s="202"/>
      <c r="O282" s="301"/>
      <c r="P282" s="245" t="s">
        <v>380</v>
      </c>
      <c r="Q282" s="246"/>
      <c r="R282" s="246"/>
      <c r="S282" s="246"/>
      <c r="T282" s="246"/>
      <c r="U282" s="246"/>
      <c r="V282" s="247"/>
      <c r="W282" s="39" t="s">
        <v>381</v>
      </c>
      <c r="X282" s="37"/>
      <c r="Y282" s="37"/>
      <c r="Z282" s="37">
        <f>IFERROR(Z23+Z32+Z39+Z48+Z60+Z66+Z71+Z77+Z87+Z94+Z102+Z108+Z114+Z120+Z125+Z131+Z136+Z142+Z146+Z154+Z159+Z167+Z171+Z176+Z182+Z189+Z199+Z207+Z212+Z218+Z224+Z229+Z237+Z241+Z246+Z253+Z275,"0")</f>
        <v>21.142719999999997</v>
      </c>
      <c r="AA282" s="192"/>
      <c r="AB282" s="192"/>
      <c r="AC282" s="192"/>
    </row>
    <row r="283" spans="1:68" ht="13.5" customHeight="1" thickBot="1" x14ac:dyDescent="0.25"/>
    <row r="284" spans="1:68" ht="27" customHeight="1" thickTop="1" thickBot="1" x14ac:dyDescent="0.25">
      <c r="A284" s="40" t="s">
        <v>382</v>
      </c>
      <c r="B284" s="186" t="s">
        <v>62</v>
      </c>
      <c r="C284" s="207" t="s">
        <v>71</v>
      </c>
      <c r="D284" s="252"/>
      <c r="E284" s="252"/>
      <c r="F284" s="252"/>
      <c r="G284" s="252"/>
      <c r="H284" s="252"/>
      <c r="I284" s="252"/>
      <c r="J284" s="252"/>
      <c r="K284" s="252"/>
      <c r="L284" s="252"/>
      <c r="M284" s="252"/>
      <c r="N284" s="252"/>
      <c r="O284" s="252"/>
      <c r="P284" s="252"/>
      <c r="Q284" s="252"/>
      <c r="R284" s="252"/>
      <c r="S284" s="252"/>
      <c r="T284" s="231"/>
      <c r="U284" s="207" t="s">
        <v>198</v>
      </c>
      <c r="V284" s="231"/>
      <c r="W284" s="207" t="s">
        <v>222</v>
      </c>
      <c r="X284" s="231"/>
      <c r="Y284" s="207" t="s">
        <v>238</v>
      </c>
      <c r="Z284" s="252"/>
      <c r="AA284" s="252"/>
      <c r="AB284" s="252"/>
      <c r="AC284" s="252"/>
      <c r="AD284" s="231"/>
      <c r="AE284" s="207" t="s">
        <v>280</v>
      </c>
      <c r="AF284" s="231"/>
      <c r="AG284" s="186" t="s">
        <v>199</v>
      </c>
    </row>
    <row r="285" spans="1:68" ht="14.25" customHeight="1" thickTop="1" x14ac:dyDescent="0.2">
      <c r="A285" s="315" t="s">
        <v>383</v>
      </c>
      <c r="B285" s="207" t="s">
        <v>62</v>
      </c>
      <c r="C285" s="207" t="s">
        <v>72</v>
      </c>
      <c r="D285" s="207" t="s">
        <v>84</v>
      </c>
      <c r="E285" s="207" t="s">
        <v>92</v>
      </c>
      <c r="F285" s="207" t="s">
        <v>105</v>
      </c>
      <c r="G285" s="207" t="s">
        <v>121</v>
      </c>
      <c r="H285" s="207" t="s">
        <v>127</v>
      </c>
      <c r="I285" s="207" t="s">
        <v>131</v>
      </c>
      <c r="J285" s="207" t="s">
        <v>137</v>
      </c>
      <c r="K285" s="207" t="s">
        <v>150</v>
      </c>
      <c r="L285" s="187"/>
      <c r="M285" s="207" t="s">
        <v>158</v>
      </c>
      <c r="N285" s="187"/>
      <c r="O285" s="207" t="s">
        <v>167</v>
      </c>
      <c r="P285" s="207" t="s">
        <v>172</v>
      </c>
      <c r="Q285" s="207" t="s">
        <v>178</v>
      </c>
      <c r="R285" s="207" t="s">
        <v>183</v>
      </c>
      <c r="S285" s="207" t="s">
        <v>186</v>
      </c>
      <c r="T285" s="207" t="s">
        <v>195</v>
      </c>
      <c r="U285" s="207" t="s">
        <v>199</v>
      </c>
      <c r="V285" s="207" t="s">
        <v>205</v>
      </c>
      <c r="W285" s="207" t="s">
        <v>223</v>
      </c>
      <c r="X285" s="207" t="s">
        <v>235</v>
      </c>
      <c r="Y285" s="207" t="s">
        <v>239</v>
      </c>
      <c r="Z285" s="207" t="s">
        <v>242</v>
      </c>
      <c r="AA285" s="207" t="s">
        <v>249</v>
      </c>
      <c r="AB285" s="207" t="s">
        <v>262</v>
      </c>
      <c r="AC285" s="207" t="s">
        <v>271</v>
      </c>
      <c r="AD285" s="207" t="s">
        <v>274</v>
      </c>
      <c r="AE285" s="207" t="s">
        <v>281</v>
      </c>
      <c r="AF285" s="207" t="s">
        <v>285</v>
      </c>
      <c r="AG285" s="207" t="s">
        <v>199</v>
      </c>
    </row>
    <row r="286" spans="1:68" ht="13.5" customHeight="1" thickBot="1" x14ac:dyDescent="0.25">
      <c r="A286" s="316"/>
      <c r="B286" s="208"/>
      <c r="C286" s="208"/>
      <c r="D286" s="208"/>
      <c r="E286" s="208"/>
      <c r="F286" s="208"/>
      <c r="G286" s="208"/>
      <c r="H286" s="208"/>
      <c r="I286" s="208"/>
      <c r="J286" s="208"/>
      <c r="K286" s="208"/>
      <c r="L286" s="187"/>
      <c r="M286" s="208"/>
      <c r="N286" s="187"/>
      <c r="O286" s="208"/>
      <c r="P286" s="208"/>
      <c r="Q286" s="208"/>
      <c r="R286" s="208"/>
      <c r="S286" s="208"/>
      <c r="T286" s="208"/>
      <c r="U286" s="208"/>
      <c r="V286" s="208"/>
      <c r="W286" s="208"/>
      <c r="X286" s="208"/>
      <c r="Y286" s="208"/>
      <c r="Z286" s="208"/>
      <c r="AA286" s="208"/>
      <c r="AB286" s="208"/>
      <c r="AC286" s="208"/>
      <c r="AD286" s="208"/>
      <c r="AE286" s="208"/>
      <c r="AF286" s="208"/>
      <c r="AG286" s="208"/>
    </row>
    <row r="287" spans="1:68" ht="18" customHeight="1" thickTop="1" thickBot="1" x14ac:dyDescent="0.25">
      <c r="A287" s="40" t="s">
        <v>384</v>
      </c>
      <c r="B287" s="46">
        <f>IFERROR(X22*H22,"0")</f>
        <v>0</v>
      </c>
      <c r="C287" s="46">
        <f>IFERROR(X28*H28,"0")+IFERROR(X29*H29,"0")+IFERROR(X30*H30,"0")+IFERROR(X31*H31,"0")</f>
        <v>63</v>
      </c>
      <c r="D287" s="46">
        <f>IFERROR(X36*H36,"0")+IFERROR(X37*H37,"0")+IFERROR(X38*H38,"0")</f>
        <v>216</v>
      </c>
      <c r="E287" s="46">
        <f>IFERROR(X43*H43,"0")+IFERROR(X44*H44,"0")+IFERROR(X45*H45,"0")+IFERROR(X46*H46,"0")+IFERROR(X47*H47,"0")</f>
        <v>24</v>
      </c>
      <c r="F287" s="46">
        <f>IFERROR(X52*H52,"0")+IFERROR(X53*H53,"0")+IFERROR(X54*H54,"0")+IFERROR(X55*H55,"0")+IFERROR(X56*H56,"0")+IFERROR(X57*H57,"0")+IFERROR(X58*H58,"0")+IFERROR(X59*H59,"0")</f>
        <v>428.16</v>
      </c>
      <c r="G287" s="46">
        <f>IFERROR(X64*H64,"0")+IFERROR(X65*H65,"0")</f>
        <v>840</v>
      </c>
      <c r="H287" s="46">
        <f>IFERROR(X70*H70,"0")</f>
        <v>0</v>
      </c>
      <c r="I287" s="46">
        <f>IFERROR(X75*H75,"0")+IFERROR(X76*H76,"0")</f>
        <v>100.8</v>
      </c>
      <c r="J287" s="46">
        <f>IFERROR(X81*H81,"0")+IFERROR(X82*H82,"0")+IFERROR(X83*H83,"0")+IFERROR(X84*H84,"0")+IFERROR(X85*H85,"0")+IFERROR(X86*H86,"0")</f>
        <v>515.76</v>
      </c>
      <c r="K287" s="46">
        <f>IFERROR(X91*H91,"0")+IFERROR(X92*H92,"0")+IFERROR(X93*H93,"0")</f>
        <v>178.08</v>
      </c>
      <c r="L287" s="187"/>
      <c r="M287" s="46">
        <f>IFERROR(X98*H98,"0")+IFERROR(X99*H99,"0")+IFERROR(X100*H100,"0")+IFERROR(X101*H101,"0")</f>
        <v>432</v>
      </c>
      <c r="N287" s="187"/>
      <c r="O287" s="46">
        <f>IFERROR(X106*H106,"0")+IFERROR(X107*H107,"0")</f>
        <v>294</v>
      </c>
      <c r="P287" s="46">
        <f>IFERROR(X112*H112,"0")+IFERROR(X113*H113,"0")</f>
        <v>0</v>
      </c>
      <c r="Q287" s="46">
        <f>IFERROR(X118*H118,"0")+IFERROR(X119*H119,"0")</f>
        <v>42</v>
      </c>
      <c r="R287" s="46">
        <f>IFERROR(X124*H124,"0")</f>
        <v>42</v>
      </c>
      <c r="S287" s="46">
        <f>IFERROR(X129*H129,"0")+IFERROR(X130*H130,"0")</f>
        <v>9.6000000000000014</v>
      </c>
      <c r="T287" s="46">
        <f>IFERROR(X135*H135,"0")</f>
        <v>0</v>
      </c>
      <c r="U287" s="46">
        <f>IFERROR(X141*H141,"0")+IFERROR(X145*H145,"0")</f>
        <v>0</v>
      </c>
      <c r="V287" s="46">
        <f>IFERROR(X150*H150,"0")+IFERROR(X151*H151,"0")+IFERROR(X152*H152,"0")+IFERROR(X153*H153,"0")+IFERROR(X157*H157,"0")+IFERROR(X158*H158,"0")</f>
        <v>180</v>
      </c>
      <c r="W287" s="46">
        <f>IFERROR(X164*H164,"0")+IFERROR(X165*H165,"0")+IFERROR(X166*H166,"0")+IFERROR(X170*H170,"0")</f>
        <v>378</v>
      </c>
      <c r="X287" s="46">
        <f>IFERROR(X175*H175,"0")</f>
        <v>9.6000000000000014</v>
      </c>
      <c r="Y287" s="46">
        <f>IFERROR(X181*H181,"0")</f>
        <v>0</v>
      </c>
      <c r="Z287" s="46">
        <f>IFERROR(X186*H186,"0")+IFERROR(X187*H187,"0")+IFERROR(X188*H188,"0")</f>
        <v>134.39999999999998</v>
      </c>
      <c r="AA287" s="46">
        <f>IFERROR(X193*H193,"0")+IFERROR(X194*H194,"0")+IFERROR(X195*H195,"0")+IFERROR(X196*H196,"0")+IFERROR(X197*H197,"0")+IFERROR(X198*H198,"0")</f>
        <v>67.199999999999989</v>
      </c>
      <c r="AB287" s="46">
        <f>IFERROR(X203*H203,"0")+IFERROR(X204*H204,"0")+IFERROR(X205*H205,"0")+IFERROR(X206*H206,"0")</f>
        <v>259.20000000000005</v>
      </c>
      <c r="AC287" s="46">
        <f>IFERROR(X211*H211,"0")</f>
        <v>0</v>
      </c>
      <c r="AD287" s="46">
        <f>IFERROR(X216*H216,"0")+IFERROR(X217*H217,"0")</f>
        <v>0</v>
      </c>
      <c r="AE287" s="46">
        <f>IFERROR(X223*H223,"0")</f>
        <v>0</v>
      </c>
      <c r="AF287" s="46">
        <f>IFERROR(X228*H228,"0")</f>
        <v>0</v>
      </c>
      <c r="AG287" s="46">
        <f>IFERROR(X234*H234,"0")+IFERROR(X235*H235,"0")+IFERROR(X236*H236,"0")+IFERROR(X240*H240,"0")+IFERROR(X244*H244,"0")+IFERROR(X245*H245,"0")+IFERROR(X249*H249,"0")+IFERROR(X250*H250,"0")+IFERROR(X251*H251,"0")+IFERROR(X252*H252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</f>
        <v>2523</v>
      </c>
    </row>
    <row r="288" spans="1:68" ht="13.5" customHeight="1" thickTop="1" x14ac:dyDescent="0.2">
      <c r="C288" s="187"/>
    </row>
    <row r="289" spans="1:3" ht="19.5" customHeight="1" x14ac:dyDescent="0.2">
      <c r="A289" s="58" t="s">
        <v>385</v>
      </c>
      <c r="B289" s="58" t="s">
        <v>386</v>
      </c>
      <c r="C289" s="58" t="s">
        <v>387</v>
      </c>
    </row>
    <row r="290" spans="1:3" x14ac:dyDescent="0.2">
      <c r="A290" s="59">
        <f>SUMPRODUCT(--(BB:BB="ЗПФ"),--(W:W="кор"),H:H,Y:Y)+SUMPRODUCT(--(BB:BB="ЗПФ"),--(W:W="кг"),Y:Y)</f>
        <v>2556.96</v>
      </c>
      <c r="B290" s="60">
        <f>SUMPRODUCT(--(BB:BB="ПГП"),--(W:W="кор"),H:H,Y:Y)+SUMPRODUCT(--(BB:BB="ПГП"),--(W:W="кг"),Y:Y)</f>
        <v>4179.84</v>
      </c>
      <c r="C290" s="60">
        <f>SUMPRODUCT(--(BB:BB="КИЗ"),--(W:W="кор"),H:H,Y:Y)+SUMPRODUCT(--(BB:BB="КИЗ"),--(W:W="кг"),Y:Y)</f>
        <v>0</v>
      </c>
    </row>
  </sheetData>
  <sheetProtection algorithmName="SHA-512" hashValue="sZ96Ey/KjU04KhoyPhOeaTMSj/sWaXBeFVur3jQy3Yfja6fmpxzXZhK0HIjYVPs4QSh8hyUTDYfSOrsuAffL/Q==" saltValue="8IFclcJzAanosa65pnt4v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16">
    <mergeCell ref="D271:E271"/>
    <mergeCell ref="V12:W12"/>
    <mergeCell ref="D262:E262"/>
    <mergeCell ref="W285:W286"/>
    <mergeCell ref="Y285:Y286"/>
    <mergeCell ref="P85:T85"/>
    <mergeCell ref="A142:O143"/>
    <mergeCell ref="D266:E266"/>
    <mergeCell ref="U17:V17"/>
    <mergeCell ref="Y17:Y18"/>
    <mergeCell ref="D57:E57"/>
    <mergeCell ref="P124:T124"/>
    <mergeCell ref="D268:E268"/>
    <mergeCell ref="P151:T151"/>
    <mergeCell ref="A128:Z128"/>
    <mergeCell ref="A255:Z255"/>
    <mergeCell ref="A192:Z192"/>
    <mergeCell ref="A21:Z21"/>
    <mergeCell ref="B285:B286"/>
    <mergeCell ref="D17:E18"/>
    <mergeCell ref="X17:X18"/>
    <mergeCell ref="P58:T58"/>
    <mergeCell ref="D250:E250"/>
    <mergeCell ref="D44:E44"/>
    <mergeCell ref="Q5:R5"/>
    <mergeCell ref="F17:F18"/>
    <mergeCell ref="D107:E107"/>
    <mergeCell ref="D234:E234"/>
    <mergeCell ref="P65:T65"/>
    <mergeCell ref="X285:X286"/>
    <mergeCell ref="P70:T70"/>
    <mergeCell ref="Z285:Z286"/>
    <mergeCell ref="P263:T263"/>
    <mergeCell ref="D244:E244"/>
    <mergeCell ref="A60:O61"/>
    <mergeCell ref="P228:T228"/>
    <mergeCell ref="Q6:R6"/>
    <mergeCell ref="A189:O190"/>
    <mergeCell ref="P208:V208"/>
    <mergeCell ref="D196:E196"/>
    <mergeCell ref="P219:V219"/>
    <mergeCell ref="P23:V23"/>
    <mergeCell ref="A231:Z231"/>
    <mergeCell ref="A35:Z35"/>
    <mergeCell ref="A62:Z62"/>
    <mergeCell ref="D54:E54"/>
    <mergeCell ref="P160:V160"/>
    <mergeCell ref="P83:T83"/>
    <mergeCell ref="AD17:AF18"/>
    <mergeCell ref="A39:O40"/>
    <mergeCell ref="P167:V167"/>
    <mergeCell ref="P142:V142"/>
    <mergeCell ref="D101:E101"/>
    <mergeCell ref="D76:E76"/>
    <mergeCell ref="F5:G5"/>
    <mergeCell ref="A221:Z221"/>
    <mergeCell ref="A25:Z25"/>
    <mergeCell ref="D175:E175"/>
    <mergeCell ref="P186:T186"/>
    <mergeCell ref="P82:T82"/>
    <mergeCell ref="V11:W11"/>
    <mergeCell ref="P57:T57"/>
    <mergeCell ref="D165:E165"/>
    <mergeCell ref="P75:T75"/>
    <mergeCell ref="D152:E152"/>
    <mergeCell ref="A136:O137"/>
    <mergeCell ref="P181:T181"/>
    <mergeCell ref="D29:E29"/>
    <mergeCell ref="D216:E216"/>
    <mergeCell ref="A20:Z20"/>
    <mergeCell ref="P66:V66"/>
    <mergeCell ref="P137:V137"/>
    <mergeCell ref="W284:X284"/>
    <mergeCell ref="P281:V281"/>
    <mergeCell ref="D164:E164"/>
    <mergeCell ref="P2:W3"/>
    <mergeCell ref="P218:V218"/>
    <mergeCell ref="P198:T198"/>
    <mergeCell ref="P54:T54"/>
    <mergeCell ref="D228:E228"/>
    <mergeCell ref="A23:O24"/>
    <mergeCell ref="P64:T64"/>
    <mergeCell ref="D10:E10"/>
    <mergeCell ref="P135:T135"/>
    <mergeCell ref="F10:G10"/>
    <mergeCell ref="D270:E270"/>
    <mergeCell ref="D99:E99"/>
    <mergeCell ref="P78:V78"/>
    <mergeCell ref="A201:Z201"/>
    <mergeCell ref="D223:E223"/>
    <mergeCell ref="D265:E265"/>
    <mergeCell ref="D252:E252"/>
    <mergeCell ref="A127:Z127"/>
    <mergeCell ref="A191:Z191"/>
    <mergeCell ref="D249:E249"/>
    <mergeCell ref="P262:T262"/>
    <mergeCell ref="P285:P286"/>
    <mergeCell ref="A116:Z116"/>
    <mergeCell ref="P39:V39"/>
    <mergeCell ref="A156:Z156"/>
    <mergeCell ref="P32:V32"/>
    <mergeCell ref="P103:V103"/>
    <mergeCell ref="Q13:R13"/>
    <mergeCell ref="A220:Z220"/>
    <mergeCell ref="A125:O126"/>
    <mergeCell ref="D84:E84"/>
    <mergeCell ref="D22:E22"/>
    <mergeCell ref="A222:Z222"/>
    <mergeCell ref="A102:O103"/>
    <mergeCell ref="D257:E257"/>
    <mergeCell ref="P270:T270"/>
    <mergeCell ref="D86:E86"/>
    <mergeCell ref="D151:E151"/>
    <mergeCell ref="P36:T36"/>
    <mergeCell ref="D150:E150"/>
    <mergeCell ref="P107:T107"/>
    <mergeCell ref="P101:T101"/>
    <mergeCell ref="A233:Z233"/>
    <mergeCell ref="M17:M18"/>
    <mergeCell ref="O17:O18"/>
    <mergeCell ref="H5:M5"/>
    <mergeCell ref="A27:Z27"/>
    <mergeCell ref="P98:T98"/>
    <mergeCell ref="A214:Z214"/>
    <mergeCell ref="D6:M6"/>
    <mergeCell ref="P175:T175"/>
    <mergeCell ref="P95:V95"/>
    <mergeCell ref="D83:E83"/>
    <mergeCell ref="P106:T106"/>
    <mergeCell ref="P93:T93"/>
    <mergeCell ref="P164:T164"/>
    <mergeCell ref="P120:V120"/>
    <mergeCell ref="D85:E85"/>
    <mergeCell ref="G17:G18"/>
    <mergeCell ref="P171:V171"/>
    <mergeCell ref="P121:V121"/>
    <mergeCell ref="P188:T188"/>
    <mergeCell ref="A169:Z169"/>
    <mergeCell ref="P59:T59"/>
    <mergeCell ref="P130:T130"/>
    <mergeCell ref="A176:O177"/>
    <mergeCell ref="P46:T46"/>
    <mergeCell ref="A114:O115"/>
    <mergeCell ref="A9:C9"/>
    <mergeCell ref="P274:T274"/>
    <mergeCell ref="D186:E186"/>
    <mergeCell ref="D217:E217"/>
    <mergeCell ref="F285:F286"/>
    <mergeCell ref="P84:T84"/>
    <mergeCell ref="P193:T193"/>
    <mergeCell ref="D65:E65"/>
    <mergeCell ref="P22:T22"/>
    <mergeCell ref="P257:T257"/>
    <mergeCell ref="D194:E194"/>
    <mergeCell ref="P94:V94"/>
    <mergeCell ref="A90:Z90"/>
    <mergeCell ref="A41:Z41"/>
    <mergeCell ref="P237:V237"/>
    <mergeCell ref="C284:T284"/>
    <mergeCell ref="D256:E256"/>
    <mergeCell ref="P269:T269"/>
    <mergeCell ref="P242:V242"/>
    <mergeCell ref="O285:O286"/>
    <mergeCell ref="A232:Z232"/>
    <mergeCell ref="Q285:Q286"/>
    <mergeCell ref="A241:O242"/>
    <mergeCell ref="A227:Z227"/>
    <mergeCell ref="A71:O72"/>
    <mergeCell ref="AC17:AC18"/>
    <mergeCell ref="A122:Z122"/>
    <mergeCell ref="P147:V147"/>
    <mergeCell ref="P251:T251"/>
    <mergeCell ref="P45:T45"/>
    <mergeCell ref="D153:E153"/>
    <mergeCell ref="P256:T256"/>
    <mergeCell ref="V6:W9"/>
    <mergeCell ref="P38:T38"/>
    <mergeCell ref="Z17:Z18"/>
    <mergeCell ref="AB17:AB18"/>
    <mergeCell ref="A179:Z179"/>
    <mergeCell ref="P112:T112"/>
    <mergeCell ref="D58:E58"/>
    <mergeCell ref="P131:V131"/>
    <mergeCell ref="A248:Z248"/>
    <mergeCell ref="A104:Z104"/>
    <mergeCell ref="P189:V189"/>
    <mergeCell ref="A185:Z185"/>
    <mergeCell ref="P196:T196"/>
    <mergeCell ref="A51:Z51"/>
    <mergeCell ref="A178:Z178"/>
    <mergeCell ref="D170:E170"/>
    <mergeCell ref="P132:V132"/>
    <mergeCell ref="AB285:AB286"/>
    <mergeCell ref="AD285:AD286"/>
    <mergeCell ref="P172:V172"/>
    <mergeCell ref="D203:E203"/>
    <mergeCell ref="BD17:BD18"/>
    <mergeCell ref="D267:E267"/>
    <mergeCell ref="H17:H18"/>
    <mergeCell ref="P261:T261"/>
    <mergeCell ref="D204:E204"/>
    <mergeCell ref="I285:I286"/>
    <mergeCell ref="P217:T217"/>
    <mergeCell ref="A207:O208"/>
    <mergeCell ref="D198:E198"/>
    <mergeCell ref="D269:E269"/>
    <mergeCell ref="P275:V275"/>
    <mergeCell ref="D75:E75"/>
    <mergeCell ref="P247:V247"/>
    <mergeCell ref="D206:E206"/>
    <mergeCell ref="P241:V241"/>
    <mergeCell ref="D181:E181"/>
    <mergeCell ref="P91:T91"/>
    <mergeCell ref="D273:E273"/>
    <mergeCell ref="A277:O282"/>
    <mergeCell ref="AA17:AA18"/>
    <mergeCell ref="AC285:AC286"/>
    <mergeCell ref="P267:T267"/>
    <mergeCell ref="P254:V254"/>
    <mergeCell ref="A79:Z79"/>
    <mergeCell ref="T6:U9"/>
    <mergeCell ref="Q10:R10"/>
    <mergeCell ref="P60:V60"/>
    <mergeCell ref="D43:E43"/>
    <mergeCell ref="P216:T216"/>
    <mergeCell ref="A139:Z139"/>
    <mergeCell ref="A210:Z210"/>
    <mergeCell ref="D130:E130"/>
    <mergeCell ref="P245:T245"/>
    <mergeCell ref="D188:E188"/>
    <mergeCell ref="P126:V126"/>
    <mergeCell ref="P260:T260"/>
    <mergeCell ref="P211:T211"/>
    <mergeCell ref="D59:E59"/>
    <mergeCell ref="A63:Z63"/>
    <mergeCell ref="P225:V225"/>
    <mergeCell ref="P153:T153"/>
    <mergeCell ref="A199:O200"/>
    <mergeCell ref="D36:E36"/>
    <mergeCell ref="P71:V71"/>
    <mergeCell ref="T5:U5"/>
    <mergeCell ref="D119:E119"/>
    <mergeCell ref="P76:T76"/>
    <mergeCell ref="V5:W5"/>
    <mergeCell ref="P203:T203"/>
    <mergeCell ref="D46:E46"/>
    <mergeCell ref="A224:O225"/>
    <mergeCell ref="P212:V212"/>
    <mergeCell ref="AA285:AA286"/>
    <mergeCell ref="Q8:R8"/>
    <mergeCell ref="A138:Z138"/>
    <mergeCell ref="A13:M13"/>
    <mergeCell ref="A69:Z69"/>
    <mergeCell ref="A15:M15"/>
    <mergeCell ref="G285:G286"/>
    <mergeCell ref="A285:A286"/>
    <mergeCell ref="A133:Z133"/>
    <mergeCell ref="P204:T204"/>
    <mergeCell ref="J9:M9"/>
    <mergeCell ref="D112:E112"/>
    <mergeCell ref="P141:T141"/>
    <mergeCell ref="D56:E56"/>
    <mergeCell ref="D193:E193"/>
    <mergeCell ref="P206:T206"/>
    <mergeCell ref="P272:T272"/>
    <mergeCell ref="D106:E106"/>
    <mergeCell ref="A146:O147"/>
    <mergeCell ref="D264:E264"/>
    <mergeCell ref="D93:E93"/>
    <mergeCell ref="P72:V72"/>
    <mergeCell ref="P199:V199"/>
    <mergeCell ref="H285:H286"/>
    <mergeCell ref="A42:Z42"/>
    <mergeCell ref="P43:T43"/>
    <mergeCell ref="D157:E157"/>
    <mergeCell ref="P136:V136"/>
    <mergeCell ref="D251:E251"/>
    <mergeCell ref="A180:Z180"/>
    <mergeCell ref="P200:V200"/>
    <mergeCell ref="A68:Z68"/>
    <mergeCell ref="A117:Z117"/>
    <mergeCell ref="A111:Z111"/>
    <mergeCell ref="P155:V155"/>
    <mergeCell ref="A154:O155"/>
    <mergeCell ref="D64:E64"/>
    <mergeCell ref="P235:T235"/>
    <mergeCell ref="P213:V213"/>
    <mergeCell ref="A209:Z209"/>
    <mergeCell ref="A5:C5"/>
    <mergeCell ref="A110:Z110"/>
    <mergeCell ref="A174:Z174"/>
    <mergeCell ref="D166:E166"/>
    <mergeCell ref="P195:T195"/>
    <mergeCell ref="A17:A18"/>
    <mergeCell ref="K17:K18"/>
    <mergeCell ref="C17:C18"/>
    <mergeCell ref="D37:E37"/>
    <mergeCell ref="D9:E9"/>
    <mergeCell ref="D118:E118"/>
    <mergeCell ref="P53:T53"/>
    <mergeCell ref="F9:G9"/>
    <mergeCell ref="P67:V67"/>
    <mergeCell ref="D38:E38"/>
    <mergeCell ref="A134:Z134"/>
    <mergeCell ref="P146:V146"/>
    <mergeCell ref="D52:E52"/>
    <mergeCell ref="A162:Z162"/>
    <mergeCell ref="P15:T16"/>
    <mergeCell ref="D91:E91"/>
    <mergeCell ref="A12:M12"/>
    <mergeCell ref="A19:Z19"/>
    <mergeCell ref="A14:M14"/>
    <mergeCell ref="A6:C6"/>
    <mergeCell ref="D113:E113"/>
    <mergeCell ref="P118:T118"/>
    <mergeCell ref="A96:Z96"/>
    <mergeCell ref="A161:Z161"/>
    <mergeCell ref="A253:O254"/>
    <mergeCell ref="P55:T55"/>
    <mergeCell ref="P102:V102"/>
    <mergeCell ref="Q12:R12"/>
    <mergeCell ref="P119:T119"/>
    <mergeCell ref="P183:V183"/>
    <mergeCell ref="A123:Z123"/>
    <mergeCell ref="P197:T197"/>
    <mergeCell ref="P238:V238"/>
    <mergeCell ref="P253:V253"/>
    <mergeCell ref="P37:T37"/>
    <mergeCell ref="A131:O132"/>
    <mergeCell ref="H10:M10"/>
    <mergeCell ref="N17:N18"/>
    <mergeCell ref="A8:C8"/>
    <mergeCell ref="A10:C10"/>
    <mergeCell ref="AG17:AG18"/>
    <mergeCell ref="I17:I18"/>
    <mergeCell ref="D141:E141"/>
    <mergeCell ref="A48:O49"/>
    <mergeCell ref="P176:V176"/>
    <mergeCell ref="D135:E135"/>
    <mergeCell ref="P114:V114"/>
    <mergeCell ref="A246:O247"/>
    <mergeCell ref="S285:S286"/>
    <mergeCell ref="P276:V276"/>
    <mergeCell ref="D235:E235"/>
    <mergeCell ref="A239:Z239"/>
    <mergeCell ref="P49:V49"/>
    <mergeCell ref="P278:V278"/>
    <mergeCell ref="A97:Z97"/>
    <mergeCell ref="P205:T205"/>
    <mergeCell ref="D260:E260"/>
    <mergeCell ref="D261:E261"/>
    <mergeCell ref="U285:U286"/>
    <mergeCell ref="U284:V284"/>
    <mergeCell ref="P264:T264"/>
    <mergeCell ref="R285:R286"/>
    <mergeCell ref="T285:T286"/>
    <mergeCell ref="A275:O276"/>
    <mergeCell ref="D1:F1"/>
    <mergeCell ref="P47:T47"/>
    <mergeCell ref="P282:V282"/>
    <mergeCell ref="J17:J18"/>
    <mergeCell ref="D82:E82"/>
    <mergeCell ref="P61:V61"/>
    <mergeCell ref="L17:L18"/>
    <mergeCell ref="D240:E240"/>
    <mergeCell ref="M285:M286"/>
    <mergeCell ref="A184:Z184"/>
    <mergeCell ref="P48:V48"/>
    <mergeCell ref="V285:V286"/>
    <mergeCell ref="P125:V125"/>
    <mergeCell ref="P277:V277"/>
    <mergeCell ref="D100:E100"/>
    <mergeCell ref="P113:T113"/>
    <mergeCell ref="A173:Z173"/>
    <mergeCell ref="P17:T18"/>
    <mergeCell ref="P129:T129"/>
    <mergeCell ref="A148:Z148"/>
    <mergeCell ref="P194:T194"/>
    <mergeCell ref="P250:T250"/>
    <mergeCell ref="D31:E31"/>
    <mergeCell ref="A167:O168"/>
    <mergeCell ref="H1:Q1"/>
    <mergeCell ref="P280:V280"/>
    <mergeCell ref="P109:V109"/>
    <mergeCell ref="A243:Z243"/>
    <mergeCell ref="A74:Z74"/>
    <mergeCell ref="P246:V246"/>
    <mergeCell ref="Y284:AD284"/>
    <mergeCell ref="D259:E259"/>
    <mergeCell ref="P40:V40"/>
    <mergeCell ref="A237:O238"/>
    <mergeCell ref="A163:Z163"/>
    <mergeCell ref="A66:O67"/>
    <mergeCell ref="D28:E28"/>
    <mergeCell ref="A108:O109"/>
    <mergeCell ref="D236:E236"/>
    <mergeCell ref="D92:E92"/>
    <mergeCell ref="D55:E55"/>
    <mergeCell ref="D30:E30"/>
    <mergeCell ref="A140:Z140"/>
    <mergeCell ref="D5:E5"/>
    <mergeCell ref="A32:O33"/>
    <mergeCell ref="P259:T259"/>
    <mergeCell ref="P240:T240"/>
    <mergeCell ref="P177:V177"/>
    <mergeCell ref="D7:M7"/>
    <mergeCell ref="P236:T236"/>
    <mergeCell ref="P92:T92"/>
    <mergeCell ref="A159:O160"/>
    <mergeCell ref="P29:T29"/>
    <mergeCell ref="P271:T271"/>
    <mergeCell ref="P100:T100"/>
    <mergeCell ref="D81:E81"/>
    <mergeCell ref="P265:T265"/>
    <mergeCell ref="D8:M8"/>
    <mergeCell ref="P44:T44"/>
    <mergeCell ref="A226:Z226"/>
    <mergeCell ref="P108:V108"/>
    <mergeCell ref="P31:T31"/>
    <mergeCell ref="P158:T158"/>
    <mergeCell ref="P266:T266"/>
    <mergeCell ref="A212:O213"/>
    <mergeCell ref="P182:V182"/>
    <mergeCell ref="P33:V33"/>
    <mergeCell ref="D145:E145"/>
    <mergeCell ref="P166:T166"/>
    <mergeCell ref="A89:Z89"/>
    <mergeCell ref="D245:E245"/>
    <mergeCell ref="A105:Z105"/>
    <mergeCell ref="AE285:AE286"/>
    <mergeCell ref="AG285:AG286"/>
    <mergeCell ref="P234:T234"/>
    <mergeCell ref="P154:V154"/>
    <mergeCell ref="A144:Z144"/>
    <mergeCell ref="A215:Z215"/>
    <mergeCell ref="AE284:AF284"/>
    <mergeCell ref="A120:O121"/>
    <mergeCell ref="D129:E129"/>
    <mergeCell ref="P279:V279"/>
    <mergeCell ref="K285:K286"/>
    <mergeCell ref="C285:C286"/>
    <mergeCell ref="E285:E286"/>
    <mergeCell ref="P273:T273"/>
    <mergeCell ref="D272:E272"/>
    <mergeCell ref="AF285:AF286"/>
    <mergeCell ref="D274:E274"/>
    <mergeCell ref="P268:T268"/>
    <mergeCell ref="D211:E211"/>
    <mergeCell ref="P190:V190"/>
    <mergeCell ref="D158:E158"/>
    <mergeCell ref="P187:T187"/>
    <mergeCell ref="P258:T258"/>
    <mergeCell ref="A182:O183"/>
    <mergeCell ref="D258:E258"/>
    <mergeCell ref="J285:J286"/>
    <mergeCell ref="P207:V207"/>
    <mergeCell ref="P252:T252"/>
    <mergeCell ref="D124:E124"/>
    <mergeCell ref="D195:E195"/>
    <mergeCell ref="P81:T81"/>
    <mergeCell ref="P56:T56"/>
    <mergeCell ref="V10:W10"/>
    <mergeCell ref="A229:O230"/>
    <mergeCell ref="P99:T99"/>
    <mergeCell ref="P170:T170"/>
    <mergeCell ref="A94:O95"/>
    <mergeCell ref="P145:T145"/>
    <mergeCell ref="D197:E197"/>
    <mergeCell ref="D53:E53"/>
    <mergeCell ref="D47:E47"/>
    <mergeCell ref="P159:V159"/>
    <mergeCell ref="A149:Z149"/>
    <mergeCell ref="A50:Z50"/>
    <mergeCell ref="W17:W18"/>
    <mergeCell ref="A26:Z26"/>
    <mergeCell ref="P223:T223"/>
    <mergeCell ref="P52:T52"/>
    <mergeCell ref="D263:E263"/>
    <mergeCell ref="P86:T86"/>
    <mergeCell ref="P157:T157"/>
    <mergeCell ref="D285:D286"/>
    <mergeCell ref="A80:Z80"/>
    <mergeCell ref="D205:E205"/>
    <mergeCell ref="P249:T249"/>
    <mergeCell ref="A87:O88"/>
    <mergeCell ref="R1:T1"/>
    <mergeCell ref="P150:T150"/>
    <mergeCell ref="A218:O219"/>
    <mergeCell ref="P28:T28"/>
    <mergeCell ref="P115:V115"/>
    <mergeCell ref="P165:T165"/>
    <mergeCell ref="P229:V229"/>
    <mergeCell ref="D98:E98"/>
    <mergeCell ref="P152:T152"/>
    <mergeCell ref="P77:V77"/>
    <mergeCell ref="P30:T30"/>
    <mergeCell ref="A202:Z202"/>
    <mergeCell ref="P230:V230"/>
    <mergeCell ref="P168:V168"/>
    <mergeCell ref="B17:B18"/>
    <mergeCell ref="A77:O78"/>
    <mergeCell ref="P244:T244"/>
    <mergeCell ref="D187:E187"/>
    <mergeCell ref="P87:V87"/>
    <mergeCell ref="A34:Z34"/>
    <mergeCell ref="H9:I9"/>
    <mergeCell ref="D45:E45"/>
    <mergeCell ref="P224:V224"/>
    <mergeCell ref="P24:V24"/>
    <mergeCell ref="P88:V88"/>
    <mergeCell ref="D70:E70"/>
    <mergeCell ref="P143:V143"/>
    <mergeCell ref="A73:Z73"/>
    <mergeCell ref="A171:O172"/>
    <mergeCell ref="Q9:R9"/>
    <mergeCell ref="Q11:R1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388</v>
      </c>
      <c r="H1" s="52"/>
    </row>
    <row r="3" spans="2:8" x14ac:dyDescent="0.2">
      <c r="B3" s="47" t="s">
        <v>389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390</v>
      </c>
      <c r="D6" s="47" t="s">
        <v>391</v>
      </c>
      <c r="E6" s="47"/>
    </row>
    <row r="8" spans="2:8" x14ac:dyDescent="0.2">
      <c r="B8" s="47" t="s">
        <v>18</v>
      </c>
      <c r="C8" s="47" t="s">
        <v>390</v>
      </c>
      <c r="D8" s="47"/>
      <c r="E8" s="47"/>
    </row>
    <row r="10" spans="2:8" x14ac:dyDescent="0.2">
      <c r="B10" s="47" t="s">
        <v>392</v>
      </c>
      <c r="C10" s="47"/>
      <c r="D10" s="47"/>
      <c r="E10" s="47"/>
    </row>
    <row r="11" spans="2:8" x14ac:dyDescent="0.2">
      <c r="B11" s="47" t="s">
        <v>393</v>
      </c>
      <c r="C11" s="47"/>
      <c r="D11" s="47"/>
      <c r="E11" s="47"/>
    </row>
    <row r="12" spans="2:8" x14ac:dyDescent="0.2">
      <c r="B12" s="47" t="s">
        <v>394</v>
      </c>
      <c r="C12" s="47"/>
      <c r="D12" s="47"/>
      <c r="E12" s="47"/>
    </row>
    <row r="13" spans="2:8" x14ac:dyDescent="0.2">
      <c r="B13" s="47" t="s">
        <v>395</v>
      </c>
      <c r="C13" s="47"/>
      <c r="D13" s="47"/>
      <c r="E13" s="47"/>
    </row>
    <row r="14" spans="2:8" x14ac:dyDescent="0.2">
      <c r="B14" s="47" t="s">
        <v>396</v>
      </c>
      <c r="C14" s="47"/>
      <c r="D14" s="47"/>
      <c r="E14" s="47"/>
    </row>
    <row r="15" spans="2:8" x14ac:dyDescent="0.2">
      <c r="B15" s="47" t="s">
        <v>397</v>
      </c>
      <c r="C15" s="47"/>
      <c r="D15" s="47"/>
      <c r="E15" s="47"/>
    </row>
    <row r="16" spans="2:8" x14ac:dyDescent="0.2">
      <c r="B16" s="47" t="s">
        <v>398</v>
      </c>
      <c r="C16" s="47"/>
      <c r="D16" s="47"/>
      <c r="E16" s="47"/>
    </row>
    <row r="17" spans="2:5" x14ac:dyDescent="0.2">
      <c r="B17" s="47" t="s">
        <v>399</v>
      </c>
      <c r="C17" s="47"/>
      <c r="D17" s="47"/>
      <c r="E17" s="47"/>
    </row>
    <row r="18" spans="2:5" x14ac:dyDescent="0.2">
      <c r="B18" s="47" t="s">
        <v>400</v>
      </c>
      <c r="C18" s="47"/>
      <c r="D18" s="47"/>
      <c r="E18" s="47"/>
    </row>
    <row r="19" spans="2:5" x14ac:dyDescent="0.2">
      <c r="B19" s="47" t="s">
        <v>401</v>
      </c>
      <c r="C19" s="47"/>
      <c r="D19" s="47"/>
      <c r="E19" s="47"/>
    </row>
    <row r="20" spans="2:5" x14ac:dyDescent="0.2">
      <c r="B20" s="47" t="s">
        <v>402</v>
      </c>
      <c r="C20" s="47"/>
      <c r="D20" s="47"/>
      <c r="E20" s="47"/>
    </row>
  </sheetData>
  <sheetProtection algorithmName="SHA-512" hashValue="Hi79jRSJOtEOxHa9sUVtlL57ebQP3l5/+AIWZTDuP4mDrbRhvsFrlnu4emZOwrspM7jKwPhfGo7N04RztSHQng==" saltValue="sX1PJkn3dbifFo5w2SBh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481</vt:i4>
      </vt:variant>
    </vt:vector>
  </HeadingPairs>
  <TitlesOfParts>
    <vt:vector size="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2024-08-02T08:59:00Z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