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8,24 ПОКОМ КИ филиалы\3 машина Бердянск_Поляков\"/>
    </mc:Choice>
  </mc:AlternateContent>
  <xr:revisionPtr revIDLastSave="0" documentId="13_ncr:1_{911DE75A-6DB9-4971-BA7C-A33B6F1C76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Y316" i="1" s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BP340" i="1"/>
  <c r="BN340" i="1"/>
  <c r="Z340" i="1"/>
  <c r="Z344" i="1" s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Z386" i="1"/>
  <c r="BP384" i="1"/>
  <c r="BN384" i="1"/>
  <c r="Z384" i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35" i="1" l="1"/>
  <c r="Z521" i="1"/>
  <c r="Z585" i="1"/>
  <c r="Z375" i="1"/>
  <c r="Z259" i="1"/>
  <c r="Z213" i="1"/>
  <c r="Z136" i="1"/>
  <c r="Z97" i="1"/>
  <c r="Z34" i="1"/>
  <c r="Y609" i="1"/>
  <c r="Y606" i="1"/>
  <c r="Z477" i="1"/>
  <c r="Z413" i="1"/>
  <c r="Z361" i="1"/>
  <c r="Z322" i="1"/>
  <c r="Z280" i="1"/>
  <c r="Z247" i="1"/>
  <c r="Y605" i="1"/>
  <c r="Z573" i="1"/>
  <c r="Z557" i="1"/>
  <c r="Z451" i="1"/>
  <c r="Z315" i="1"/>
  <c r="Y607" i="1"/>
  <c r="Z399" i="1"/>
  <c r="Z289" i="1"/>
  <c r="Z610" i="1" s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<sst xmlns="http://schemas.openxmlformats.org/spreadsheetml/2006/main" count="2545" uniqueCount="836">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</sst>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4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707" t="s">
        <v>0</v>
      </c>
      <c r="E1" s="424"/>
      <c r="F1" s="424"/>
      <c r="G1" s="12" t="s">
        <v>1</v>
      </c>
      <c r="H1" s="707" t="s">
        <v>2</v>
      </c>
      <c r="I1" s="424"/>
      <c r="J1" s="424"/>
      <c r="K1" s="424"/>
      <c r="L1" s="424"/>
      <c r="M1" s="424"/>
      <c r="N1" s="424"/>
      <c r="O1" s="424"/>
      <c r="P1" s="424"/>
      <c r="Q1" s="424"/>
      <c r="R1" s="764" t="s">
        <v>3</v>
      </c>
      <c r="S1" s="424"/>
      <c r="T1" s="4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4"/>
      <c r="R2" s="414"/>
      <c r="S2" s="414"/>
      <c r="T2" s="414"/>
      <c r="U2" s="414"/>
      <c r="V2" s="414"/>
      <c r="W2" s="414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14"/>
      <c r="Q3" s="414"/>
      <c r="R3" s="414"/>
      <c r="S3" s="414"/>
      <c r="T3" s="414"/>
      <c r="U3" s="414"/>
      <c r="V3" s="414"/>
      <c r="W3" s="414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66" t="s">
        <v>8</v>
      </c>
      <c r="B5" s="408"/>
      <c r="C5" s="409"/>
      <c r="D5" s="537"/>
      <c r="E5" s="539"/>
      <c r="F5" s="464" t="s">
        <v>9</v>
      </c>
      <c r="G5" s="409"/>
      <c r="H5" s="537"/>
      <c r="I5" s="538"/>
      <c r="J5" s="538"/>
      <c r="K5" s="538"/>
      <c r="L5" s="538"/>
      <c r="M5" s="539"/>
      <c r="N5" s="58"/>
      <c r="P5" s="24" t="s">
        <v>10</v>
      </c>
      <c r="Q5" s="437">
        <v>45507</v>
      </c>
      <c r="R5" s="438"/>
      <c r="T5" s="628" t="s">
        <v>11</v>
      </c>
      <c r="U5" s="609"/>
      <c r="V5" s="632" t="s">
        <v>12</v>
      </c>
      <c r="W5" s="438"/>
      <c r="AB5" s="51"/>
      <c r="AC5" s="51"/>
      <c r="AD5" s="51"/>
      <c r="AE5" s="51"/>
    </row>
    <row r="6" spans="1:32" s="377" customFormat="1" ht="24" customHeight="1" x14ac:dyDescent="0.2">
      <c r="A6" s="666" t="s">
        <v>13</v>
      </c>
      <c r="B6" s="408"/>
      <c r="C6" s="409"/>
      <c r="D6" s="522" t="s">
        <v>14</v>
      </c>
      <c r="E6" s="523"/>
      <c r="F6" s="523"/>
      <c r="G6" s="523"/>
      <c r="H6" s="523"/>
      <c r="I6" s="523"/>
      <c r="J6" s="523"/>
      <c r="K6" s="523"/>
      <c r="L6" s="523"/>
      <c r="M6" s="438"/>
      <c r="N6" s="59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Суббота</v>
      </c>
      <c r="R6" s="402"/>
      <c r="T6" s="608" t="s">
        <v>16</v>
      </c>
      <c r="U6" s="609"/>
      <c r="V6" s="545" t="s">
        <v>17</v>
      </c>
      <c r="W6" s="546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71" t="str">
        <f>IFERROR(VLOOKUP(DeliveryAddress,Table,3,0),1)</f>
        <v>1</v>
      </c>
      <c r="E7" s="772"/>
      <c r="F7" s="772"/>
      <c r="G7" s="772"/>
      <c r="H7" s="772"/>
      <c r="I7" s="772"/>
      <c r="J7" s="772"/>
      <c r="K7" s="772"/>
      <c r="L7" s="772"/>
      <c r="M7" s="634"/>
      <c r="N7" s="60"/>
      <c r="P7" s="24"/>
      <c r="Q7" s="42"/>
      <c r="R7" s="42"/>
      <c r="T7" s="414"/>
      <c r="U7" s="609"/>
      <c r="V7" s="547"/>
      <c r="W7" s="548"/>
      <c r="AB7" s="51"/>
      <c r="AC7" s="51"/>
      <c r="AD7" s="51"/>
      <c r="AE7" s="51"/>
    </row>
    <row r="8" spans="1:32" s="377" customFormat="1" ht="25.5" customHeight="1" x14ac:dyDescent="0.2">
      <c r="A8" s="412" t="s">
        <v>18</v>
      </c>
      <c r="B8" s="404"/>
      <c r="C8" s="405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33">
        <v>0.41666666666666669</v>
      </c>
      <c r="R8" s="634"/>
      <c r="T8" s="414"/>
      <c r="U8" s="609"/>
      <c r="V8" s="547"/>
      <c r="W8" s="548"/>
      <c r="AB8" s="51"/>
      <c r="AC8" s="51"/>
      <c r="AD8" s="51"/>
      <c r="AE8" s="51"/>
    </row>
    <row r="9" spans="1:32" s="37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82"/>
      <c r="E9" s="483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605" t="str">
        <f>IF(AND($A$9="Тип доверенности/получателя при получении в адресе перегруза:",$D$9="Разовая доверенность"),"Введите ФИО","")</f>
        <v/>
      </c>
      <c r="I9" s="483"/>
      <c r="J9" s="6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3"/>
      <c r="L9" s="483"/>
      <c r="M9" s="483"/>
      <c r="N9" s="375"/>
      <c r="P9" s="26" t="s">
        <v>20</v>
      </c>
      <c r="Q9" s="714"/>
      <c r="R9" s="472"/>
      <c r="T9" s="414"/>
      <c r="U9" s="609"/>
      <c r="V9" s="549"/>
      <c r="W9" s="550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82"/>
      <c r="E10" s="483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562" t="str">
        <f>IFERROR(VLOOKUP($D$10,Proxy,2,FALSE),"")</f>
        <v/>
      </c>
      <c r="I10" s="414"/>
      <c r="J10" s="414"/>
      <c r="K10" s="414"/>
      <c r="L10" s="414"/>
      <c r="M10" s="414"/>
      <c r="N10" s="376"/>
      <c r="P10" s="26" t="s">
        <v>21</v>
      </c>
      <c r="Q10" s="610"/>
      <c r="R10" s="611"/>
      <c r="U10" s="24" t="s">
        <v>22</v>
      </c>
      <c r="V10" s="724" t="s">
        <v>23</v>
      </c>
      <c r="W10" s="546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6"/>
      <c r="R11" s="438"/>
      <c r="U11" s="24" t="s">
        <v>26</v>
      </c>
      <c r="V11" s="471" t="s">
        <v>27</v>
      </c>
      <c r="W11" s="472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601" t="s">
        <v>28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9"/>
      <c r="N12" s="62"/>
      <c r="P12" s="24" t="s">
        <v>29</v>
      </c>
      <c r="Q12" s="633"/>
      <c r="R12" s="634"/>
      <c r="S12" s="23"/>
      <c r="U12" s="24"/>
      <c r="V12" s="424"/>
      <c r="W12" s="414"/>
      <c r="AB12" s="51"/>
      <c r="AC12" s="51"/>
      <c r="AD12" s="51"/>
      <c r="AE12" s="51"/>
    </row>
    <row r="13" spans="1:32" s="377" customFormat="1" ht="23.25" customHeight="1" x14ac:dyDescent="0.2">
      <c r="A13" s="601" t="s">
        <v>30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9"/>
      <c r="N13" s="62"/>
      <c r="O13" s="26"/>
      <c r="P13" s="26" t="s">
        <v>31</v>
      </c>
      <c r="Q13" s="471"/>
      <c r="R13" s="4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601" t="s">
        <v>32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2" t="s">
        <v>33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9"/>
      <c r="N15" s="63"/>
      <c r="P15" s="637" t="s">
        <v>34</v>
      </c>
      <c r="Q15" s="424"/>
      <c r="R15" s="424"/>
      <c r="S15" s="424"/>
      <c r="T15" s="4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8"/>
      <c r="Q16" s="638"/>
      <c r="R16" s="638"/>
      <c r="S16" s="638"/>
      <c r="T16" s="6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8" t="s">
        <v>35</v>
      </c>
      <c r="B17" s="388" t="s">
        <v>36</v>
      </c>
      <c r="C17" s="670" t="s">
        <v>37</v>
      </c>
      <c r="D17" s="388" t="s">
        <v>38</v>
      </c>
      <c r="E17" s="389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388" t="s">
        <v>48</v>
      </c>
      <c r="P17" s="388" t="s">
        <v>49</v>
      </c>
      <c r="Q17" s="712"/>
      <c r="R17" s="712"/>
      <c r="S17" s="712"/>
      <c r="T17" s="389"/>
      <c r="U17" s="435" t="s">
        <v>50</v>
      </c>
      <c r="V17" s="409"/>
      <c r="W17" s="388" t="s">
        <v>51</v>
      </c>
      <c r="X17" s="388" t="s">
        <v>52</v>
      </c>
      <c r="Y17" s="433" t="s">
        <v>53</v>
      </c>
      <c r="Z17" s="388" t="s">
        <v>54</v>
      </c>
      <c r="AA17" s="458" t="s">
        <v>55</v>
      </c>
      <c r="AB17" s="458" t="s">
        <v>56</v>
      </c>
      <c r="AC17" s="458" t="s">
        <v>57</v>
      </c>
      <c r="AD17" s="458" t="s">
        <v>58</v>
      </c>
      <c r="AE17" s="459"/>
      <c r="AF17" s="460"/>
      <c r="AG17" s="700"/>
      <c r="BD17" s="576" t="s">
        <v>59</v>
      </c>
    </row>
    <row r="18" spans="1:68" ht="14.25" customHeight="1" x14ac:dyDescent="0.2">
      <c r="A18" s="400"/>
      <c r="B18" s="400"/>
      <c r="C18" s="400"/>
      <c r="D18" s="390"/>
      <c r="E18" s="391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390"/>
      <c r="Q18" s="713"/>
      <c r="R18" s="713"/>
      <c r="S18" s="713"/>
      <c r="T18" s="391"/>
      <c r="U18" s="378" t="s">
        <v>60</v>
      </c>
      <c r="V18" s="378" t="s">
        <v>61</v>
      </c>
      <c r="W18" s="400"/>
      <c r="X18" s="400"/>
      <c r="Y18" s="434"/>
      <c r="Z18" s="400"/>
      <c r="AA18" s="536"/>
      <c r="AB18" s="536"/>
      <c r="AC18" s="536"/>
      <c r="AD18" s="461"/>
      <c r="AE18" s="462"/>
      <c r="AF18" s="463"/>
      <c r="AG18" s="701"/>
      <c r="BD18" s="414"/>
    </row>
    <row r="19" spans="1:68" ht="27.75" customHeight="1" x14ac:dyDescent="0.2">
      <c r="A19" s="564" t="s">
        <v>62</v>
      </c>
      <c r="B19" s="565"/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48"/>
      <c r="AB19" s="48"/>
      <c r="AC19" s="48"/>
    </row>
    <row r="20" spans="1:68" ht="16.5" customHeight="1" x14ac:dyDescent="0.25">
      <c r="A20" s="420" t="s">
        <v>62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379"/>
      <c r="AB20" s="379"/>
      <c r="AC20" s="379"/>
    </row>
    <row r="21" spans="1:68" ht="14.25" customHeight="1" x14ac:dyDescent="0.25">
      <c r="A21" s="418" t="s">
        <v>63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401">
        <v>4680115885004</v>
      </c>
      <c r="E22" s="402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3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03" t="s">
        <v>69</v>
      </c>
      <c r="Q23" s="404"/>
      <c r="R23" s="404"/>
      <c r="S23" s="404"/>
      <c r="T23" s="404"/>
      <c r="U23" s="404"/>
      <c r="V23" s="405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03" t="s">
        <v>69</v>
      </c>
      <c r="Q24" s="404"/>
      <c r="R24" s="404"/>
      <c r="S24" s="404"/>
      <c r="T24" s="404"/>
      <c r="U24" s="404"/>
      <c r="V24" s="405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18" t="s">
        <v>71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401">
        <v>4607091383881</v>
      </c>
      <c r="E26" s="402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401">
        <v>4607091388237</v>
      </c>
      <c r="E27" s="402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401">
        <v>4607091383935</v>
      </c>
      <c r="E28" s="402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7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401">
        <v>4607091383935</v>
      </c>
      <c r="E29" s="402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401">
        <v>4680115881990</v>
      </c>
      <c r="E30" s="402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70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401">
        <v>4680115881853</v>
      </c>
      <c r="E31" s="402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401">
        <v>4607091383911</v>
      </c>
      <c r="E32" s="402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4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401">
        <v>4607091388244</v>
      </c>
      <c r="E33" s="402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413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5"/>
      <c r="P34" s="403" t="s">
        <v>69</v>
      </c>
      <c r="Q34" s="404"/>
      <c r="R34" s="404"/>
      <c r="S34" s="404"/>
      <c r="T34" s="404"/>
      <c r="U34" s="404"/>
      <c r="V34" s="405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5"/>
      <c r="P35" s="403" t="s">
        <v>69</v>
      </c>
      <c r="Q35" s="404"/>
      <c r="R35" s="404"/>
      <c r="S35" s="404"/>
      <c r="T35" s="404"/>
      <c r="U35" s="404"/>
      <c r="V35" s="405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18" t="s">
        <v>90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401">
        <v>4607091388503</v>
      </c>
      <c r="E37" s="402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413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03" t="s">
        <v>69</v>
      </c>
      <c r="Q38" s="404"/>
      <c r="R38" s="404"/>
      <c r="S38" s="404"/>
      <c r="T38" s="404"/>
      <c r="U38" s="404"/>
      <c r="V38" s="405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03" t="s">
        <v>69</v>
      </c>
      <c r="Q39" s="404"/>
      <c r="R39" s="404"/>
      <c r="S39" s="404"/>
      <c r="T39" s="404"/>
      <c r="U39" s="404"/>
      <c r="V39" s="405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18" t="s">
        <v>95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401">
        <v>4607091388282</v>
      </c>
      <c r="E41" s="402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5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413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4"/>
      <c r="N42" s="414"/>
      <c r="O42" s="415"/>
      <c r="P42" s="403" t="s">
        <v>69</v>
      </c>
      <c r="Q42" s="404"/>
      <c r="R42" s="404"/>
      <c r="S42" s="404"/>
      <c r="T42" s="404"/>
      <c r="U42" s="404"/>
      <c r="V42" s="405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5"/>
      <c r="P43" s="403" t="s">
        <v>69</v>
      </c>
      <c r="Q43" s="404"/>
      <c r="R43" s="404"/>
      <c r="S43" s="404"/>
      <c r="T43" s="404"/>
      <c r="U43" s="404"/>
      <c r="V43" s="405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18" t="s">
        <v>99</v>
      </c>
      <c r="B44" s="414"/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401">
        <v>4607091389111</v>
      </c>
      <c r="E45" s="402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413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5"/>
      <c r="P46" s="403" t="s">
        <v>69</v>
      </c>
      <c r="Q46" s="404"/>
      <c r="R46" s="404"/>
      <c r="S46" s="404"/>
      <c r="T46" s="404"/>
      <c r="U46" s="404"/>
      <c r="V46" s="405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5"/>
      <c r="P47" s="403" t="s">
        <v>69</v>
      </c>
      <c r="Q47" s="404"/>
      <c r="R47" s="404"/>
      <c r="S47" s="404"/>
      <c r="T47" s="404"/>
      <c r="U47" s="404"/>
      <c r="V47" s="405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564" t="s">
        <v>102</v>
      </c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5"/>
      <c r="Y48" s="565"/>
      <c r="Z48" s="565"/>
      <c r="AA48" s="48"/>
      <c r="AB48" s="48"/>
      <c r="AC48" s="48"/>
    </row>
    <row r="49" spans="1:68" ht="16.5" customHeight="1" x14ac:dyDescent="0.25">
      <c r="A49" s="420" t="s">
        <v>103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  <c r="AA49" s="379"/>
      <c r="AB49" s="379"/>
      <c r="AC49" s="379"/>
    </row>
    <row r="50" spans="1:68" ht="14.25" customHeight="1" x14ac:dyDescent="0.25">
      <c r="A50" s="418" t="s">
        <v>104</v>
      </c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401">
        <v>4607091385670</v>
      </c>
      <c r="E51" s="402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401">
        <v>4607091385670</v>
      </c>
      <c r="E52" s="402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7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42</v>
      </c>
      <c r="Y52" s="385">
        <f t="shared" si="6"/>
        <v>43.2</v>
      </c>
      <c r="Z52" s="36">
        <f>IFERROR(IF(Y52=0,"",ROUNDUP(Y52/H52,0)*0.02175),"")</f>
        <v>8.6999999999999994E-2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43.86666666666666</v>
      </c>
      <c r="BN52" s="64">
        <f t="shared" si="8"/>
        <v>45.12</v>
      </c>
      <c r="BO52" s="64">
        <f t="shared" si="9"/>
        <v>6.9444444444444434E-2</v>
      </c>
      <c r="BP52" s="64">
        <f t="shared" si="10"/>
        <v>7.1428571428571425E-2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401">
        <v>4680115883956</v>
      </c>
      <c r="E53" s="402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401">
        <v>4680115882539</v>
      </c>
      <c r="E54" s="402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4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401">
        <v>4607091385687</v>
      </c>
      <c r="E55" s="402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6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401">
        <v>4680115883949</v>
      </c>
      <c r="E56" s="402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413"/>
      <c r="B57" s="414"/>
      <c r="C57" s="414"/>
      <c r="D57" s="414"/>
      <c r="E57" s="414"/>
      <c r="F57" s="414"/>
      <c r="G57" s="414"/>
      <c r="H57" s="414"/>
      <c r="I57" s="414"/>
      <c r="J57" s="414"/>
      <c r="K57" s="414"/>
      <c r="L57" s="414"/>
      <c r="M57" s="414"/>
      <c r="N57" s="414"/>
      <c r="O57" s="415"/>
      <c r="P57" s="403" t="s">
        <v>69</v>
      </c>
      <c r="Q57" s="404"/>
      <c r="R57" s="404"/>
      <c r="S57" s="404"/>
      <c r="T57" s="404"/>
      <c r="U57" s="404"/>
      <c r="V57" s="405"/>
      <c r="W57" s="37" t="s">
        <v>70</v>
      </c>
      <c r="X57" s="386">
        <f>IFERROR(X51/H51,"0")+IFERROR(X52/H52,"0")+IFERROR(X53/H53,"0")+IFERROR(X54/H54,"0")+IFERROR(X55/H55,"0")+IFERROR(X56/H56,"0")</f>
        <v>3.8888888888888888</v>
      </c>
      <c r="Y57" s="386">
        <f>IFERROR(Y51/H51,"0")+IFERROR(Y52/H52,"0")+IFERROR(Y53/H53,"0")+IFERROR(Y54/H54,"0")+IFERROR(Y55/H55,"0")+IFERROR(Y56/H56,"0")</f>
        <v>4</v>
      </c>
      <c r="Z57" s="386">
        <f>IFERROR(IF(Z51="",0,Z51),"0")+IFERROR(IF(Z52="",0,Z52),"0")+IFERROR(IF(Z53="",0,Z53),"0")+IFERROR(IF(Z54="",0,Z54),"0")+IFERROR(IF(Z55="",0,Z55),"0")+IFERROR(IF(Z56="",0,Z56),"0")</f>
        <v>8.6999999999999994E-2</v>
      </c>
      <c r="AA57" s="387"/>
      <c r="AB57" s="387"/>
      <c r="AC57" s="387"/>
    </row>
    <row r="58" spans="1:68" x14ac:dyDescent="0.2">
      <c r="A58" s="414"/>
      <c r="B58" s="414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5"/>
      <c r="P58" s="403" t="s">
        <v>69</v>
      </c>
      <c r="Q58" s="404"/>
      <c r="R58" s="404"/>
      <c r="S58" s="404"/>
      <c r="T58" s="404"/>
      <c r="U58" s="404"/>
      <c r="V58" s="405"/>
      <c r="W58" s="37" t="s">
        <v>68</v>
      </c>
      <c r="X58" s="386">
        <f>IFERROR(SUM(X51:X56),"0")</f>
        <v>42</v>
      </c>
      <c r="Y58" s="386">
        <f>IFERROR(SUM(Y51:Y56),"0")</f>
        <v>43.2</v>
      </c>
      <c r="Z58" s="37"/>
      <c r="AA58" s="387"/>
      <c r="AB58" s="387"/>
      <c r="AC58" s="387"/>
    </row>
    <row r="59" spans="1:68" ht="14.25" customHeight="1" x14ac:dyDescent="0.25">
      <c r="A59" s="418" t="s">
        <v>71</v>
      </c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401">
        <v>4680115885233</v>
      </c>
      <c r="E60" s="402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429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401">
        <v>4680115884915</v>
      </c>
      <c r="E61" s="402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519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413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5"/>
      <c r="P62" s="403" t="s">
        <v>69</v>
      </c>
      <c r="Q62" s="404"/>
      <c r="R62" s="404"/>
      <c r="S62" s="404"/>
      <c r="T62" s="404"/>
      <c r="U62" s="404"/>
      <c r="V62" s="405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03" t="s">
        <v>69</v>
      </c>
      <c r="Q63" s="404"/>
      <c r="R63" s="404"/>
      <c r="S63" s="404"/>
      <c r="T63" s="404"/>
      <c r="U63" s="404"/>
      <c r="V63" s="405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420" t="s">
        <v>125</v>
      </c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  <c r="AA64" s="379"/>
      <c r="AB64" s="379"/>
      <c r="AC64" s="379"/>
    </row>
    <row r="65" spans="1:68" ht="14.25" customHeight="1" x14ac:dyDescent="0.25">
      <c r="A65" s="418" t="s">
        <v>104</v>
      </c>
      <c r="B65" s="414"/>
      <c r="C65" s="414"/>
      <c r="D65" s="414"/>
      <c r="E65" s="414"/>
      <c r="F65" s="414"/>
      <c r="G65" s="414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401">
        <v>4680115881426</v>
      </c>
      <c r="E66" s="402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6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401">
        <v>4680115881426</v>
      </c>
      <c r="E67" s="402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401">
        <v>4680115880283</v>
      </c>
      <c r="E68" s="402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401">
        <v>4680115881419</v>
      </c>
      <c r="E69" s="402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6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401">
        <v>4680115882720</v>
      </c>
      <c r="E70" s="402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401">
        <v>4680115881525</v>
      </c>
      <c r="E71" s="402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392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6</v>
      </c>
      <c r="Y71" s="385">
        <f t="shared" si="11"/>
        <v>8</v>
      </c>
      <c r="Z71" s="36">
        <f>IFERROR(IF(Y71=0,"",ROUNDUP(Y71/H71,0)*0.00937),"")</f>
        <v>1.874E-2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6.3149999999999995</v>
      </c>
      <c r="BN71" s="64">
        <f t="shared" si="13"/>
        <v>8.42</v>
      </c>
      <c r="BO71" s="64">
        <f t="shared" si="14"/>
        <v>1.2500000000000001E-2</v>
      </c>
      <c r="BP71" s="64">
        <f t="shared" si="15"/>
        <v>1.6666666666666666E-2</v>
      </c>
    </row>
    <row r="72" spans="1:68" x14ac:dyDescent="0.2">
      <c r="A72" s="413"/>
      <c r="B72" s="414"/>
      <c r="C72" s="414"/>
      <c r="D72" s="414"/>
      <c r="E72" s="414"/>
      <c r="F72" s="414"/>
      <c r="G72" s="414"/>
      <c r="H72" s="414"/>
      <c r="I72" s="414"/>
      <c r="J72" s="414"/>
      <c r="K72" s="414"/>
      <c r="L72" s="414"/>
      <c r="M72" s="414"/>
      <c r="N72" s="414"/>
      <c r="O72" s="415"/>
      <c r="P72" s="403" t="s">
        <v>69</v>
      </c>
      <c r="Q72" s="404"/>
      <c r="R72" s="404"/>
      <c r="S72" s="404"/>
      <c r="T72" s="404"/>
      <c r="U72" s="404"/>
      <c r="V72" s="405"/>
      <c r="W72" s="37" t="s">
        <v>70</v>
      </c>
      <c r="X72" s="386">
        <f>IFERROR(X66/H66,"0")+IFERROR(X67/H67,"0")+IFERROR(X68/H68,"0")+IFERROR(X69/H69,"0")+IFERROR(X70/H70,"0")+IFERROR(X71/H71,"0")</f>
        <v>1.5</v>
      </c>
      <c r="Y72" s="386">
        <f>IFERROR(Y66/H66,"0")+IFERROR(Y67/H67,"0")+IFERROR(Y68/H68,"0")+IFERROR(Y69/H69,"0")+IFERROR(Y70/H70,"0")+IFERROR(Y71/H71,"0")</f>
        <v>2</v>
      </c>
      <c r="Z72" s="386">
        <f>IFERROR(IF(Z66="",0,Z66),"0")+IFERROR(IF(Z67="",0,Z67),"0")+IFERROR(IF(Z68="",0,Z68),"0")+IFERROR(IF(Z69="",0,Z69),"0")+IFERROR(IF(Z70="",0,Z70),"0")+IFERROR(IF(Z71="",0,Z71),"0")</f>
        <v>1.874E-2</v>
      </c>
      <c r="AA72" s="387"/>
      <c r="AB72" s="387"/>
      <c r="AC72" s="387"/>
    </row>
    <row r="73" spans="1:68" x14ac:dyDescent="0.2">
      <c r="A73" s="414"/>
      <c r="B73" s="414"/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5"/>
      <c r="P73" s="403" t="s">
        <v>69</v>
      </c>
      <c r="Q73" s="404"/>
      <c r="R73" s="404"/>
      <c r="S73" s="404"/>
      <c r="T73" s="404"/>
      <c r="U73" s="404"/>
      <c r="V73" s="405"/>
      <c r="W73" s="37" t="s">
        <v>68</v>
      </c>
      <c r="X73" s="386">
        <f>IFERROR(SUM(X66:X71),"0")</f>
        <v>6</v>
      </c>
      <c r="Y73" s="386">
        <f>IFERROR(SUM(Y66:Y71),"0")</f>
        <v>8</v>
      </c>
      <c r="Z73" s="37"/>
      <c r="AA73" s="387"/>
      <c r="AB73" s="387"/>
      <c r="AC73" s="387"/>
    </row>
    <row r="74" spans="1:68" ht="14.25" customHeight="1" x14ac:dyDescent="0.25">
      <c r="A74" s="418" t="s">
        <v>140</v>
      </c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401">
        <v>4680115881440</v>
      </c>
      <c r="E75" s="402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17</v>
      </c>
      <c r="Y75" s="385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17.755555555555553</v>
      </c>
      <c r="BN75" s="64">
        <f>IFERROR(Y75*I75/H75,"0")</f>
        <v>22.56</v>
      </c>
      <c r="BO75" s="64">
        <f>IFERROR(1/J75*(X75/H75),"0")</f>
        <v>2.8108465608465603E-2</v>
      </c>
      <c r="BP75" s="64">
        <f>IFERROR(1/J75*(Y75/H75),"0")</f>
        <v>3.5714285714285712E-2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401">
        <v>4680115881433</v>
      </c>
      <c r="E76" s="402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6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413"/>
      <c r="B77" s="414"/>
      <c r="C77" s="414"/>
      <c r="D77" s="414"/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5"/>
      <c r="P77" s="403" t="s">
        <v>69</v>
      </c>
      <c r="Q77" s="404"/>
      <c r="R77" s="404"/>
      <c r="S77" s="404"/>
      <c r="T77" s="404"/>
      <c r="U77" s="404"/>
      <c r="V77" s="405"/>
      <c r="W77" s="37" t="s">
        <v>70</v>
      </c>
      <c r="X77" s="386">
        <f>IFERROR(X75/H75,"0")+IFERROR(X76/H76,"0")</f>
        <v>1.574074074074074</v>
      </c>
      <c r="Y77" s="386">
        <f>IFERROR(Y75/H75,"0")+IFERROR(Y76/H76,"0")</f>
        <v>2</v>
      </c>
      <c r="Z77" s="386">
        <f>IFERROR(IF(Z75="",0,Z75),"0")+IFERROR(IF(Z76="",0,Z76),"0")</f>
        <v>4.3499999999999997E-2</v>
      </c>
      <c r="AA77" s="387"/>
      <c r="AB77" s="387"/>
      <c r="AC77" s="387"/>
    </row>
    <row r="78" spans="1:68" x14ac:dyDescent="0.2">
      <c r="A78" s="414"/>
      <c r="B78" s="414"/>
      <c r="C78" s="414"/>
      <c r="D78" s="414"/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5"/>
      <c r="P78" s="403" t="s">
        <v>69</v>
      </c>
      <c r="Q78" s="404"/>
      <c r="R78" s="404"/>
      <c r="S78" s="404"/>
      <c r="T78" s="404"/>
      <c r="U78" s="404"/>
      <c r="V78" s="405"/>
      <c r="W78" s="37" t="s">
        <v>68</v>
      </c>
      <c r="X78" s="386">
        <f>IFERROR(SUM(X75:X76),"0")</f>
        <v>17</v>
      </c>
      <c r="Y78" s="386">
        <f>IFERROR(SUM(Y75:Y76),"0")</f>
        <v>21.6</v>
      </c>
      <c r="Z78" s="37"/>
      <c r="AA78" s="387"/>
      <c r="AB78" s="387"/>
      <c r="AC78" s="387"/>
    </row>
    <row r="79" spans="1:68" ht="14.25" customHeight="1" x14ac:dyDescent="0.25">
      <c r="A79" s="418" t="s">
        <v>63</v>
      </c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401">
        <v>4680115885066</v>
      </c>
      <c r="E80" s="402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535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401">
        <v>4680115885073</v>
      </c>
      <c r="E81" s="402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651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401">
        <v>4680115885042</v>
      </c>
      <c r="E82" s="402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7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401">
        <v>4680115885059</v>
      </c>
      <c r="E83" s="402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23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401">
        <v>4680115885080</v>
      </c>
      <c r="E84" s="402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4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401">
        <v>4680115885097</v>
      </c>
      <c r="E85" s="402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27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413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5"/>
      <c r="P86" s="403" t="s">
        <v>69</v>
      </c>
      <c r="Q86" s="404"/>
      <c r="R86" s="404"/>
      <c r="S86" s="404"/>
      <c r="T86" s="404"/>
      <c r="U86" s="404"/>
      <c r="V86" s="405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5"/>
      <c r="P87" s="403" t="s">
        <v>69</v>
      </c>
      <c r="Q87" s="404"/>
      <c r="R87" s="404"/>
      <c r="S87" s="404"/>
      <c r="T87" s="404"/>
      <c r="U87" s="404"/>
      <c r="V87" s="405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18" t="s">
        <v>71</v>
      </c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  <c r="Z88" s="414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401">
        <v>4680115884311</v>
      </c>
      <c r="E89" s="402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20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401">
        <v>4680115884403</v>
      </c>
      <c r="E90" s="402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581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413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03" t="s">
        <v>69</v>
      </c>
      <c r="Q91" s="404"/>
      <c r="R91" s="404"/>
      <c r="S91" s="404"/>
      <c r="T91" s="404"/>
      <c r="U91" s="404"/>
      <c r="V91" s="405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414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5"/>
      <c r="P92" s="403" t="s">
        <v>69</v>
      </c>
      <c r="Q92" s="404"/>
      <c r="R92" s="404"/>
      <c r="S92" s="404"/>
      <c r="T92" s="404"/>
      <c r="U92" s="404"/>
      <c r="V92" s="405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18" t="s">
        <v>170</v>
      </c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  <c r="T93" s="414"/>
      <c r="U93" s="414"/>
      <c r="V93" s="414"/>
      <c r="W93" s="414"/>
      <c r="X93" s="414"/>
      <c r="Y93" s="414"/>
      <c r="Z93" s="414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401">
        <v>4680115881532</v>
      </c>
      <c r="E94" s="402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7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401">
        <v>4680115881532</v>
      </c>
      <c r="E95" s="402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73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401">
        <v>4680115881464</v>
      </c>
      <c r="E96" s="402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5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413"/>
      <c r="B97" s="414"/>
      <c r="C97" s="414"/>
      <c r="D97" s="414"/>
      <c r="E97" s="414"/>
      <c r="F97" s="414"/>
      <c r="G97" s="414"/>
      <c r="H97" s="414"/>
      <c r="I97" s="414"/>
      <c r="J97" s="414"/>
      <c r="K97" s="414"/>
      <c r="L97" s="414"/>
      <c r="M97" s="414"/>
      <c r="N97" s="414"/>
      <c r="O97" s="415"/>
      <c r="P97" s="403" t="s">
        <v>69</v>
      </c>
      <c r="Q97" s="404"/>
      <c r="R97" s="404"/>
      <c r="S97" s="404"/>
      <c r="T97" s="404"/>
      <c r="U97" s="404"/>
      <c r="V97" s="405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414"/>
      <c r="B98" s="414"/>
      <c r="C98" s="414"/>
      <c r="D98" s="414"/>
      <c r="E98" s="414"/>
      <c r="F98" s="414"/>
      <c r="G98" s="414"/>
      <c r="H98" s="414"/>
      <c r="I98" s="414"/>
      <c r="J98" s="414"/>
      <c r="K98" s="414"/>
      <c r="L98" s="414"/>
      <c r="M98" s="414"/>
      <c r="N98" s="414"/>
      <c r="O98" s="415"/>
      <c r="P98" s="403" t="s">
        <v>69</v>
      </c>
      <c r="Q98" s="404"/>
      <c r="R98" s="404"/>
      <c r="S98" s="404"/>
      <c r="T98" s="404"/>
      <c r="U98" s="404"/>
      <c r="V98" s="405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420" t="s">
        <v>176</v>
      </c>
      <c r="B99" s="414"/>
      <c r="C99" s="414"/>
      <c r="D99" s="414"/>
      <c r="E99" s="414"/>
      <c r="F99" s="414"/>
      <c r="G99" s="414"/>
      <c r="H99" s="414"/>
      <c r="I99" s="414"/>
      <c r="J99" s="414"/>
      <c r="K99" s="414"/>
      <c r="L99" s="414"/>
      <c r="M99" s="414"/>
      <c r="N99" s="414"/>
      <c r="O99" s="414"/>
      <c r="P99" s="414"/>
      <c r="Q99" s="414"/>
      <c r="R99" s="414"/>
      <c r="S99" s="414"/>
      <c r="T99" s="414"/>
      <c r="U99" s="414"/>
      <c r="V99" s="414"/>
      <c r="W99" s="414"/>
      <c r="X99" s="414"/>
      <c r="Y99" s="414"/>
      <c r="Z99" s="414"/>
      <c r="AA99" s="379"/>
      <c r="AB99" s="379"/>
      <c r="AC99" s="379"/>
    </row>
    <row r="100" spans="1:68" ht="14.25" customHeight="1" x14ac:dyDescent="0.25">
      <c r="A100" s="418" t="s">
        <v>104</v>
      </c>
      <c r="B100" s="414"/>
      <c r="C100" s="414"/>
      <c r="D100" s="414"/>
      <c r="E100" s="414"/>
      <c r="F100" s="414"/>
      <c r="G100" s="414"/>
      <c r="H100" s="414"/>
      <c r="I100" s="414"/>
      <c r="J100" s="414"/>
      <c r="K100" s="414"/>
      <c r="L100" s="414"/>
      <c r="M100" s="414"/>
      <c r="N100" s="414"/>
      <c r="O100" s="414"/>
      <c r="P100" s="414"/>
      <c r="Q100" s="414"/>
      <c r="R100" s="414"/>
      <c r="S100" s="414"/>
      <c r="T100" s="414"/>
      <c r="U100" s="414"/>
      <c r="V100" s="414"/>
      <c r="W100" s="414"/>
      <c r="X100" s="414"/>
      <c r="Y100" s="414"/>
      <c r="Z100" s="414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401">
        <v>4680115881327</v>
      </c>
      <c r="E101" s="402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34</v>
      </c>
      <c r="Y101" s="385">
        <f>IFERROR(IF(X101="",0,CEILING((X101/$H101),1)*$H101),"")</f>
        <v>43.2</v>
      </c>
      <c r="Z101" s="36">
        <f>IFERROR(IF(Y101=0,"",ROUNDUP(Y101/H101,0)*0.02175),"")</f>
        <v>8.6999999999999994E-2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35.511111111111106</v>
      </c>
      <c r="BN101" s="64">
        <f>IFERROR(Y101*I101/H101,"0")</f>
        <v>45.12</v>
      </c>
      <c r="BO101" s="64">
        <f>IFERROR(1/J101*(X101/H101),"0")</f>
        <v>5.6216931216931207E-2</v>
      </c>
      <c r="BP101" s="64">
        <f>IFERROR(1/J101*(Y101/H101),"0")</f>
        <v>7.1428571428571425E-2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401">
        <v>4680115881518</v>
      </c>
      <c r="E102" s="402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4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401">
        <v>4680115881303</v>
      </c>
      <c r="E103" s="402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720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5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5.2333333333333334</v>
      </c>
      <c r="BN103" s="64">
        <f>IFERROR(Y103*I103/H103,"0")</f>
        <v>9.42</v>
      </c>
      <c r="BO103" s="64">
        <f>IFERROR(1/J103*(X103/H103),"0")</f>
        <v>9.2592592592592587E-3</v>
      </c>
      <c r="BP103" s="64">
        <f>IFERROR(1/J103*(Y103/H103),"0")</f>
        <v>1.6666666666666666E-2</v>
      </c>
    </row>
    <row r="104" spans="1:68" x14ac:dyDescent="0.2">
      <c r="A104" s="413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4"/>
      <c r="N104" s="414"/>
      <c r="O104" s="415"/>
      <c r="P104" s="403" t="s">
        <v>69</v>
      </c>
      <c r="Q104" s="404"/>
      <c r="R104" s="404"/>
      <c r="S104" s="404"/>
      <c r="T104" s="404"/>
      <c r="U104" s="404"/>
      <c r="V104" s="405"/>
      <c r="W104" s="37" t="s">
        <v>70</v>
      </c>
      <c r="X104" s="386">
        <f>IFERROR(X101/H101,"0")+IFERROR(X102/H102,"0")+IFERROR(X103/H103,"0")</f>
        <v>4.2592592592592595</v>
      </c>
      <c r="Y104" s="386">
        <f>IFERROR(Y101/H101,"0")+IFERROR(Y102/H102,"0")+IFERROR(Y103/H103,"0")</f>
        <v>6</v>
      </c>
      <c r="Z104" s="386">
        <f>IFERROR(IF(Z101="",0,Z101),"0")+IFERROR(IF(Z102="",0,Z102),"0")+IFERROR(IF(Z103="",0,Z103),"0")</f>
        <v>0.10574</v>
      </c>
      <c r="AA104" s="387"/>
      <c r="AB104" s="387"/>
      <c r="AC104" s="387"/>
    </row>
    <row r="105" spans="1:68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5"/>
      <c r="P105" s="403" t="s">
        <v>69</v>
      </c>
      <c r="Q105" s="404"/>
      <c r="R105" s="404"/>
      <c r="S105" s="404"/>
      <c r="T105" s="404"/>
      <c r="U105" s="404"/>
      <c r="V105" s="405"/>
      <c r="W105" s="37" t="s">
        <v>68</v>
      </c>
      <c r="X105" s="386">
        <f>IFERROR(SUM(X101:X103),"0")</f>
        <v>39</v>
      </c>
      <c r="Y105" s="386">
        <f>IFERROR(SUM(Y101:Y103),"0")</f>
        <v>52.2</v>
      </c>
      <c r="Z105" s="37"/>
      <c r="AA105" s="387"/>
      <c r="AB105" s="387"/>
      <c r="AC105" s="387"/>
    </row>
    <row r="106" spans="1:68" ht="14.25" customHeight="1" x14ac:dyDescent="0.25">
      <c r="A106" s="418" t="s">
        <v>71</v>
      </c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4"/>
      <c r="O106" s="414"/>
      <c r="P106" s="414"/>
      <c r="Q106" s="414"/>
      <c r="R106" s="414"/>
      <c r="S106" s="414"/>
      <c r="T106" s="414"/>
      <c r="U106" s="414"/>
      <c r="V106" s="414"/>
      <c r="W106" s="414"/>
      <c r="X106" s="414"/>
      <c r="Y106" s="414"/>
      <c r="Z106" s="414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401">
        <v>4607091386967</v>
      </c>
      <c r="E107" s="402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44</v>
      </c>
      <c r="Y107" s="385">
        <f>IFERROR(IF(X107="",0,CEILING((X107/$H107),1)*$H107),"")</f>
        <v>50.400000000000006</v>
      </c>
      <c r="Z107" s="36">
        <f>IFERROR(IF(Y107=0,"",ROUNDUP(Y107/H107,0)*0.02175),"")</f>
        <v>0.1305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46.95428571428571</v>
      </c>
      <c r="BN107" s="64">
        <f>IFERROR(Y107*I107/H107,"0")</f>
        <v>53.784000000000006</v>
      </c>
      <c r="BO107" s="64">
        <f>IFERROR(1/J107*(X107/H107),"0")</f>
        <v>9.3537414965986387E-2</v>
      </c>
      <c r="BP107" s="64">
        <f>IFERROR(1/J107*(Y107/H107),"0")</f>
        <v>0.10714285714285714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401">
        <v>4607091386967</v>
      </c>
      <c r="E108" s="402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401">
        <v>4607091385731</v>
      </c>
      <c r="E109" s="402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401">
        <v>4680115880894</v>
      </c>
      <c r="E110" s="402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4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401">
        <v>4680115880214</v>
      </c>
      <c r="E111" s="402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413"/>
      <c r="B112" s="414"/>
      <c r="C112" s="414"/>
      <c r="D112" s="414"/>
      <c r="E112" s="414"/>
      <c r="F112" s="414"/>
      <c r="G112" s="414"/>
      <c r="H112" s="414"/>
      <c r="I112" s="414"/>
      <c r="J112" s="414"/>
      <c r="K112" s="414"/>
      <c r="L112" s="414"/>
      <c r="M112" s="414"/>
      <c r="N112" s="414"/>
      <c r="O112" s="415"/>
      <c r="P112" s="403" t="s">
        <v>69</v>
      </c>
      <c r="Q112" s="404"/>
      <c r="R112" s="404"/>
      <c r="S112" s="404"/>
      <c r="T112" s="404"/>
      <c r="U112" s="404"/>
      <c r="V112" s="405"/>
      <c r="W112" s="37" t="s">
        <v>70</v>
      </c>
      <c r="X112" s="386">
        <f>IFERROR(X107/H107,"0")+IFERROR(X108/H108,"0")+IFERROR(X109/H109,"0")+IFERROR(X110/H110,"0")+IFERROR(X111/H111,"0")</f>
        <v>5.2380952380952381</v>
      </c>
      <c r="Y112" s="386">
        <f>IFERROR(Y107/H107,"0")+IFERROR(Y108/H108,"0")+IFERROR(Y109/H109,"0")+IFERROR(Y110/H110,"0")+IFERROR(Y111/H111,"0")</f>
        <v>6</v>
      </c>
      <c r="Z112" s="386">
        <f>IFERROR(IF(Z107="",0,Z107),"0")+IFERROR(IF(Z108="",0,Z108),"0")+IFERROR(IF(Z109="",0,Z109),"0")+IFERROR(IF(Z110="",0,Z110),"0")+IFERROR(IF(Z111="",0,Z111),"0")</f>
        <v>0.1305</v>
      </c>
      <c r="AA112" s="387"/>
      <c r="AB112" s="387"/>
      <c r="AC112" s="387"/>
    </row>
    <row r="113" spans="1:68" x14ac:dyDescent="0.2">
      <c r="A113" s="414"/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5"/>
      <c r="P113" s="403" t="s">
        <v>69</v>
      </c>
      <c r="Q113" s="404"/>
      <c r="R113" s="404"/>
      <c r="S113" s="404"/>
      <c r="T113" s="404"/>
      <c r="U113" s="404"/>
      <c r="V113" s="405"/>
      <c r="W113" s="37" t="s">
        <v>68</v>
      </c>
      <c r="X113" s="386">
        <f>IFERROR(SUM(X107:X111),"0")</f>
        <v>44</v>
      </c>
      <c r="Y113" s="386">
        <f>IFERROR(SUM(Y107:Y111),"0")</f>
        <v>50.400000000000006</v>
      </c>
      <c r="Z113" s="37"/>
      <c r="AA113" s="387"/>
      <c r="AB113" s="387"/>
      <c r="AC113" s="387"/>
    </row>
    <row r="114" spans="1:68" ht="16.5" customHeight="1" x14ac:dyDescent="0.25">
      <c r="A114" s="420" t="s">
        <v>193</v>
      </c>
      <c r="B114" s="414"/>
      <c r="C114" s="414"/>
      <c r="D114" s="414"/>
      <c r="E114" s="414"/>
      <c r="F114" s="414"/>
      <c r="G114" s="414"/>
      <c r="H114" s="414"/>
      <c r="I114" s="414"/>
      <c r="J114" s="414"/>
      <c r="K114" s="414"/>
      <c r="L114" s="414"/>
      <c r="M114" s="414"/>
      <c r="N114" s="414"/>
      <c r="O114" s="414"/>
      <c r="P114" s="414"/>
      <c r="Q114" s="414"/>
      <c r="R114" s="414"/>
      <c r="S114" s="414"/>
      <c r="T114" s="414"/>
      <c r="U114" s="414"/>
      <c r="V114" s="414"/>
      <c r="W114" s="414"/>
      <c r="X114" s="414"/>
      <c r="Y114" s="414"/>
      <c r="Z114" s="414"/>
      <c r="AA114" s="379"/>
      <c r="AB114" s="379"/>
      <c r="AC114" s="379"/>
    </row>
    <row r="115" spans="1:68" ht="14.25" customHeight="1" x14ac:dyDescent="0.25">
      <c r="A115" s="418" t="s">
        <v>104</v>
      </c>
      <c r="B115" s="414"/>
      <c r="C115" s="414"/>
      <c r="D115" s="414"/>
      <c r="E115" s="414"/>
      <c r="F115" s="414"/>
      <c r="G115" s="414"/>
      <c r="H115" s="414"/>
      <c r="I115" s="414"/>
      <c r="J115" s="414"/>
      <c r="K115" s="414"/>
      <c r="L115" s="414"/>
      <c r="M115" s="414"/>
      <c r="N115" s="414"/>
      <c r="O115" s="414"/>
      <c r="P115" s="414"/>
      <c r="Q115" s="414"/>
      <c r="R115" s="414"/>
      <c r="S115" s="414"/>
      <c r="T115" s="414"/>
      <c r="U115" s="414"/>
      <c r="V115" s="414"/>
      <c r="W115" s="414"/>
      <c r="X115" s="414"/>
      <c r="Y115" s="414"/>
      <c r="Z115" s="414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401">
        <v>4680115882133</v>
      </c>
      <c r="E116" s="402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401">
        <v>4680115882133</v>
      </c>
      <c r="E117" s="402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401">
        <v>4680115880269</v>
      </c>
      <c r="E118" s="402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401">
        <v>4680115880429</v>
      </c>
      <c r="E119" s="402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689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6</v>
      </c>
      <c r="Y119" s="385">
        <f>IFERROR(IF(X119="",0,CEILING((X119/$H119),1)*$H119),"")</f>
        <v>9</v>
      </c>
      <c r="Z119" s="36">
        <f>IFERROR(IF(Y119=0,"",ROUNDUP(Y119/H119,0)*0.00937),"")</f>
        <v>1.874E-2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6.32</v>
      </c>
      <c r="BN119" s="64">
        <f>IFERROR(Y119*I119/H119,"0")</f>
        <v>9.48</v>
      </c>
      <c r="BO119" s="64">
        <f>IFERROR(1/J119*(X119/H119),"0")</f>
        <v>1.111111111111111E-2</v>
      </c>
      <c r="BP119" s="64">
        <f>IFERROR(1/J119*(Y119/H119),"0")</f>
        <v>1.6666666666666666E-2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401">
        <v>4680115881457</v>
      </c>
      <c r="E120" s="402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7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413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4"/>
      <c r="N121" s="414"/>
      <c r="O121" s="415"/>
      <c r="P121" s="403" t="s">
        <v>69</v>
      </c>
      <c r="Q121" s="404"/>
      <c r="R121" s="404"/>
      <c r="S121" s="404"/>
      <c r="T121" s="404"/>
      <c r="U121" s="404"/>
      <c r="V121" s="405"/>
      <c r="W121" s="37" t="s">
        <v>70</v>
      </c>
      <c r="X121" s="386">
        <f>IFERROR(X116/H116,"0")+IFERROR(X117/H117,"0")+IFERROR(X118/H118,"0")+IFERROR(X119/H119,"0")+IFERROR(X120/H120,"0")</f>
        <v>1.3333333333333333</v>
      </c>
      <c r="Y121" s="386">
        <f>IFERROR(Y116/H116,"0")+IFERROR(Y117/H117,"0")+IFERROR(Y118/H118,"0")+IFERROR(Y119/H119,"0")+IFERROR(Y120/H120,"0")</f>
        <v>2</v>
      </c>
      <c r="Z121" s="386">
        <f>IFERROR(IF(Z116="",0,Z116),"0")+IFERROR(IF(Z117="",0,Z117),"0")+IFERROR(IF(Z118="",0,Z118),"0")+IFERROR(IF(Z119="",0,Z119),"0")+IFERROR(IF(Z120="",0,Z120),"0")</f>
        <v>1.874E-2</v>
      </c>
      <c r="AA121" s="387"/>
      <c r="AB121" s="387"/>
      <c r="AC121" s="387"/>
    </row>
    <row r="122" spans="1:68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03" t="s">
        <v>69</v>
      </c>
      <c r="Q122" s="404"/>
      <c r="R122" s="404"/>
      <c r="S122" s="404"/>
      <c r="T122" s="404"/>
      <c r="U122" s="404"/>
      <c r="V122" s="405"/>
      <c r="W122" s="37" t="s">
        <v>68</v>
      </c>
      <c r="X122" s="386">
        <f>IFERROR(SUM(X116:X120),"0")</f>
        <v>6</v>
      </c>
      <c r="Y122" s="386">
        <f>IFERROR(SUM(Y116:Y120),"0")</f>
        <v>9</v>
      </c>
      <c r="Z122" s="37"/>
      <c r="AA122" s="387"/>
      <c r="AB122" s="387"/>
      <c r="AC122" s="387"/>
    </row>
    <row r="123" spans="1:68" ht="14.25" customHeight="1" x14ac:dyDescent="0.25">
      <c r="A123" s="418" t="s">
        <v>140</v>
      </c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4"/>
      <c r="P123" s="414"/>
      <c r="Q123" s="414"/>
      <c r="R123" s="414"/>
      <c r="S123" s="414"/>
      <c r="T123" s="414"/>
      <c r="U123" s="414"/>
      <c r="V123" s="414"/>
      <c r="W123" s="414"/>
      <c r="X123" s="414"/>
      <c r="Y123" s="414"/>
      <c r="Z123" s="414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401">
        <v>4680115881488</v>
      </c>
      <c r="E124" s="402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401">
        <v>4680115882775</v>
      </c>
      <c r="E125" s="402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401">
        <v>4680115880658</v>
      </c>
      <c r="E126" s="402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13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4"/>
      <c r="N127" s="414"/>
      <c r="O127" s="415"/>
      <c r="P127" s="403" t="s">
        <v>69</v>
      </c>
      <c r="Q127" s="404"/>
      <c r="R127" s="404"/>
      <c r="S127" s="404"/>
      <c r="T127" s="404"/>
      <c r="U127" s="404"/>
      <c r="V127" s="405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03" t="s">
        <v>69</v>
      </c>
      <c r="Q128" s="404"/>
      <c r="R128" s="404"/>
      <c r="S128" s="404"/>
      <c r="T128" s="404"/>
      <c r="U128" s="404"/>
      <c r="V128" s="405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18" t="s">
        <v>71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414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401">
        <v>4607091385168</v>
      </c>
      <c r="E130" s="402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401">
        <v>4607091385168</v>
      </c>
      <c r="E131" s="402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6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107</v>
      </c>
      <c r="Y131" s="385">
        <f t="shared" si="21"/>
        <v>109.2</v>
      </c>
      <c r="Z131" s="36">
        <f>IFERROR(IF(Y131=0,"",ROUNDUP(Y131/H131,0)*0.02175),"")</f>
        <v>0.28275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114.10785714285713</v>
      </c>
      <c r="BN131" s="64">
        <f t="shared" si="23"/>
        <v>116.45399999999999</v>
      </c>
      <c r="BO131" s="64">
        <f t="shared" si="24"/>
        <v>0.22746598639455778</v>
      </c>
      <c r="BP131" s="64">
        <f t="shared" si="25"/>
        <v>0.23214285714285712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401">
        <v>4607091383256</v>
      </c>
      <c r="E132" s="402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401">
        <v>4607091385748</v>
      </c>
      <c r="E133" s="402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4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23</v>
      </c>
      <c r="Y133" s="385">
        <f t="shared" si="21"/>
        <v>24.3</v>
      </c>
      <c r="Z133" s="36">
        <f>IFERROR(IF(Y133=0,"",ROUNDUP(Y133/H133,0)*0.00753),"")</f>
        <v>6.7769999999999997E-2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25.317037037037032</v>
      </c>
      <c r="BN133" s="64">
        <f t="shared" si="23"/>
        <v>26.747999999999998</v>
      </c>
      <c r="BO133" s="64">
        <f t="shared" si="24"/>
        <v>5.4605887939221262E-2</v>
      </c>
      <c r="BP133" s="64">
        <f t="shared" si="25"/>
        <v>5.7692307692307689E-2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401">
        <v>4680115884533</v>
      </c>
      <c r="E134" s="402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4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401">
        <v>4680115882645</v>
      </c>
      <c r="E135" s="402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413"/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5"/>
      <c r="P136" s="403" t="s">
        <v>69</v>
      </c>
      <c r="Q136" s="404"/>
      <c r="R136" s="404"/>
      <c r="S136" s="404"/>
      <c r="T136" s="404"/>
      <c r="U136" s="404"/>
      <c r="V136" s="405"/>
      <c r="W136" s="37" t="s">
        <v>70</v>
      </c>
      <c r="X136" s="386">
        <f>IFERROR(X130/H130,"0")+IFERROR(X131/H131,"0")+IFERROR(X132/H132,"0")+IFERROR(X133/H133,"0")+IFERROR(X134/H134,"0")+IFERROR(X135/H135,"0")</f>
        <v>21.256613756613753</v>
      </c>
      <c r="Y136" s="386">
        <f>IFERROR(Y130/H130,"0")+IFERROR(Y131/H131,"0")+IFERROR(Y132/H132,"0")+IFERROR(Y133/H133,"0")+IFERROR(Y134/H134,"0")+IFERROR(Y135/H135,"0")</f>
        <v>22</v>
      </c>
      <c r="Z136" s="386">
        <f>IFERROR(IF(Z130="",0,Z130),"0")+IFERROR(IF(Z131="",0,Z131),"0")+IFERROR(IF(Z132="",0,Z132),"0")+IFERROR(IF(Z133="",0,Z133),"0")+IFERROR(IF(Z134="",0,Z134),"0")+IFERROR(IF(Z135="",0,Z135),"0")</f>
        <v>0.35052</v>
      </c>
      <c r="AA136" s="387"/>
      <c r="AB136" s="387"/>
      <c r="AC136" s="387"/>
    </row>
    <row r="137" spans="1:68" x14ac:dyDescent="0.2">
      <c r="A137" s="414"/>
      <c r="B137" s="414"/>
      <c r="C137" s="414"/>
      <c r="D137" s="414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5"/>
      <c r="P137" s="403" t="s">
        <v>69</v>
      </c>
      <c r="Q137" s="404"/>
      <c r="R137" s="404"/>
      <c r="S137" s="404"/>
      <c r="T137" s="404"/>
      <c r="U137" s="404"/>
      <c r="V137" s="405"/>
      <c r="W137" s="37" t="s">
        <v>68</v>
      </c>
      <c r="X137" s="386">
        <f>IFERROR(SUM(X130:X135),"0")</f>
        <v>130</v>
      </c>
      <c r="Y137" s="386">
        <f>IFERROR(SUM(Y130:Y135),"0")</f>
        <v>133.5</v>
      </c>
      <c r="Z137" s="37"/>
      <c r="AA137" s="387"/>
      <c r="AB137" s="387"/>
      <c r="AC137" s="387"/>
    </row>
    <row r="138" spans="1:68" ht="14.25" customHeight="1" x14ac:dyDescent="0.25">
      <c r="A138" s="418" t="s">
        <v>170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414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401">
        <v>4680115882652</v>
      </c>
      <c r="E139" s="402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50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401">
        <v>4680115880238</v>
      </c>
      <c r="E140" s="402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6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413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5"/>
      <c r="P141" s="403" t="s">
        <v>69</v>
      </c>
      <c r="Q141" s="404"/>
      <c r="R141" s="404"/>
      <c r="S141" s="404"/>
      <c r="T141" s="404"/>
      <c r="U141" s="404"/>
      <c r="V141" s="405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4"/>
      <c r="O142" s="415"/>
      <c r="P142" s="403" t="s">
        <v>69</v>
      </c>
      <c r="Q142" s="404"/>
      <c r="R142" s="404"/>
      <c r="S142" s="404"/>
      <c r="T142" s="404"/>
      <c r="U142" s="404"/>
      <c r="V142" s="405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420" t="s">
        <v>225</v>
      </c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4"/>
      <c r="O143" s="414"/>
      <c r="P143" s="414"/>
      <c r="Q143" s="414"/>
      <c r="R143" s="414"/>
      <c r="S143" s="414"/>
      <c r="T143" s="414"/>
      <c r="U143" s="414"/>
      <c r="V143" s="414"/>
      <c r="W143" s="414"/>
      <c r="X143" s="414"/>
      <c r="Y143" s="414"/>
      <c r="Z143" s="414"/>
      <c r="AA143" s="379"/>
      <c r="AB143" s="379"/>
      <c r="AC143" s="379"/>
    </row>
    <row r="144" spans="1:68" ht="14.25" customHeight="1" x14ac:dyDescent="0.25">
      <c r="A144" s="418" t="s">
        <v>104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401">
        <v>4680115882577</v>
      </c>
      <c r="E145" s="402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401">
        <v>4680115882577</v>
      </c>
      <c r="E146" s="402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4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413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5"/>
      <c r="P147" s="403" t="s">
        <v>69</v>
      </c>
      <c r="Q147" s="404"/>
      <c r="R147" s="404"/>
      <c r="S147" s="404"/>
      <c r="T147" s="404"/>
      <c r="U147" s="404"/>
      <c r="V147" s="405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414"/>
      <c r="B148" s="414"/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4"/>
      <c r="O148" s="415"/>
      <c r="P148" s="403" t="s">
        <v>69</v>
      </c>
      <c r="Q148" s="404"/>
      <c r="R148" s="404"/>
      <c r="S148" s="404"/>
      <c r="T148" s="404"/>
      <c r="U148" s="404"/>
      <c r="V148" s="405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18" t="s">
        <v>63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414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401">
        <v>4680115883444</v>
      </c>
      <c r="E150" s="402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7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401">
        <v>4680115883444</v>
      </c>
      <c r="E151" s="402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3"/>
      <c r="B152" s="414"/>
      <c r="C152" s="414"/>
      <c r="D152" s="414"/>
      <c r="E152" s="414"/>
      <c r="F152" s="414"/>
      <c r="G152" s="414"/>
      <c r="H152" s="414"/>
      <c r="I152" s="414"/>
      <c r="J152" s="414"/>
      <c r="K152" s="414"/>
      <c r="L152" s="414"/>
      <c r="M152" s="414"/>
      <c r="N152" s="414"/>
      <c r="O152" s="415"/>
      <c r="P152" s="403" t="s">
        <v>69</v>
      </c>
      <c r="Q152" s="404"/>
      <c r="R152" s="404"/>
      <c r="S152" s="404"/>
      <c r="T152" s="404"/>
      <c r="U152" s="404"/>
      <c r="V152" s="405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414"/>
      <c r="B153" s="414"/>
      <c r="C153" s="414"/>
      <c r="D153" s="414"/>
      <c r="E153" s="414"/>
      <c r="F153" s="414"/>
      <c r="G153" s="414"/>
      <c r="H153" s="414"/>
      <c r="I153" s="414"/>
      <c r="J153" s="414"/>
      <c r="K153" s="414"/>
      <c r="L153" s="414"/>
      <c r="M153" s="414"/>
      <c r="N153" s="414"/>
      <c r="O153" s="415"/>
      <c r="P153" s="403" t="s">
        <v>69</v>
      </c>
      <c r="Q153" s="404"/>
      <c r="R153" s="404"/>
      <c r="S153" s="404"/>
      <c r="T153" s="404"/>
      <c r="U153" s="404"/>
      <c r="V153" s="405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18" t="s">
        <v>71</v>
      </c>
      <c r="B154" s="414"/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4"/>
      <c r="O154" s="414"/>
      <c r="P154" s="414"/>
      <c r="Q154" s="414"/>
      <c r="R154" s="414"/>
      <c r="S154" s="414"/>
      <c r="T154" s="414"/>
      <c r="U154" s="414"/>
      <c r="V154" s="414"/>
      <c r="W154" s="414"/>
      <c r="X154" s="414"/>
      <c r="Y154" s="414"/>
      <c r="Z154" s="414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401">
        <v>4680115882584</v>
      </c>
      <c r="E155" s="402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7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401">
        <v>4680115882584</v>
      </c>
      <c r="E156" s="402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3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5"/>
      <c r="P157" s="403" t="s">
        <v>69</v>
      </c>
      <c r="Q157" s="404"/>
      <c r="R157" s="404"/>
      <c r="S157" s="404"/>
      <c r="T157" s="404"/>
      <c r="U157" s="404"/>
      <c r="V157" s="405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414"/>
      <c r="B158" s="414"/>
      <c r="C158" s="414"/>
      <c r="D158" s="414"/>
      <c r="E158" s="414"/>
      <c r="F158" s="414"/>
      <c r="G158" s="414"/>
      <c r="H158" s="414"/>
      <c r="I158" s="414"/>
      <c r="J158" s="414"/>
      <c r="K158" s="414"/>
      <c r="L158" s="414"/>
      <c r="M158" s="414"/>
      <c r="N158" s="414"/>
      <c r="O158" s="415"/>
      <c r="P158" s="403" t="s">
        <v>69</v>
      </c>
      <c r="Q158" s="404"/>
      <c r="R158" s="404"/>
      <c r="S158" s="404"/>
      <c r="T158" s="404"/>
      <c r="U158" s="404"/>
      <c r="V158" s="405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420" t="s">
        <v>102</v>
      </c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  <c r="Z159" s="414"/>
      <c r="AA159" s="379"/>
      <c r="AB159" s="379"/>
      <c r="AC159" s="379"/>
    </row>
    <row r="160" spans="1:68" ht="14.25" customHeight="1" x14ac:dyDescent="0.25">
      <c r="A160" s="418" t="s">
        <v>104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414"/>
      <c r="Z160" s="414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401">
        <v>4607091382945</v>
      </c>
      <c r="E161" s="402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5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401">
        <v>4607091382952</v>
      </c>
      <c r="E162" s="402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5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401">
        <v>4607091384604</v>
      </c>
      <c r="E163" s="402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6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13"/>
      <c r="B164" s="414"/>
      <c r="C164" s="414"/>
      <c r="D164" s="414"/>
      <c r="E164" s="414"/>
      <c r="F164" s="414"/>
      <c r="G164" s="414"/>
      <c r="H164" s="414"/>
      <c r="I164" s="414"/>
      <c r="J164" s="414"/>
      <c r="K164" s="414"/>
      <c r="L164" s="414"/>
      <c r="M164" s="414"/>
      <c r="N164" s="414"/>
      <c r="O164" s="415"/>
      <c r="P164" s="403" t="s">
        <v>69</v>
      </c>
      <c r="Q164" s="404"/>
      <c r="R164" s="404"/>
      <c r="S164" s="404"/>
      <c r="T164" s="404"/>
      <c r="U164" s="404"/>
      <c r="V164" s="405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5"/>
      <c r="P165" s="403" t="s">
        <v>69</v>
      </c>
      <c r="Q165" s="404"/>
      <c r="R165" s="404"/>
      <c r="S165" s="404"/>
      <c r="T165" s="404"/>
      <c r="U165" s="404"/>
      <c r="V165" s="405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18" t="s">
        <v>63</v>
      </c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4"/>
      <c r="N166" s="414"/>
      <c r="O166" s="414"/>
      <c r="P166" s="414"/>
      <c r="Q166" s="414"/>
      <c r="R166" s="414"/>
      <c r="S166" s="414"/>
      <c r="T166" s="414"/>
      <c r="U166" s="414"/>
      <c r="V166" s="414"/>
      <c r="W166" s="414"/>
      <c r="X166" s="414"/>
      <c r="Y166" s="414"/>
      <c r="Z166" s="414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401">
        <v>4607091387667</v>
      </c>
      <c r="E167" s="402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6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401">
        <v>4607091387636</v>
      </c>
      <c r="E168" s="402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401">
        <v>4607091382426</v>
      </c>
      <c r="E169" s="402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6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401">
        <v>4607091386547</v>
      </c>
      <c r="E170" s="402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401">
        <v>4607091382464</v>
      </c>
      <c r="E171" s="402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7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413"/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5"/>
      <c r="P172" s="403" t="s">
        <v>69</v>
      </c>
      <c r="Q172" s="404"/>
      <c r="R172" s="404"/>
      <c r="S172" s="404"/>
      <c r="T172" s="404"/>
      <c r="U172" s="404"/>
      <c r="V172" s="405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4"/>
      <c r="N173" s="414"/>
      <c r="O173" s="415"/>
      <c r="P173" s="403" t="s">
        <v>69</v>
      </c>
      <c r="Q173" s="404"/>
      <c r="R173" s="404"/>
      <c r="S173" s="404"/>
      <c r="T173" s="404"/>
      <c r="U173" s="404"/>
      <c r="V173" s="405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18" t="s">
        <v>71</v>
      </c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4"/>
      <c r="N174" s="414"/>
      <c r="O174" s="414"/>
      <c r="P174" s="414"/>
      <c r="Q174" s="414"/>
      <c r="R174" s="414"/>
      <c r="S174" s="414"/>
      <c r="T174" s="414"/>
      <c r="U174" s="414"/>
      <c r="V174" s="414"/>
      <c r="W174" s="414"/>
      <c r="X174" s="414"/>
      <c r="Y174" s="414"/>
      <c r="Z174" s="414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401">
        <v>4607091385304</v>
      </c>
      <c r="E175" s="402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401">
        <v>4607091386264</v>
      </c>
      <c r="E176" s="402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5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401">
        <v>4607091385427</v>
      </c>
      <c r="E177" s="402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413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4"/>
      <c r="N178" s="414"/>
      <c r="O178" s="415"/>
      <c r="P178" s="403" t="s">
        <v>69</v>
      </c>
      <c r="Q178" s="404"/>
      <c r="R178" s="404"/>
      <c r="S178" s="404"/>
      <c r="T178" s="404"/>
      <c r="U178" s="404"/>
      <c r="V178" s="405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414"/>
      <c r="B179" s="414"/>
      <c r="C179" s="414"/>
      <c r="D179" s="414"/>
      <c r="E179" s="414"/>
      <c r="F179" s="414"/>
      <c r="G179" s="414"/>
      <c r="H179" s="414"/>
      <c r="I179" s="414"/>
      <c r="J179" s="414"/>
      <c r="K179" s="414"/>
      <c r="L179" s="414"/>
      <c r="M179" s="414"/>
      <c r="N179" s="414"/>
      <c r="O179" s="415"/>
      <c r="P179" s="403" t="s">
        <v>69</v>
      </c>
      <c r="Q179" s="404"/>
      <c r="R179" s="404"/>
      <c r="S179" s="404"/>
      <c r="T179" s="404"/>
      <c r="U179" s="404"/>
      <c r="V179" s="405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564" t="s">
        <v>257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48"/>
      <c r="AB180" s="48"/>
      <c r="AC180" s="48"/>
    </row>
    <row r="181" spans="1:68" ht="16.5" customHeight="1" x14ac:dyDescent="0.25">
      <c r="A181" s="420" t="s">
        <v>258</v>
      </c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4"/>
      <c r="P181" s="414"/>
      <c r="Q181" s="414"/>
      <c r="R181" s="414"/>
      <c r="S181" s="414"/>
      <c r="T181" s="414"/>
      <c r="U181" s="414"/>
      <c r="V181" s="414"/>
      <c r="W181" s="414"/>
      <c r="X181" s="414"/>
      <c r="Y181" s="414"/>
      <c r="Z181" s="414"/>
      <c r="AA181" s="379"/>
      <c r="AB181" s="379"/>
      <c r="AC181" s="379"/>
    </row>
    <row r="182" spans="1:68" ht="14.25" customHeight="1" x14ac:dyDescent="0.25">
      <c r="A182" s="418" t="s">
        <v>63</v>
      </c>
      <c r="B182" s="414"/>
      <c r="C182" s="414"/>
      <c r="D182" s="414"/>
      <c r="E182" s="414"/>
      <c r="F182" s="414"/>
      <c r="G182" s="414"/>
      <c r="H182" s="414"/>
      <c r="I182" s="414"/>
      <c r="J182" s="414"/>
      <c r="K182" s="414"/>
      <c r="L182" s="414"/>
      <c r="M182" s="414"/>
      <c r="N182" s="414"/>
      <c r="O182" s="414"/>
      <c r="P182" s="414"/>
      <c r="Q182" s="414"/>
      <c r="R182" s="414"/>
      <c r="S182" s="414"/>
      <c r="T182" s="414"/>
      <c r="U182" s="414"/>
      <c r="V182" s="414"/>
      <c r="W182" s="414"/>
      <c r="X182" s="414"/>
      <c r="Y182" s="414"/>
      <c r="Z182" s="414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401">
        <v>4680115880993</v>
      </c>
      <c r="E183" s="402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401">
        <v>4680115881761</v>
      </c>
      <c r="E184" s="402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401">
        <v>4680115881563</v>
      </c>
      <c r="E185" s="402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401">
        <v>4680115880986</v>
      </c>
      <c r="E186" s="402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5</v>
      </c>
      <c r="Y186" s="385">
        <f t="shared" si="26"/>
        <v>6.3000000000000007</v>
      </c>
      <c r="Z186" s="36">
        <f>IFERROR(IF(Y186=0,"",ROUNDUP(Y186/H186,0)*0.00502),"")</f>
        <v>1.506E-2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5.3095238095238093</v>
      </c>
      <c r="BN186" s="64">
        <f t="shared" si="28"/>
        <v>6.69</v>
      </c>
      <c r="BO186" s="64">
        <f t="shared" si="29"/>
        <v>1.0175010175010176E-2</v>
      </c>
      <c r="BP186" s="64">
        <f t="shared" si="30"/>
        <v>1.2820512820512822E-2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401">
        <v>4680115881785</v>
      </c>
      <c r="E187" s="402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6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401">
        <v>4680115881679</v>
      </c>
      <c r="E188" s="402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401">
        <v>4680115880191</v>
      </c>
      <c r="E189" s="402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401">
        <v>4680115883963</v>
      </c>
      <c r="E190" s="402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413"/>
      <c r="B191" s="414"/>
      <c r="C191" s="414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5"/>
      <c r="P191" s="403" t="s">
        <v>69</v>
      </c>
      <c r="Q191" s="404"/>
      <c r="R191" s="404"/>
      <c r="S191" s="404"/>
      <c r="T191" s="404"/>
      <c r="U191" s="404"/>
      <c r="V191" s="405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2.3809523809523809</v>
      </c>
      <c r="Y191" s="386">
        <f>IFERROR(Y183/H183,"0")+IFERROR(Y184/H184,"0")+IFERROR(Y185/H185,"0")+IFERROR(Y186/H186,"0")+IFERROR(Y187/H187,"0")+IFERROR(Y188/H188,"0")+IFERROR(Y189/H189,"0")+IFERROR(Y190/H190,"0")</f>
        <v>3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1.506E-2</v>
      </c>
      <c r="AA191" s="387"/>
      <c r="AB191" s="387"/>
      <c r="AC191" s="387"/>
    </row>
    <row r="192" spans="1:68" x14ac:dyDescent="0.2">
      <c r="A192" s="414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5"/>
      <c r="P192" s="403" t="s">
        <v>69</v>
      </c>
      <c r="Q192" s="404"/>
      <c r="R192" s="404"/>
      <c r="S192" s="404"/>
      <c r="T192" s="404"/>
      <c r="U192" s="404"/>
      <c r="V192" s="405"/>
      <c r="W192" s="37" t="s">
        <v>68</v>
      </c>
      <c r="X192" s="386">
        <f>IFERROR(SUM(X183:X190),"0")</f>
        <v>5</v>
      </c>
      <c r="Y192" s="386">
        <f>IFERROR(SUM(Y183:Y190),"0")</f>
        <v>6.3000000000000007</v>
      </c>
      <c r="Z192" s="37"/>
      <c r="AA192" s="387"/>
      <c r="AB192" s="387"/>
      <c r="AC192" s="387"/>
    </row>
    <row r="193" spans="1:68" ht="16.5" customHeight="1" x14ac:dyDescent="0.25">
      <c r="A193" s="420" t="s">
        <v>275</v>
      </c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4"/>
      <c r="P193" s="414"/>
      <c r="Q193" s="414"/>
      <c r="R193" s="414"/>
      <c r="S193" s="414"/>
      <c r="T193" s="414"/>
      <c r="U193" s="414"/>
      <c r="V193" s="414"/>
      <c r="W193" s="414"/>
      <c r="X193" s="414"/>
      <c r="Y193" s="414"/>
      <c r="Z193" s="414"/>
      <c r="AA193" s="379"/>
      <c r="AB193" s="379"/>
      <c r="AC193" s="379"/>
    </row>
    <row r="194" spans="1:68" ht="14.25" customHeight="1" x14ac:dyDescent="0.25">
      <c r="A194" s="418" t="s">
        <v>104</v>
      </c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4"/>
      <c r="N194" s="414"/>
      <c r="O194" s="414"/>
      <c r="P194" s="414"/>
      <c r="Q194" s="414"/>
      <c r="R194" s="414"/>
      <c r="S194" s="414"/>
      <c r="T194" s="414"/>
      <c r="U194" s="414"/>
      <c r="V194" s="414"/>
      <c r="W194" s="414"/>
      <c r="X194" s="414"/>
      <c r="Y194" s="414"/>
      <c r="Z194" s="414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401">
        <v>4680115881402</v>
      </c>
      <c r="E195" s="402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401">
        <v>4680115881396</v>
      </c>
      <c r="E196" s="402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413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5"/>
      <c r="P197" s="403" t="s">
        <v>69</v>
      </c>
      <c r="Q197" s="404"/>
      <c r="R197" s="404"/>
      <c r="S197" s="404"/>
      <c r="T197" s="404"/>
      <c r="U197" s="404"/>
      <c r="V197" s="405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4"/>
      <c r="N198" s="414"/>
      <c r="O198" s="415"/>
      <c r="P198" s="403" t="s">
        <v>69</v>
      </c>
      <c r="Q198" s="404"/>
      <c r="R198" s="404"/>
      <c r="S198" s="404"/>
      <c r="T198" s="404"/>
      <c r="U198" s="404"/>
      <c r="V198" s="405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18" t="s">
        <v>140</v>
      </c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  <c r="L199" s="414"/>
      <c r="M199" s="414"/>
      <c r="N199" s="414"/>
      <c r="O199" s="414"/>
      <c r="P199" s="414"/>
      <c r="Q199" s="414"/>
      <c r="R199" s="414"/>
      <c r="S199" s="414"/>
      <c r="T199" s="414"/>
      <c r="U199" s="414"/>
      <c r="V199" s="414"/>
      <c r="W199" s="414"/>
      <c r="X199" s="414"/>
      <c r="Y199" s="414"/>
      <c r="Z199" s="414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401">
        <v>4680115882935</v>
      </c>
      <c r="E200" s="402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4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401">
        <v>4680115880764</v>
      </c>
      <c r="E201" s="402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3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5"/>
      <c r="P202" s="403" t="s">
        <v>69</v>
      </c>
      <c r="Q202" s="404"/>
      <c r="R202" s="404"/>
      <c r="S202" s="404"/>
      <c r="T202" s="404"/>
      <c r="U202" s="404"/>
      <c r="V202" s="405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414"/>
      <c r="B203" s="414"/>
      <c r="C203" s="414"/>
      <c r="D203" s="414"/>
      <c r="E203" s="414"/>
      <c r="F203" s="414"/>
      <c r="G203" s="414"/>
      <c r="H203" s="414"/>
      <c r="I203" s="414"/>
      <c r="J203" s="414"/>
      <c r="K203" s="414"/>
      <c r="L203" s="414"/>
      <c r="M203" s="414"/>
      <c r="N203" s="414"/>
      <c r="O203" s="415"/>
      <c r="P203" s="403" t="s">
        <v>69</v>
      </c>
      <c r="Q203" s="404"/>
      <c r="R203" s="404"/>
      <c r="S203" s="404"/>
      <c r="T203" s="404"/>
      <c r="U203" s="404"/>
      <c r="V203" s="405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18" t="s">
        <v>63</v>
      </c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4"/>
      <c r="O204" s="414"/>
      <c r="P204" s="414"/>
      <c r="Q204" s="414"/>
      <c r="R204" s="414"/>
      <c r="S204" s="414"/>
      <c r="T204" s="414"/>
      <c r="U204" s="414"/>
      <c r="V204" s="414"/>
      <c r="W204" s="414"/>
      <c r="X204" s="414"/>
      <c r="Y204" s="414"/>
      <c r="Z204" s="414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401">
        <v>4680115882683</v>
      </c>
      <c r="E205" s="402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401">
        <v>4680115882690</v>
      </c>
      <c r="E206" s="402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5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50</v>
      </c>
      <c r="Y206" s="385">
        <f t="shared" si="31"/>
        <v>54</v>
      </c>
      <c r="Z206" s="36">
        <f>IFERROR(IF(Y206=0,"",ROUNDUP(Y206/H206,0)*0.00937),"")</f>
        <v>9.3700000000000006E-2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51.944444444444443</v>
      </c>
      <c r="BN206" s="64">
        <f t="shared" si="33"/>
        <v>56.099999999999994</v>
      </c>
      <c r="BO206" s="64">
        <f t="shared" si="34"/>
        <v>7.716049382716049E-2</v>
      </c>
      <c r="BP206" s="64">
        <f t="shared" si="35"/>
        <v>8.3333333333333329E-2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401">
        <v>4680115882669</v>
      </c>
      <c r="E207" s="402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401">
        <v>4680115882676</v>
      </c>
      <c r="E208" s="402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40</v>
      </c>
      <c r="Y208" s="385">
        <f t="shared" si="31"/>
        <v>43.2</v>
      </c>
      <c r="Z208" s="36">
        <f>IFERROR(IF(Y208=0,"",ROUNDUP(Y208/H208,0)*0.00937),"")</f>
        <v>7.4959999999999999E-2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41.555555555555557</v>
      </c>
      <c r="BN208" s="64">
        <f t="shared" si="33"/>
        <v>44.88</v>
      </c>
      <c r="BO208" s="64">
        <f t="shared" si="34"/>
        <v>6.1728395061728385E-2</v>
      </c>
      <c r="BP208" s="64">
        <f t="shared" si="35"/>
        <v>6.6666666666666666E-2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401">
        <v>4680115884014</v>
      </c>
      <c r="E209" s="402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401">
        <v>4680115884007</v>
      </c>
      <c r="E210" s="402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401">
        <v>4680115884038</v>
      </c>
      <c r="E211" s="402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401">
        <v>4680115884021</v>
      </c>
      <c r="E212" s="402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413"/>
      <c r="B213" s="414"/>
      <c r="C213" s="414"/>
      <c r="D213" s="414"/>
      <c r="E213" s="414"/>
      <c r="F213" s="414"/>
      <c r="G213" s="414"/>
      <c r="H213" s="414"/>
      <c r="I213" s="414"/>
      <c r="J213" s="414"/>
      <c r="K213" s="414"/>
      <c r="L213" s="414"/>
      <c r="M213" s="414"/>
      <c r="N213" s="414"/>
      <c r="O213" s="415"/>
      <c r="P213" s="403" t="s">
        <v>69</v>
      </c>
      <c r="Q213" s="404"/>
      <c r="R213" s="404"/>
      <c r="S213" s="404"/>
      <c r="T213" s="404"/>
      <c r="U213" s="404"/>
      <c r="V213" s="405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16.666666666666664</v>
      </c>
      <c r="Y213" s="386">
        <f>IFERROR(Y205/H205,"0")+IFERROR(Y206/H206,"0")+IFERROR(Y207/H207,"0")+IFERROR(Y208/H208,"0")+IFERROR(Y209/H209,"0")+IFERROR(Y210/H210,"0")+IFERROR(Y211/H211,"0")+IFERROR(Y212/H212,"0")</f>
        <v>18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0.16866</v>
      </c>
      <c r="AA213" s="387"/>
      <c r="AB213" s="387"/>
      <c r="AC213" s="387"/>
    </row>
    <row r="214" spans="1:68" x14ac:dyDescent="0.2">
      <c r="A214" s="414"/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5"/>
      <c r="P214" s="403" t="s">
        <v>69</v>
      </c>
      <c r="Q214" s="404"/>
      <c r="R214" s="404"/>
      <c r="S214" s="404"/>
      <c r="T214" s="404"/>
      <c r="U214" s="404"/>
      <c r="V214" s="405"/>
      <c r="W214" s="37" t="s">
        <v>68</v>
      </c>
      <c r="X214" s="386">
        <f>IFERROR(SUM(X205:X212),"0")</f>
        <v>90</v>
      </c>
      <c r="Y214" s="386">
        <f>IFERROR(SUM(Y205:Y212),"0")</f>
        <v>97.2</v>
      </c>
      <c r="Z214" s="37"/>
      <c r="AA214" s="387"/>
      <c r="AB214" s="387"/>
      <c r="AC214" s="387"/>
    </row>
    <row r="215" spans="1:68" ht="14.25" customHeight="1" x14ac:dyDescent="0.25">
      <c r="A215" s="418" t="s">
        <v>71</v>
      </c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  <c r="L215" s="414"/>
      <c r="M215" s="414"/>
      <c r="N215" s="414"/>
      <c r="O215" s="414"/>
      <c r="P215" s="414"/>
      <c r="Q215" s="414"/>
      <c r="R215" s="414"/>
      <c r="S215" s="414"/>
      <c r="T215" s="414"/>
      <c r="U215" s="414"/>
      <c r="V215" s="414"/>
      <c r="W215" s="414"/>
      <c r="X215" s="414"/>
      <c r="Y215" s="414"/>
      <c r="Z215" s="414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401">
        <v>4680115881594</v>
      </c>
      <c r="E216" s="402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401">
        <v>4680115880962</v>
      </c>
      <c r="E217" s="402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584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13</v>
      </c>
      <c r="Y217" s="385">
        <f t="shared" si="36"/>
        <v>15.6</v>
      </c>
      <c r="Z217" s="36">
        <f>IFERROR(IF(Y217=0,"",ROUNDUP(Y217/H217,0)*0.02175),"")</f>
        <v>4.3499999999999997E-2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13.940000000000001</v>
      </c>
      <c r="BN217" s="64">
        <f t="shared" si="38"/>
        <v>16.728000000000002</v>
      </c>
      <c r="BO217" s="64">
        <f t="shared" si="39"/>
        <v>2.976190476190476E-2</v>
      </c>
      <c r="BP217" s="64">
        <f t="shared" si="40"/>
        <v>3.5714285714285712E-2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401">
        <v>4680115881617</v>
      </c>
      <c r="E218" s="402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401">
        <v>4680115880573</v>
      </c>
      <c r="E219" s="402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639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16</v>
      </c>
      <c r="Y219" s="385">
        <f t="shared" si="36"/>
        <v>17.399999999999999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17.037241379310345</v>
      </c>
      <c r="BN219" s="64">
        <f t="shared" si="38"/>
        <v>18.527999999999999</v>
      </c>
      <c r="BO219" s="64">
        <f t="shared" si="39"/>
        <v>3.2840722495894911E-2</v>
      </c>
      <c r="BP219" s="64">
        <f t="shared" si="40"/>
        <v>3.5714285714285712E-2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401">
        <v>4680115882195</v>
      </c>
      <c r="E220" s="402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43</v>
      </c>
      <c r="Y220" s="385">
        <f t="shared" si="36"/>
        <v>43.199999999999996</v>
      </c>
      <c r="Z220" s="36">
        <f t="shared" ref="Z220:Z226" si="41">IFERROR(IF(Y220=0,"",ROUNDUP(Y220/H220,0)*0.00753),"")</f>
        <v>0.13553999999999999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48.195833333333333</v>
      </c>
      <c r="BN220" s="64">
        <f t="shared" si="38"/>
        <v>48.419999999999995</v>
      </c>
      <c r="BO220" s="64">
        <f t="shared" si="39"/>
        <v>0.11485042735042736</v>
      </c>
      <c r="BP220" s="64">
        <f t="shared" si="40"/>
        <v>0.11538461538461538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401">
        <v>4680115882607</v>
      </c>
      <c r="E221" s="402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767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401">
        <v>4680115880092</v>
      </c>
      <c r="E222" s="402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553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93</v>
      </c>
      <c r="Y222" s="385">
        <f t="shared" si="36"/>
        <v>93.6</v>
      </c>
      <c r="Z222" s="36">
        <f t="shared" si="41"/>
        <v>0.29366999999999999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103.54</v>
      </c>
      <c r="BN222" s="64">
        <f t="shared" si="38"/>
        <v>104.208</v>
      </c>
      <c r="BO222" s="64">
        <f t="shared" si="39"/>
        <v>0.24839743589743588</v>
      </c>
      <c r="BP222" s="64">
        <f t="shared" si="40"/>
        <v>0.25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401">
        <v>4680115880221</v>
      </c>
      <c r="E223" s="402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703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92</v>
      </c>
      <c r="Y223" s="385">
        <f t="shared" si="36"/>
        <v>93.6</v>
      </c>
      <c r="Z223" s="36">
        <f t="shared" si="41"/>
        <v>0.29366999999999999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102.42666666666668</v>
      </c>
      <c r="BN223" s="64">
        <f t="shared" si="38"/>
        <v>104.208</v>
      </c>
      <c r="BO223" s="64">
        <f t="shared" si="39"/>
        <v>0.24572649572649574</v>
      </c>
      <c r="BP223" s="64">
        <f t="shared" si="40"/>
        <v>0.25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401">
        <v>4680115882942</v>
      </c>
      <c r="E224" s="402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18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401">
        <v>4680115880504</v>
      </c>
      <c r="E225" s="402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2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57</v>
      </c>
      <c r="Y225" s="385">
        <f t="shared" si="36"/>
        <v>57.599999999999994</v>
      </c>
      <c r="Z225" s="36">
        <f t="shared" si="41"/>
        <v>0.18071999999999999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63.46</v>
      </c>
      <c r="BN225" s="64">
        <f t="shared" si="38"/>
        <v>64.128</v>
      </c>
      <c r="BO225" s="64">
        <f t="shared" si="39"/>
        <v>0.15224358974358973</v>
      </c>
      <c r="BP225" s="64">
        <f t="shared" si="40"/>
        <v>0.15384615384615385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401">
        <v>4680115882164</v>
      </c>
      <c r="E226" s="402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70</v>
      </c>
      <c r="Y226" s="385">
        <f t="shared" si="36"/>
        <v>72</v>
      </c>
      <c r="Z226" s="36">
        <f t="shared" si="41"/>
        <v>0.22590000000000002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78.108333333333334</v>
      </c>
      <c r="BN226" s="64">
        <f t="shared" si="38"/>
        <v>80.34</v>
      </c>
      <c r="BO226" s="64">
        <f t="shared" si="39"/>
        <v>0.18696581196581197</v>
      </c>
      <c r="BP226" s="64">
        <f t="shared" si="40"/>
        <v>0.19230769230769229</v>
      </c>
    </row>
    <row r="227" spans="1:68" x14ac:dyDescent="0.2">
      <c r="A227" s="413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5"/>
      <c r="P227" s="403" t="s">
        <v>69</v>
      </c>
      <c r="Q227" s="404"/>
      <c r="R227" s="404"/>
      <c r="S227" s="404"/>
      <c r="T227" s="404"/>
      <c r="U227" s="404"/>
      <c r="V227" s="405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151.42241379310343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154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1.2164999999999999</v>
      </c>
      <c r="AA227" s="387"/>
      <c r="AB227" s="387"/>
      <c r="AC227" s="387"/>
    </row>
    <row r="228" spans="1:68" x14ac:dyDescent="0.2">
      <c r="A228" s="414"/>
      <c r="B228" s="414"/>
      <c r="C228" s="414"/>
      <c r="D228" s="414"/>
      <c r="E228" s="414"/>
      <c r="F228" s="414"/>
      <c r="G228" s="414"/>
      <c r="H228" s="414"/>
      <c r="I228" s="414"/>
      <c r="J228" s="414"/>
      <c r="K228" s="414"/>
      <c r="L228" s="414"/>
      <c r="M228" s="414"/>
      <c r="N228" s="414"/>
      <c r="O228" s="415"/>
      <c r="P228" s="403" t="s">
        <v>69</v>
      </c>
      <c r="Q228" s="404"/>
      <c r="R228" s="404"/>
      <c r="S228" s="404"/>
      <c r="T228" s="404"/>
      <c r="U228" s="404"/>
      <c r="V228" s="405"/>
      <c r="W228" s="37" t="s">
        <v>68</v>
      </c>
      <c r="X228" s="386">
        <f>IFERROR(SUM(X216:X226),"0")</f>
        <v>384</v>
      </c>
      <c r="Y228" s="386">
        <f>IFERROR(SUM(Y216:Y226),"0")</f>
        <v>393</v>
      </c>
      <c r="Z228" s="37"/>
      <c r="AA228" s="387"/>
      <c r="AB228" s="387"/>
      <c r="AC228" s="387"/>
    </row>
    <row r="229" spans="1:68" ht="14.25" customHeight="1" x14ac:dyDescent="0.25">
      <c r="A229" s="418" t="s">
        <v>170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414"/>
      <c r="Z229" s="414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401">
        <v>4680115882874</v>
      </c>
      <c r="E230" s="402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7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401">
        <v>4680115882874</v>
      </c>
      <c r="E231" s="402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783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401">
        <v>4680115884434</v>
      </c>
      <c r="E232" s="402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401">
        <v>4680115880818</v>
      </c>
      <c r="E233" s="402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3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4</v>
      </c>
      <c r="Y233" s="385">
        <f>IFERROR(IF(X233="",0,CEILING((X233/$H233),1)*$H233),"")</f>
        <v>4.8</v>
      </c>
      <c r="Z233" s="36">
        <f>IFERROR(IF(Y233=0,"",ROUNDUP(Y233/H233,0)*0.00753),"")</f>
        <v>1.506E-2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4.453333333333334</v>
      </c>
      <c r="BN233" s="64">
        <f>IFERROR(Y233*I233/H233,"0")</f>
        <v>5.3440000000000003</v>
      </c>
      <c r="BO233" s="64">
        <f>IFERROR(1/J233*(X233/H233),"0")</f>
        <v>1.0683760683760684E-2</v>
      </c>
      <c r="BP233" s="64">
        <f>IFERROR(1/J233*(Y233/H233),"0")</f>
        <v>1.282051282051282E-2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401">
        <v>4680115880801</v>
      </c>
      <c r="E234" s="402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750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413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4"/>
      <c r="N235" s="414"/>
      <c r="O235" s="415"/>
      <c r="P235" s="403" t="s">
        <v>69</v>
      </c>
      <c r="Q235" s="404"/>
      <c r="R235" s="404"/>
      <c r="S235" s="404"/>
      <c r="T235" s="404"/>
      <c r="U235" s="404"/>
      <c r="V235" s="405"/>
      <c r="W235" s="37" t="s">
        <v>70</v>
      </c>
      <c r="X235" s="386">
        <f>IFERROR(X230/H230,"0")+IFERROR(X231/H231,"0")+IFERROR(X232/H232,"0")+IFERROR(X233/H233,"0")+IFERROR(X234/H234,"0")</f>
        <v>1.6666666666666667</v>
      </c>
      <c r="Y235" s="386">
        <f>IFERROR(Y230/H230,"0")+IFERROR(Y231/H231,"0")+IFERROR(Y232/H232,"0")+IFERROR(Y233/H233,"0")+IFERROR(Y234/H234,"0")</f>
        <v>2</v>
      </c>
      <c r="Z235" s="386">
        <f>IFERROR(IF(Z230="",0,Z230),"0")+IFERROR(IF(Z231="",0,Z231),"0")+IFERROR(IF(Z232="",0,Z232),"0")+IFERROR(IF(Z233="",0,Z233),"0")+IFERROR(IF(Z234="",0,Z234),"0")</f>
        <v>1.506E-2</v>
      </c>
      <c r="AA235" s="387"/>
      <c r="AB235" s="387"/>
      <c r="AC235" s="387"/>
    </row>
    <row r="236" spans="1:68" x14ac:dyDescent="0.2">
      <c r="A236" s="414"/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5"/>
      <c r="P236" s="403" t="s">
        <v>69</v>
      </c>
      <c r="Q236" s="404"/>
      <c r="R236" s="404"/>
      <c r="S236" s="404"/>
      <c r="T236" s="404"/>
      <c r="U236" s="404"/>
      <c r="V236" s="405"/>
      <c r="W236" s="37" t="s">
        <v>68</v>
      </c>
      <c r="X236" s="386">
        <f>IFERROR(SUM(X230:X234),"0")</f>
        <v>4</v>
      </c>
      <c r="Y236" s="386">
        <f>IFERROR(SUM(Y230:Y234),"0")</f>
        <v>4.8</v>
      </c>
      <c r="Z236" s="37"/>
      <c r="AA236" s="387"/>
      <c r="AB236" s="387"/>
      <c r="AC236" s="387"/>
    </row>
    <row r="237" spans="1:68" ht="16.5" customHeight="1" x14ac:dyDescent="0.25">
      <c r="A237" s="420" t="s">
        <v>341</v>
      </c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4"/>
      <c r="P237" s="414"/>
      <c r="Q237" s="414"/>
      <c r="R237" s="414"/>
      <c r="S237" s="414"/>
      <c r="T237" s="414"/>
      <c r="U237" s="414"/>
      <c r="V237" s="414"/>
      <c r="W237" s="414"/>
      <c r="X237" s="414"/>
      <c r="Y237" s="414"/>
      <c r="Z237" s="414"/>
      <c r="AA237" s="379"/>
      <c r="AB237" s="379"/>
      <c r="AC237" s="379"/>
    </row>
    <row r="238" spans="1:68" ht="14.25" customHeight="1" x14ac:dyDescent="0.25">
      <c r="A238" s="418" t="s">
        <v>104</v>
      </c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4"/>
      <c r="P238" s="414"/>
      <c r="Q238" s="414"/>
      <c r="R238" s="414"/>
      <c r="S238" s="414"/>
      <c r="T238" s="414"/>
      <c r="U238" s="414"/>
      <c r="V238" s="414"/>
      <c r="W238" s="414"/>
      <c r="X238" s="414"/>
      <c r="Y238" s="414"/>
      <c r="Z238" s="414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401">
        <v>4680115884274</v>
      </c>
      <c r="E239" s="402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401">
        <v>4680115884274</v>
      </c>
      <c r="E240" s="402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730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401">
        <v>4680115884298</v>
      </c>
      <c r="E241" s="402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5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401">
        <v>4680115884250</v>
      </c>
      <c r="E242" s="402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7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401">
        <v>4680115884250</v>
      </c>
      <c r="E243" s="402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451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401">
        <v>4680115884281</v>
      </c>
      <c r="E244" s="402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7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401">
        <v>4680115884199</v>
      </c>
      <c r="E245" s="402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401">
        <v>4680115884267</v>
      </c>
      <c r="E246" s="402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413"/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5"/>
      <c r="P247" s="403" t="s">
        <v>69</v>
      </c>
      <c r="Q247" s="404"/>
      <c r="R247" s="404"/>
      <c r="S247" s="404"/>
      <c r="T247" s="404"/>
      <c r="U247" s="404"/>
      <c r="V247" s="405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5"/>
      <c r="P248" s="403" t="s">
        <v>69</v>
      </c>
      <c r="Q248" s="404"/>
      <c r="R248" s="404"/>
      <c r="S248" s="404"/>
      <c r="T248" s="404"/>
      <c r="U248" s="404"/>
      <c r="V248" s="405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420" t="s">
        <v>358</v>
      </c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4"/>
      <c r="P249" s="414"/>
      <c r="Q249" s="414"/>
      <c r="R249" s="414"/>
      <c r="S249" s="414"/>
      <c r="T249" s="414"/>
      <c r="U249" s="414"/>
      <c r="V249" s="414"/>
      <c r="W249" s="414"/>
      <c r="X249" s="414"/>
      <c r="Y249" s="414"/>
      <c r="Z249" s="414"/>
      <c r="AA249" s="379"/>
      <c r="AB249" s="379"/>
      <c r="AC249" s="379"/>
    </row>
    <row r="250" spans="1:68" ht="14.25" customHeight="1" x14ac:dyDescent="0.25">
      <c r="A250" s="418" t="s">
        <v>104</v>
      </c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4"/>
      <c r="N250" s="414"/>
      <c r="O250" s="414"/>
      <c r="P250" s="414"/>
      <c r="Q250" s="414"/>
      <c r="R250" s="414"/>
      <c r="S250" s="414"/>
      <c r="T250" s="414"/>
      <c r="U250" s="414"/>
      <c r="V250" s="414"/>
      <c r="W250" s="414"/>
      <c r="X250" s="414"/>
      <c r="Y250" s="414"/>
      <c r="Z250" s="414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401">
        <v>4680115884137</v>
      </c>
      <c r="E251" s="402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401">
        <v>4680115884137</v>
      </c>
      <c r="E252" s="402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755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401">
        <v>4680115884236</v>
      </c>
      <c r="E253" s="402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4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401">
        <v>4680115884175</v>
      </c>
      <c r="E254" s="402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401">
        <v>4680115884144</v>
      </c>
      <c r="E255" s="402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401">
        <v>4680115885288</v>
      </c>
      <c r="E256" s="402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575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401">
        <v>4680115884182</v>
      </c>
      <c r="E257" s="402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5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401">
        <v>4680115884205</v>
      </c>
      <c r="E258" s="402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6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413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5"/>
      <c r="P259" s="403" t="s">
        <v>69</v>
      </c>
      <c r="Q259" s="404"/>
      <c r="R259" s="404"/>
      <c r="S259" s="404"/>
      <c r="T259" s="404"/>
      <c r="U259" s="404"/>
      <c r="V259" s="405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414"/>
      <c r="B260" s="414"/>
      <c r="C260" s="414"/>
      <c r="D260" s="414"/>
      <c r="E260" s="414"/>
      <c r="F260" s="414"/>
      <c r="G260" s="414"/>
      <c r="H260" s="414"/>
      <c r="I260" s="414"/>
      <c r="J260" s="414"/>
      <c r="K260" s="414"/>
      <c r="L260" s="414"/>
      <c r="M260" s="414"/>
      <c r="N260" s="414"/>
      <c r="O260" s="415"/>
      <c r="P260" s="403" t="s">
        <v>69</v>
      </c>
      <c r="Q260" s="404"/>
      <c r="R260" s="404"/>
      <c r="S260" s="404"/>
      <c r="T260" s="404"/>
      <c r="U260" s="404"/>
      <c r="V260" s="405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420" t="s">
        <v>376</v>
      </c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4"/>
      <c r="P261" s="414"/>
      <c r="Q261" s="414"/>
      <c r="R261" s="414"/>
      <c r="S261" s="414"/>
      <c r="T261" s="414"/>
      <c r="U261" s="414"/>
      <c r="V261" s="414"/>
      <c r="W261" s="414"/>
      <c r="X261" s="414"/>
      <c r="Y261" s="414"/>
      <c r="Z261" s="414"/>
      <c r="AA261" s="379"/>
      <c r="AB261" s="379"/>
      <c r="AC261" s="379"/>
    </row>
    <row r="262" spans="1:68" ht="14.25" customHeight="1" x14ac:dyDescent="0.25">
      <c r="A262" s="418" t="s">
        <v>104</v>
      </c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4"/>
      <c r="P262" s="414"/>
      <c r="Q262" s="414"/>
      <c r="R262" s="414"/>
      <c r="S262" s="414"/>
      <c r="T262" s="414"/>
      <c r="U262" s="414"/>
      <c r="V262" s="414"/>
      <c r="W262" s="414"/>
      <c r="X262" s="414"/>
      <c r="Y262" s="414"/>
      <c r="Z262" s="414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401">
        <v>4680115885806</v>
      </c>
      <c r="E263" s="402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446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401">
        <v>4680115885837</v>
      </c>
      <c r="E264" s="402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660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401">
        <v>4680115885851</v>
      </c>
      <c r="E265" s="402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779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401">
        <v>4680115885820</v>
      </c>
      <c r="E266" s="402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738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401">
        <v>4680115885844</v>
      </c>
      <c r="E267" s="402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658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413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5"/>
      <c r="P268" s="403" t="s">
        <v>69</v>
      </c>
      <c r="Q268" s="404"/>
      <c r="R268" s="404"/>
      <c r="S268" s="404"/>
      <c r="T268" s="404"/>
      <c r="U268" s="404"/>
      <c r="V268" s="405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5"/>
      <c r="P269" s="403" t="s">
        <v>69</v>
      </c>
      <c r="Q269" s="404"/>
      <c r="R269" s="404"/>
      <c r="S269" s="404"/>
      <c r="T269" s="404"/>
      <c r="U269" s="404"/>
      <c r="V269" s="405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420" t="s">
        <v>392</v>
      </c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4"/>
      <c r="N270" s="414"/>
      <c r="O270" s="414"/>
      <c r="P270" s="414"/>
      <c r="Q270" s="414"/>
      <c r="R270" s="414"/>
      <c r="S270" s="414"/>
      <c r="T270" s="414"/>
      <c r="U270" s="414"/>
      <c r="V270" s="414"/>
      <c r="W270" s="414"/>
      <c r="X270" s="414"/>
      <c r="Y270" s="414"/>
      <c r="Z270" s="414"/>
      <c r="AA270" s="379"/>
      <c r="AB270" s="379"/>
      <c r="AC270" s="379"/>
    </row>
    <row r="271" spans="1:68" ht="14.25" customHeight="1" x14ac:dyDescent="0.25">
      <c r="A271" s="418" t="s">
        <v>104</v>
      </c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4"/>
      <c r="P271" s="414"/>
      <c r="Q271" s="414"/>
      <c r="R271" s="414"/>
      <c r="S271" s="414"/>
      <c r="T271" s="414"/>
      <c r="U271" s="414"/>
      <c r="V271" s="414"/>
      <c r="W271" s="414"/>
      <c r="X271" s="414"/>
      <c r="Y271" s="414"/>
      <c r="Z271" s="414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401">
        <v>4680115885707</v>
      </c>
      <c r="E272" s="402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640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13"/>
      <c r="B273" s="414"/>
      <c r="C273" s="414"/>
      <c r="D273" s="414"/>
      <c r="E273" s="414"/>
      <c r="F273" s="414"/>
      <c r="G273" s="414"/>
      <c r="H273" s="414"/>
      <c r="I273" s="414"/>
      <c r="J273" s="414"/>
      <c r="K273" s="414"/>
      <c r="L273" s="414"/>
      <c r="M273" s="414"/>
      <c r="N273" s="414"/>
      <c r="O273" s="415"/>
      <c r="P273" s="403" t="s">
        <v>69</v>
      </c>
      <c r="Q273" s="404"/>
      <c r="R273" s="404"/>
      <c r="S273" s="404"/>
      <c r="T273" s="404"/>
      <c r="U273" s="404"/>
      <c r="V273" s="405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414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4"/>
      <c r="N274" s="414"/>
      <c r="O274" s="415"/>
      <c r="P274" s="403" t="s">
        <v>69</v>
      </c>
      <c r="Q274" s="404"/>
      <c r="R274" s="404"/>
      <c r="S274" s="404"/>
      <c r="T274" s="404"/>
      <c r="U274" s="404"/>
      <c r="V274" s="405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420" t="s">
        <v>396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414"/>
      <c r="Z275" s="414"/>
      <c r="AA275" s="379"/>
      <c r="AB275" s="379"/>
      <c r="AC275" s="379"/>
    </row>
    <row r="276" spans="1:68" ht="14.25" customHeight="1" x14ac:dyDescent="0.25">
      <c r="A276" s="418" t="s">
        <v>104</v>
      </c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4"/>
      <c r="N276" s="414"/>
      <c r="O276" s="414"/>
      <c r="P276" s="414"/>
      <c r="Q276" s="414"/>
      <c r="R276" s="414"/>
      <c r="S276" s="414"/>
      <c r="T276" s="414"/>
      <c r="U276" s="414"/>
      <c r="V276" s="414"/>
      <c r="W276" s="414"/>
      <c r="X276" s="414"/>
      <c r="Y276" s="414"/>
      <c r="Z276" s="414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401">
        <v>4607091383423</v>
      </c>
      <c r="E277" s="402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401">
        <v>4680115885660</v>
      </c>
      <c r="E278" s="402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499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401">
        <v>4680115885691</v>
      </c>
      <c r="E279" s="402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563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413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5"/>
      <c r="P280" s="403" t="s">
        <v>69</v>
      </c>
      <c r="Q280" s="404"/>
      <c r="R280" s="404"/>
      <c r="S280" s="404"/>
      <c r="T280" s="404"/>
      <c r="U280" s="404"/>
      <c r="V280" s="405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5"/>
      <c r="P281" s="403" t="s">
        <v>69</v>
      </c>
      <c r="Q281" s="404"/>
      <c r="R281" s="404"/>
      <c r="S281" s="404"/>
      <c r="T281" s="404"/>
      <c r="U281" s="404"/>
      <c r="V281" s="405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420" t="s">
        <v>405</v>
      </c>
      <c r="B282" s="414"/>
      <c r="C282" s="414"/>
      <c r="D282" s="414"/>
      <c r="E282" s="414"/>
      <c r="F282" s="414"/>
      <c r="G282" s="414"/>
      <c r="H282" s="414"/>
      <c r="I282" s="414"/>
      <c r="J282" s="414"/>
      <c r="K282" s="414"/>
      <c r="L282" s="414"/>
      <c r="M282" s="414"/>
      <c r="N282" s="414"/>
      <c r="O282" s="414"/>
      <c r="P282" s="414"/>
      <c r="Q282" s="414"/>
      <c r="R282" s="414"/>
      <c r="S282" s="414"/>
      <c r="T282" s="414"/>
      <c r="U282" s="414"/>
      <c r="V282" s="414"/>
      <c r="W282" s="414"/>
      <c r="X282" s="414"/>
      <c r="Y282" s="414"/>
      <c r="Z282" s="414"/>
      <c r="AA282" s="379"/>
      <c r="AB282" s="379"/>
      <c r="AC282" s="379"/>
    </row>
    <row r="283" spans="1:68" ht="14.25" customHeight="1" x14ac:dyDescent="0.25">
      <c r="A283" s="418" t="s">
        <v>71</v>
      </c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4"/>
      <c r="P283" s="414"/>
      <c r="Q283" s="414"/>
      <c r="R283" s="414"/>
      <c r="S283" s="414"/>
      <c r="T283" s="414"/>
      <c r="U283" s="414"/>
      <c r="V283" s="414"/>
      <c r="W283" s="414"/>
      <c r="X283" s="414"/>
      <c r="Y283" s="414"/>
      <c r="Z283" s="414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401">
        <v>4680115881556</v>
      </c>
      <c r="E284" s="402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401">
        <v>4680115881228</v>
      </c>
      <c r="E285" s="402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6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12</v>
      </c>
      <c r="Y285" s="385">
        <f>IFERROR(IF(X285="",0,CEILING((X285/$H285),1)*$H285),"")</f>
        <v>12</v>
      </c>
      <c r="Z285" s="36">
        <f>IFERROR(IF(Y285=0,"",ROUNDUP(Y285/H285,0)*0.00753),"")</f>
        <v>3.7650000000000003E-2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13.360000000000001</v>
      </c>
      <c r="BN285" s="64">
        <f>IFERROR(Y285*I285/H285,"0")</f>
        <v>13.360000000000001</v>
      </c>
      <c r="BO285" s="64">
        <f>IFERROR(1/J285*(X285/H285),"0")</f>
        <v>3.2051282051282048E-2</v>
      </c>
      <c r="BP285" s="64">
        <f>IFERROR(1/J285*(Y285/H285),"0")</f>
        <v>3.2051282051282048E-2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401">
        <v>4680115881037</v>
      </c>
      <c r="E286" s="402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401">
        <v>4680115881211</v>
      </c>
      <c r="E287" s="402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7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20</v>
      </c>
      <c r="Y287" s="385">
        <f>IFERROR(IF(X287="",0,CEILING((X287/$H287),1)*$H287),"")</f>
        <v>21.599999999999998</v>
      </c>
      <c r="Z287" s="36">
        <f>IFERROR(IF(Y287=0,"",ROUNDUP(Y287/H287,0)*0.00753),"")</f>
        <v>6.7769999999999997E-2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21.666666666666668</v>
      </c>
      <c r="BN287" s="64">
        <f>IFERROR(Y287*I287/H287,"0")</f>
        <v>23.4</v>
      </c>
      <c r="BO287" s="64">
        <f>IFERROR(1/J287*(X287/H287),"0")</f>
        <v>5.3418803418803423E-2</v>
      </c>
      <c r="BP287" s="64">
        <f>IFERROR(1/J287*(Y287/H287),"0")</f>
        <v>5.7692307692307689E-2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401">
        <v>4680115881020</v>
      </c>
      <c r="E288" s="402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4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413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5"/>
      <c r="P289" s="403" t="s">
        <v>69</v>
      </c>
      <c r="Q289" s="404"/>
      <c r="R289" s="404"/>
      <c r="S289" s="404"/>
      <c r="T289" s="404"/>
      <c r="U289" s="404"/>
      <c r="V289" s="405"/>
      <c r="W289" s="37" t="s">
        <v>70</v>
      </c>
      <c r="X289" s="386">
        <f>IFERROR(X284/H284,"0")+IFERROR(X285/H285,"0")+IFERROR(X286/H286,"0")+IFERROR(X287/H287,"0")+IFERROR(X288/H288,"0")</f>
        <v>13.333333333333334</v>
      </c>
      <c r="Y289" s="386">
        <f>IFERROR(Y284/H284,"0")+IFERROR(Y285/H285,"0")+IFERROR(Y286/H286,"0")+IFERROR(Y287/H287,"0")+IFERROR(Y288/H288,"0")</f>
        <v>14</v>
      </c>
      <c r="Z289" s="386">
        <f>IFERROR(IF(Z284="",0,Z284),"0")+IFERROR(IF(Z285="",0,Z285),"0")+IFERROR(IF(Z286="",0,Z286),"0")+IFERROR(IF(Z287="",0,Z287),"0")+IFERROR(IF(Z288="",0,Z288),"0")</f>
        <v>0.10542</v>
      </c>
      <c r="AA289" s="387"/>
      <c r="AB289" s="387"/>
      <c r="AC289" s="387"/>
    </row>
    <row r="290" spans="1:68" x14ac:dyDescent="0.2">
      <c r="A290" s="414"/>
      <c r="B290" s="414"/>
      <c r="C290" s="414"/>
      <c r="D290" s="414"/>
      <c r="E290" s="414"/>
      <c r="F290" s="414"/>
      <c r="G290" s="414"/>
      <c r="H290" s="414"/>
      <c r="I290" s="414"/>
      <c r="J290" s="414"/>
      <c r="K290" s="414"/>
      <c r="L290" s="414"/>
      <c r="M290" s="414"/>
      <c r="N290" s="414"/>
      <c r="O290" s="415"/>
      <c r="P290" s="403" t="s">
        <v>69</v>
      </c>
      <c r="Q290" s="404"/>
      <c r="R290" s="404"/>
      <c r="S290" s="404"/>
      <c r="T290" s="404"/>
      <c r="U290" s="404"/>
      <c r="V290" s="405"/>
      <c r="W290" s="37" t="s">
        <v>68</v>
      </c>
      <c r="X290" s="386">
        <f>IFERROR(SUM(X284:X288),"0")</f>
        <v>32</v>
      </c>
      <c r="Y290" s="386">
        <f>IFERROR(SUM(Y284:Y288),"0")</f>
        <v>33.599999999999994</v>
      </c>
      <c r="Z290" s="37"/>
      <c r="AA290" s="387"/>
      <c r="AB290" s="387"/>
      <c r="AC290" s="387"/>
    </row>
    <row r="291" spans="1:68" ht="16.5" customHeight="1" x14ac:dyDescent="0.25">
      <c r="A291" s="420" t="s">
        <v>416</v>
      </c>
      <c r="B291" s="414"/>
      <c r="C291" s="414"/>
      <c r="D291" s="414"/>
      <c r="E291" s="414"/>
      <c r="F291" s="414"/>
      <c r="G291" s="414"/>
      <c r="H291" s="414"/>
      <c r="I291" s="414"/>
      <c r="J291" s="414"/>
      <c r="K291" s="414"/>
      <c r="L291" s="414"/>
      <c r="M291" s="414"/>
      <c r="N291" s="414"/>
      <c r="O291" s="414"/>
      <c r="P291" s="414"/>
      <c r="Q291" s="414"/>
      <c r="R291" s="414"/>
      <c r="S291" s="414"/>
      <c r="T291" s="414"/>
      <c r="U291" s="414"/>
      <c r="V291" s="414"/>
      <c r="W291" s="414"/>
      <c r="X291" s="414"/>
      <c r="Y291" s="414"/>
      <c r="Z291" s="414"/>
      <c r="AA291" s="379"/>
      <c r="AB291" s="379"/>
      <c r="AC291" s="379"/>
    </row>
    <row r="292" spans="1:68" ht="14.25" customHeight="1" x14ac:dyDescent="0.25">
      <c r="A292" s="418" t="s">
        <v>71</v>
      </c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414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401">
        <v>4680115884618</v>
      </c>
      <c r="E293" s="402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413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5"/>
      <c r="P294" s="403" t="s">
        <v>69</v>
      </c>
      <c r="Q294" s="404"/>
      <c r="R294" s="404"/>
      <c r="S294" s="404"/>
      <c r="T294" s="404"/>
      <c r="U294" s="404"/>
      <c r="V294" s="405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5"/>
      <c r="P295" s="403" t="s">
        <v>69</v>
      </c>
      <c r="Q295" s="404"/>
      <c r="R295" s="404"/>
      <c r="S295" s="404"/>
      <c r="T295" s="404"/>
      <c r="U295" s="404"/>
      <c r="V295" s="405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420" t="s">
        <v>419</v>
      </c>
      <c r="B296" s="414"/>
      <c r="C296" s="414"/>
      <c r="D296" s="414"/>
      <c r="E296" s="414"/>
      <c r="F296" s="414"/>
      <c r="G296" s="414"/>
      <c r="H296" s="414"/>
      <c r="I296" s="414"/>
      <c r="J296" s="414"/>
      <c r="K296" s="414"/>
      <c r="L296" s="414"/>
      <c r="M296" s="414"/>
      <c r="N296" s="414"/>
      <c r="O296" s="414"/>
      <c r="P296" s="414"/>
      <c r="Q296" s="414"/>
      <c r="R296" s="414"/>
      <c r="S296" s="414"/>
      <c r="T296" s="414"/>
      <c r="U296" s="414"/>
      <c r="V296" s="414"/>
      <c r="W296" s="414"/>
      <c r="X296" s="414"/>
      <c r="Y296" s="414"/>
      <c r="Z296" s="414"/>
      <c r="AA296" s="379"/>
      <c r="AB296" s="379"/>
      <c r="AC296" s="379"/>
    </row>
    <row r="297" spans="1:68" ht="14.25" customHeight="1" x14ac:dyDescent="0.25">
      <c r="A297" s="418" t="s">
        <v>104</v>
      </c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4"/>
      <c r="N297" s="414"/>
      <c r="O297" s="414"/>
      <c r="P297" s="414"/>
      <c r="Q297" s="414"/>
      <c r="R297" s="414"/>
      <c r="S297" s="414"/>
      <c r="T297" s="414"/>
      <c r="U297" s="414"/>
      <c r="V297" s="414"/>
      <c r="W297" s="414"/>
      <c r="X297" s="414"/>
      <c r="Y297" s="414"/>
      <c r="Z297" s="414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401">
        <v>4680115882973</v>
      </c>
      <c r="E298" s="402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413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5"/>
      <c r="P299" s="403" t="s">
        <v>69</v>
      </c>
      <c r="Q299" s="404"/>
      <c r="R299" s="404"/>
      <c r="S299" s="404"/>
      <c r="T299" s="404"/>
      <c r="U299" s="404"/>
      <c r="V299" s="405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414"/>
      <c r="B300" s="414"/>
      <c r="C300" s="414"/>
      <c r="D300" s="414"/>
      <c r="E300" s="414"/>
      <c r="F300" s="414"/>
      <c r="G300" s="414"/>
      <c r="H300" s="414"/>
      <c r="I300" s="414"/>
      <c r="J300" s="414"/>
      <c r="K300" s="414"/>
      <c r="L300" s="414"/>
      <c r="M300" s="414"/>
      <c r="N300" s="414"/>
      <c r="O300" s="415"/>
      <c r="P300" s="403" t="s">
        <v>69</v>
      </c>
      <c r="Q300" s="404"/>
      <c r="R300" s="404"/>
      <c r="S300" s="404"/>
      <c r="T300" s="404"/>
      <c r="U300" s="404"/>
      <c r="V300" s="405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18" t="s">
        <v>63</v>
      </c>
      <c r="B301" s="414"/>
      <c r="C301" s="414"/>
      <c r="D301" s="414"/>
      <c r="E301" s="414"/>
      <c r="F301" s="414"/>
      <c r="G301" s="414"/>
      <c r="H301" s="414"/>
      <c r="I301" s="414"/>
      <c r="J301" s="414"/>
      <c r="K301" s="414"/>
      <c r="L301" s="414"/>
      <c r="M301" s="414"/>
      <c r="N301" s="414"/>
      <c r="O301" s="414"/>
      <c r="P301" s="414"/>
      <c r="Q301" s="414"/>
      <c r="R301" s="414"/>
      <c r="S301" s="414"/>
      <c r="T301" s="414"/>
      <c r="U301" s="414"/>
      <c r="V301" s="414"/>
      <c r="W301" s="414"/>
      <c r="X301" s="414"/>
      <c r="Y301" s="414"/>
      <c r="Z301" s="414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401">
        <v>4607091389845</v>
      </c>
      <c r="E302" s="402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401">
        <v>4680115882881</v>
      </c>
      <c r="E303" s="402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413"/>
      <c r="B304" s="414"/>
      <c r="C304" s="414"/>
      <c r="D304" s="414"/>
      <c r="E304" s="414"/>
      <c r="F304" s="414"/>
      <c r="G304" s="414"/>
      <c r="H304" s="414"/>
      <c r="I304" s="414"/>
      <c r="J304" s="414"/>
      <c r="K304" s="414"/>
      <c r="L304" s="414"/>
      <c r="M304" s="414"/>
      <c r="N304" s="414"/>
      <c r="O304" s="415"/>
      <c r="P304" s="403" t="s">
        <v>69</v>
      </c>
      <c r="Q304" s="404"/>
      <c r="R304" s="404"/>
      <c r="S304" s="404"/>
      <c r="T304" s="404"/>
      <c r="U304" s="404"/>
      <c r="V304" s="405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414"/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5"/>
      <c r="P305" s="403" t="s">
        <v>69</v>
      </c>
      <c r="Q305" s="404"/>
      <c r="R305" s="404"/>
      <c r="S305" s="404"/>
      <c r="T305" s="404"/>
      <c r="U305" s="404"/>
      <c r="V305" s="405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420" t="s">
        <v>426</v>
      </c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4"/>
      <c r="N306" s="414"/>
      <c r="O306" s="414"/>
      <c r="P306" s="414"/>
      <c r="Q306" s="414"/>
      <c r="R306" s="414"/>
      <c r="S306" s="414"/>
      <c r="T306" s="414"/>
      <c r="U306" s="414"/>
      <c r="V306" s="414"/>
      <c r="W306" s="414"/>
      <c r="X306" s="414"/>
      <c r="Y306" s="414"/>
      <c r="Z306" s="414"/>
      <c r="AA306" s="379"/>
      <c r="AB306" s="379"/>
      <c r="AC306" s="379"/>
    </row>
    <row r="307" spans="1:68" ht="14.25" customHeight="1" x14ac:dyDescent="0.25">
      <c r="A307" s="418" t="s">
        <v>104</v>
      </c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4"/>
      <c r="N307" s="414"/>
      <c r="O307" s="414"/>
      <c r="P307" s="414"/>
      <c r="Q307" s="414"/>
      <c r="R307" s="414"/>
      <c r="S307" s="414"/>
      <c r="T307" s="414"/>
      <c r="U307" s="414"/>
      <c r="V307" s="414"/>
      <c r="W307" s="414"/>
      <c r="X307" s="414"/>
      <c r="Y307" s="414"/>
      <c r="Z307" s="414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401">
        <v>4680115885554</v>
      </c>
      <c r="E308" s="402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641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401">
        <v>4680115885615</v>
      </c>
      <c r="E309" s="402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21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401">
        <v>4680115885646</v>
      </c>
      <c r="E310" s="402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626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401">
        <v>4680115885608</v>
      </c>
      <c r="E311" s="402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63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401">
        <v>4680115885622</v>
      </c>
      <c r="E312" s="402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78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401">
        <v>4680115881938</v>
      </c>
      <c r="E313" s="402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401">
        <v>4607091387346</v>
      </c>
      <c r="E314" s="402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413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5"/>
      <c r="P315" s="403" t="s">
        <v>69</v>
      </c>
      <c r="Q315" s="404"/>
      <c r="R315" s="404"/>
      <c r="S315" s="404"/>
      <c r="T315" s="404"/>
      <c r="U315" s="404"/>
      <c r="V315" s="405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414"/>
      <c r="B316" s="414"/>
      <c r="C316" s="414"/>
      <c r="D316" s="414"/>
      <c r="E316" s="414"/>
      <c r="F316" s="414"/>
      <c r="G316" s="414"/>
      <c r="H316" s="414"/>
      <c r="I316" s="414"/>
      <c r="J316" s="414"/>
      <c r="K316" s="414"/>
      <c r="L316" s="414"/>
      <c r="M316" s="414"/>
      <c r="N316" s="414"/>
      <c r="O316" s="415"/>
      <c r="P316" s="403" t="s">
        <v>69</v>
      </c>
      <c r="Q316" s="404"/>
      <c r="R316" s="404"/>
      <c r="S316" s="404"/>
      <c r="T316" s="404"/>
      <c r="U316" s="404"/>
      <c r="V316" s="405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18" t="s">
        <v>63</v>
      </c>
      <c r="B317" s="414"/>
      <c r="C317" s="414"/>
      <c r="D317" s="414"/>
      <c r="E317" s="414"/>
      <c r="F317" s="414"/>
      <c r="G317" s="414"/>
      <c r="H317" s="414"/>
      <c r="I317" s="414"/>
      <c r="J317" s="414"/>
      <c r="K317" s="414"/>
      <c r="L317" s="414"/>
      <c r="M317" s="414"/>
      <c r="N317" s="414"/>
      <c r="O317" s="414"/>
      <c r="P317" s="414"/>
      <c r="Q317" s="414"/>
      <c r="R317" s="414"/>
      <c r="S317" s="414"/>
      <c r="T317" s="414"/>
      <c r="U317" s="414"/>
      <c r="V317" s="414"/>
      <c r="W317" s="414"/>
      <c r="X317" s="414"/>
      <c r="Y317" s="414"/>
      <c r="Z317" s="414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401">
        <v>4607091387193</v>
      </c>
      <c r="E318" s="402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21</v>
      </c>
      <c r="Y318" s="385">
        <f>IFERROR(IF(X318="",0,CEILING((X318/$H318),1)*$H318),"")</f>
        <v>21</v>
      </c>
      <c r="Z318" s="36">
        <f>IFERROR(IF(Y318=0,"",ROUNDUP(Y318/H318,0)*0.00753),"")</f>
        <v>3.7650000000000003E-2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22.299999999999997</v>
      </c>
      <c r="BN318" s="64">
        <f>IFERROR(Y318*I318/H318,"0")</f>
        <v>22.299999999999997</v>
      </c>
      <c r="BO318" s="64">
        <f>IFERROR(1/J318*(X318/H318),"0")</f>
        <v>3.2051282051282048E-2</v>
      </c>
      <c r="BP318" s="64">
        <f>IFERROR(1/J318*(Y318/H318),"0")</f>
        <v>3.2051282051282048E-2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401">
        <v>4607091387230</v>
      </c>
      <c r="E319" s="402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401">
        <v>4607091387292</v>
      </c>
      <c r="E320" s="402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5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401">
        <v>4607091387285</v>
      </c>
      <c r="E321" s="402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413"/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5"/>
      <c r="P322" s="403" t="s">
        <v>69</v>
      </c>
      <c r="Q322" s="404"/>
      <c r="R322" s="404"/>
      <c r="S322" s="404"/>
      <c r="T322" s="404"/>
      <c r="U322" s="404"/>
      <c r="V322" s="405"/>
      <c r="W322" s="37" t="s">
        <v>70</v>
      </c>
      <c r="X322" s="386">
        <f>IFERROR(X318/H318,"0")+IFERROR(X319/H319,"0")+IFERROR(X320/H320,"0")+IFERROR(X321/H321,"0")</f>
        <v>5</v>
      </c>
      <c r="Y322" s="386">
        <f>IFERROR(Y318/H318,"0")+IFERROR(Y319/H319,"0")+IFERROR(Y320/H320,"0")+IFERROR(Y321/H321,"0")</f>
        <v>5</v>
      </c>
      <c r="Z322" s="386">
        <f>IFERROR(IF(Z318="",0,Z318),"0")+IFERROR(IF(Z319="",0,Z319),"0")+IFERROR(IF(Z320="",0,Z320),"0")+IFERROR(IF(Z321="",0,Z321),"0")</f>
        <v>3.7650000000000003E-2</v>
      </c>
      <c r="AA322" s="387"/>
      <c r="AB322" s="387"/>
      <c r="AC322" s="387"/>
    </row>
    <row r="323" spans="1:68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5"/>
      <c r="P323" s="403" t="s">
        <v>69</v>
      </c>
      <c r="Q323" s="404"/>
      <c r="R323" s="404"/>
      <c r="S323" s="404"/>
      <c r="T323" s="404"/>
      <c r="U323" s="404"/>
      <c r="V323" s="405"/>
      <c r="W323" s="37" t="s">
        <v>68</v>
      </c>
      <c r="X323" s="386">
        <f>IFERROR(SUM(X318:X321),"0")</f>
        <v>21</v>
      </c>
      <c r="Y323" s="386">
        <f>IFERROR(SUM(Y318:Y321),"0")</f>
        <v>21</v>
      </c>
      <c r="Z323" s="37"/>
      <c r="AA323" s="387"/>
      <c r="AB323" s="387"/>
      <c r="AC323" s="387"/>
    </row>
    <row r="324" spans="1:68" ht="14.25" customHeight="1" x14ac:dyDescent="0.25">
      <c r="A324" s="418" t="s">
        <v>71</v>
      </c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4"/>
      <c r="T324" s="414"/>
      <c r="U324" s="414"/>
      <c r="V324" s="414"/>
      <c r="W324" s="414"/>
      <c r="X324" s="414"/>
      <c r="Y324" s="414"/>
      <c r="Z324" s="414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401">
        <v>4607091387766</v>
      </c>
      <c r="E325" s="402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401">
        <v>4607091387957</v>
      </c>
      <c r="E326" s="402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7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401">
        <v>4607091387964</v>
      </c>
      <c r="E327" s="402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401">
        <v>4680115884588</v>
      </c>
      <c r="E328" s="402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401">
        <v>4607091387537</v>
      </c>
      <c r="E329" s="402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401">
        <v>4607091387513</v>
      </c>
      <c r="E330" s="402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413"/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5"/>
      <c r="P331" s="403" t="s">
        <v>69</v>
      </c>
      <c r="Q331" s="404"/>
      <c r="R331" s="404"/>
      <c r="S331" s="404"/>
      <c r="T331" s="404"/>
      <c r="U331" s="404"/>
      <c r="V331" s="405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414"/>
      <c r="B332" s="414"/>
      <c r="C332" s="414"/>
      <c r="D332" s="414"/>
      <c r="E332" s="414"/>
      <c r="F332" s="414"/>
      <c r="G332" s="414"/>
      <c r="H332" s="414"/>
      <c r="I332" s="414"/>
      <c r="J332" s="414"/>
      <c r="K332" s="414"/>
      <c r="L332" s="414"/>
      <c r="M332" s="414"/>
      <c r="N332" s="414"/>
      <c r="O332" s="415"/>
      <c r="P332" s="403" t="s">
        <v>69</v>
      </c>
      <c r="Q332" s="404"/>
      <c r="R332" s="404"/>
      <c r="S332" s="404"/>
      <c r="T332" s="404"/>
      <c r="U332" s="404"/>
      <c r="V332" s="405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18" t="s">
        <v>170</v>
      </c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4"/>
      <c r="N333" s="414"/>
      <c r="O333" s="414"/>
      <c r="P333" s="414"/>
      <c r="Q333" s="414"/>
      <c r="R333" s="414"/>
      <c r="S333" s="414"/>
      <c r="T333" s="414"/>
      <c r="U333" s="414"/>
      <c r="V333" s="414"/>
      <c r="W333" s="414"/>
      <c r="X333" s="414"/>
      <c r="Y333" s="414"/>
      <c r="Z333" s="414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401">
        <v>4607091380880</v>
      </c>
      <c r="E334" s="402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751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401">
        <v>4607091384482</v>
      </c>
      <c r="E335" s="402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66</v>
      </c>
      <c r="Y335" s="385">
        <f>IFERROR(IF(X335="",0,CEILING((X335/$H335),1)*$H335),"")</f>
        <v>70.2</v>
      </c>
      <c r="Z335" s="36">
        <f>IFERROR(IF(Y335=0,"",ROUNDUP(Y335/H335,0)*0.02175),"")</f>
        <v>0.19574999999999998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70.772307692307692</v>
      </c>
      <c r="BN335" s="64">
        <f>IFERROR(Y335*I335/H335,"0")</f>
        <v>75.27600000000001</v>
      </c>
      <c r="BO335" s="64">
        <f>IFERROR(1/J335*(X335/H335),"0")</f>
        <v>0.15109890109890109</v>
      </c>
      <c r="BP335" s="64">
        <f>IFERROR(1/J335*(Y335/H335),"0")</f>
        <v>0.1607142857142857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401">
        <v>4607091380897</v>
      </c>
      <c r="E336" s="402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4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413"/>
      <c r="B337" s="414"/>
      <c r="C337" s="414"/>
      <c r="D337" s="414"/>
      <c r="E337" s="414"/>
      <c r="F337" s="414"/>
      <c r="G337" s="414"/>
      <c r="H337" s="414"/>
      <c r="I337" s="414"/>
      <c r="J337" s="414"/>
      <c r="K337" s="414"/>
      <c r="L337" s="414"/>
      <c r="M337" s="414"/>
      <c r="N337" s="414"/>
      <c r="O337" s="415"/>
      <c r="P337" s="403" t="s">
        <v>69</v>
      </c>
      <c r="Q337" s="404"/>
      <c r="R337" s="404"/>
      <c r="S337" s="404"/>
      <c r="T337" s="404"/>
      <c r="U337" s="404"/>
      <c r="V337" s="405"/>
      <c r="W337" s="37" t="s">
        <v>70</v>
      </c>
      <c r="X337" s="386">
        <f>IFERROR(X334/H334,"0")+IFERROR(X335/H335,"0")+IFERROR(X336/H336,"0")</f>
        <v>8.4615384615384617</v>
      </c>
      <c r="Y337" s="386">
        <f>IFERROR(Y334/H334,"0")+IFERROR(Y335/H335,"0")+IFERROR(Y336/H336,"0")</f>
        <v>9</v>
      </c>
      <c r="Z337" s="386">
        <f>IFERROR(IF(Z334="",0,Z334),"0")+IFERROR(IF(Z335="",0,Z335),"0")+IFERROR(IF(Z336="",0,Z336),"0")</f>
        <v>0.19574999999999998</v>
      </c>
      <c r="AA337" s="387"/>
      <c r="AB337" s="387"/>
      <c r="AC337" s="387"/>
    </row>
    <row r="338" spans="1:68" x14ac:dyDescent="0.2">
      <c r="A338" s="414"/>
      <c r="B338" s="414"/>
      <c r="C338" s="414"/>
      <c r="D338" s="414"/>
      <c r="E338" s="414"/>
      <c r="F338" s="414"/>
      <c r="G338" s="414"/>
      <c r="H338" s="414"/>
      <c r="I338" s="414"/>
      <c r="J338" s="414"/>
      <c r="K338" s="414"/>
      <c r="L338" s="414"/>
      <c r="M338" s="414"/>
      <c r="N338" s="414"/>
      <c r="O338" s="415"/>
      <c r="P338" s="403" t="s">
        <v>69</v>
      </c>
      <c r="Q338" s="404"/>
      <c r="R338" s="404"/>
      <c r="S338" s="404"/>
      <c r="T338" s="404"/>
      <c r="U338" s="404"/>
      <c r="V338" s="405"/>
      <c r="W338" s="37" t="s">
        <v>68</v>
      </c>
      <c r="X338" s="386">
        <f>IFERROR(SUM(X334:X336),"0")</f>
        <v>66</v>
      </c>
      <c r="Y338" s="386">
        <f>IFERROR(SUM(Y334:Y336),"0")</f>
        <v>70.2</v>
      </c>
      <c r="Z338" s="37"/>
      <c r="AA338" s="387"/>
      <c r="AB338" s="387"/>
      <c r="AC338" s="387"/>
    </row>
    <row r="339" spans="1:68" ht="14.25" customHeight="1" x14ac:dyDescent="0.25">
      <c r="A339" s="418" t="s">
        <v>90</v>
      </c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4"/>
      <c r="N339" s="414"/>
      <c r="O339" s="414"/>
      <c r="P339" s="414"/>
      <c r="Q339" s="414"/>
      <c r="R339" s="414"/>
      <c r="S339" s="414"/>
      <c r="T339" s="414"/>
      <c r="U339" s="414"/>
      <c r="V339" s="414"/>
      <c r="W339" s="414"/>
      <c r="X339" s="414"/>
      <c r="Y339" s="414"/>
      <c r="Z339" s="414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401">
        <v>4607091388374</v>
      </c>
      <c r="E340" s="402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667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401">
        <v>4607091388381</v>
      </c>
      <c r="E341" s="402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497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401">
        <v>4607091383102</v>
      </c>
      <c r="E342" s="402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4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401">
        <v>4607091388404</v>
      </c>
      <c r="E343" s="402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5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3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4"/>
      <c r="N344" s="414"/>
      <c r="O344" s="415"/>
      <c r="P344" s="403" t="s">
        <v>69</v>
      </c>
      <c r="Q344" s="404"/>
      <c r="R344" s="404"/>
      <c r="S344" s="404"/>
      <c r="T344" s="404"/>
      <c r="U344" s="404"/>
      <c r="V344" s="405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414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5"/>
      <c r="P345" s="403" t="s">
        <v>69</v>
      </c>
      <c r="Q345" s="404"/>
      <c r="R345" s="404"/>
      <c r="S345" s="404"/>
      <c r="T345" s="404"/>
      <c r="U345" s="404"/>
      <c r="V345" s="405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18" t="s">
        <v>483</v>
      </c>
      <c r="B346" s="414"/>
      <c r="C346" s="414"/>
      <c r="D346" s="414"/>
      <c r="E346" s="414"/>
      <c r="F346" s="414"/>
      <c r="G346" s="414"/>
      <c r="H346" s="414"/>
      <c r="I346" s="414"/>
      <c r="J346" s="414"/>
      <c r="K346" s="414"/>
      <c r="L346" s="414"/>
      <c r="M346" s="414"/>
      <c r="N346" s="414"/>
      <c r="O346" s="414"/>
      <c r="P346" s="414"/>
      <c r="Q346" s="414"/>
      <c r="R346" s="414"/>
      <c r="S346" s="414"/>
      <c r="T346" s="414"/>
      <c r="U346" s="414"/>
      <c r="V346" s="414"/>
      <c r="W346" s="414"/>
      <c r="X346" s="414"/>
      <c r="Y346" s="414"/>
      <c r="Z346" s="414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401">
        <v>4680115881808</v>
      </c>
      <c r="E347" s="402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4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401">
        <v>4680115881822</v>
      </c>
      <c r="E348" s="402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5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401">
        <v>4680115880016</v>
      </c>
      <c r="E349" s="402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4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413"/>
      <c r="B350" s="414"/>
      <c r="C350" s="414"/>
      <c r="D350" s="414"/>
      <c r="E350" s="414"/>
      <c r="F350" s="414"/>
      <c r="G350" s="414"/>
      <c r="H350" s="414"/>
      <c r="I350" s="414"/>
      <c r="J350" s="414"/>
      <c r="K350" s="414"/>
      <c r="L350" s="414"/>
      <c r="M350" s="414"/>
      <c r="N350" s="414"/>
      <c r="O350" s="415"/>
      <c r="P350" s="403" t="s">
        <v>69</v>
      </c>
      <c r="Q350" s="404"/>
      <c r="R350" s="404"/>
      <c r="S350" s="404"/>
      <c r="T350" s="404"/>
      <c r="U350" s="404"/>
      <c r="V350" s="405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414"/>
      <c r="B351" s="414"/>
      <c r="C351" s="414"/>
      <c r="D351" s="414"/>
      <c r="E351" s="414"/>
      <c r="F351" s="414"/>
      <c r="G351" s="414"/>
      <c r="H351" s="414"/>
      <c r="I351" s="414"/>
      <c r="J351" s="414"/>
      <c r="K351" s="414"/>
      <c r="L351" s="414"/>
      <c r="M351" s="414"/>
      <c r="N351" s="414"/>
      <c r="O351" s="415"/>
      <c r="P351" s="403" t="s">
        <v>69</v>
      </c>
      <c r="Q351" s="404"/>
      <c r="R351" s="404"/>
      <c r="S351" s="404"/>
      <c r="T351" s="404"/>
      <c r="U351" s="404"/>
      <c r="V351" s="405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420" t="s">
        <v>492</v>
      </c>
      <c r="B352" s="414"/>
      <c r="C352" s="414"/>
      <c r="D352" s="414"/>
      <c r="E352" s="414"/>
      <c r="F352" s="414"/>
      <c r="G352" s="414"/>
      <c r="H352" s="414"/>
      <c r="I352" s="414"/>
      <c r="J352" s="414"/>
      <c r="K352" s="414"/>
      <c r="L352" s="414"/>
      <c r="M352" s="414"/>
      <c r="N352" s="414"/>
      <c r="O352" s="414"/>
      <c r="P352" s="414"/>
      <c r="Q352" s="414"/>
      <c r="R352" s="414"/>
      <c r="S352" s="414"/>
      <c r="T352" s="414"/>
      <c r="U352" s="414"/>
      <c r="V352" s="414"/>
      <c r="W352" s="414"/>
      <c r="X352" s="414"/>
      <c r="Y352" s="414"/>
      <c r="Z352" s="414"/>
      <c r="AA352" s="379"/>
      <c r="AB352" s="379"/>
      <c r="AC352" s="379"/>
    </row>
    <row r="353" spans="1:68" ht="14.25" customHeight="1" x14ac:dyDescent="0.25">
      <c r="A353" s="418" t="s">
        <v>63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414"/>
      <c r="Z353" s="414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401">
        <v>4607091383836</v>
      </c>
      <c r="E354" s="402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21</v>
      </c>
      <c r="Y354" s="385">
        <f>IFERROR(IF(X354="",0,CEILING((X354/$H354),1)*$H354),"")</f>
        <v>21.6</v>
      </c>
      <c r="Z354" s="36">
        <f>IFERROR(IF(Y354=0,"",ROUNDUP(Y354/H354,0)*0.00753),"")</f>
        <v>9.0359999999999996E-2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23.893333333333334</v>
      </c>
      <c r="BN354" s="64">
        <f>IFERROR(Y354*I354/H354,"0")</f>
        <v>24.576000000000001</v>
      </c>
      <c r="BO354" s="64">
        <f>IFERROR(1/J354*(X354/H354),"0")</f>
        <v>7.4786324786324784E-2</v>
      </c>
      <c r="BP354" s="64">
        <f>IFERROR(1/J354*(Y354/H354),"0")</f>
        <v>7.6923076923076927E-2</v>
      </c>
    </row>
    <row r="355" spans="1:68" x14ac:dyDescent="0.2">
      <c r="A355" s="413"/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5"/>
      <c r="P355" s="403" t="s">
        <v>69</v>
      </c>
      <c r="Q355" s="404"/>
      <c r="R355" s="404"/>
      <c r="S355" s="404"/>
      <c r="T355" s="404"/>
      <c r="U355" s="404"/>
      <c r="V355" s="405"/>
      <c r="W355" s="37" t="s">
        <v>70</v>
      </c>
      <c r="X355" s="386">
        <f>IFERROR(X354/H354,"0")</f>
        <v>11.666666666666666</v>
      </c>
      <c r="Y355" s="386">
        <f>IFERROR(Y354/H354,"0")</f>
        <v>12</v>
      </c>
      <c r="Z355" s="386">
        <f>IFERROR(IF(Z354="",0,Z354),"0")</f>
        <v>9.0359999999999996E-2</v>
      </c>
      <c r="AA355" s="387"/>
      <c r="AB355" s="387"/>
      <c r="AC355" s="387"/>
    </row>
    <row r="356" spans="1:68" x14ac:dyDescent="0.2">
      <c r="A356" s="414"/>
      <c r="B356" s="414"/>
      <c r="C356" s="414"/>
      <c r="D356" s="414"/>
      <c r="E356" s="414"/>
      <c r="F356" s="414"/>
      <c r="G356" s="414"/>
      <c r="H356" s="414"/>
      <c r="I356" s="414"/>
      <c r="J356" s="414"/>
      <c r="K356" s="414"/>
      <c r="L356" s="414"/>
      <c r="M356" s="414"/>
      <c r="N356" s="414"/>
      <c r="O356" s="415"/>
      <c r="P356" s="403" t="s">
        <v>69</v>
      </c>
      <c r="Q356" s="404"/>
      <c r="R356" s="404"/>
      <c r="S356" s="404"/>
      <c r="T356" s="404"/>
      <c r="U356" s="404"/>
      <c r="V356" s="405"/>
      <c r="W356" s="37" t="s">
        <v>68</v>
      </c>
      <c r="X356" s="386">
        <f>IFERROR(SUM(X354:X354),"0")</f>
        <v>21</v>
      </c>
      <c r="Y356" s="386">
        <f>IFERROR(SUM(Y354:Y354),"0")</f>
        <v>21.6</v>
      </c>
      <c r="Z356" s="37"/>
      <c r="AA356" s="387"/>
      <c r="AB356" s="387"/>
      <c r="AC356" s="387"/>
    </row>
    <row r="357" spans="1:68" ht="14.25" customHeight="1" x14ac:dyDescent="0.25">
      <c r="A357" s="418" t="s">
        <v>71</v>
      </c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4"/>
      <c r="N357" s="414"/>
      <c r="O357" s="414"/>
      <c r="P357" s="414"/>
      <c r="Q357" s="414"/>
      <c r="R357" s="414"/>
      <c r="S357" s="414"/>
      <c r="T357" s="414"/>
      <c r="U357" s="414"/>
      <c r="V357" s="414"/>
      <c r="W357" s="414"/>
      <c r="X357" s="414"/>
      <c r="Y357" s="414"/>
      <c r="Z357" s="414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401">
        <v>4607091387919</v>
      </c>
      <c r="E358" s="402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401">
        <v>4680115883604</v>
      </c>
      <c r="E359" s="402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5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401">
        <v>4680115883567</v>
      </c>
      <c r="E360" s="402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4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413"/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5"/>
      <c r="P361" s="403" t="s">
        <v>69</v>
      </c>
      <c r="Q361" s="404"/>
      <c r="R361" s="404"/>
      <c r="S361" s="404"/>
      <c r="T361" s="404"/>
      <c r="U361" s="404"/>
      <c r="V361" s="405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414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4"/>
      <c r="N362" s="414"/>
      <c r="O362" s="415"/>
      <c r="P362" s="403" t="s">
        <v>69</v>
      </c>
      <c r="Q362" s="404"/>
      <c r="R362" s="404"/>
      <c r="S362" s="404"/>
      <c r="T362" s="404"/>
      <c r="U362" s="404"/>
      <c r="V362" s="405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564" t="s">
        <v>501</v>
      </c>
      <c r="B363" s="565"/>
      <c r="C363" s="565"/>
      <c r="D363" s="565"/>
      <c r="E363" s="565"/>
      <c r="F363" s="565"/>
      <c r="G363" s="565"/>
      <c r="H363" s="565"/>
      <c r="I363" s="565"/>
      <c r="J363" s="565"/>
      <c r="K363" s="565"/>
      <c r="L363" s="565"/>
      <c r="M363" s="565"/>
      <c r="N363" s="565"/>
      <c r="O363" s="565"/>
      <c r="P363" s="565"/>
      <c r="Q363" s="565"/>
      <c r="R363" s="565"/>
      <c r="S363" s="565"/>
      <c r="T363" s="565"/>
      <c r="U363" s="565"/>
      <c r="V363" s="565"/>
      <c r="W363" s="565"/>
      <c r="X363" s="565"/>
      <c r="Y363" s="565"/>
      <c r="Z363" s="565"/>
      <c r="AA363" s="48"/>
      <c r="AB363" s="48"/>
      <c r="AC363" s="48"/>
    </row>
    <row r="364" spans="1:68" ht="16.5" customHeight="1" x14ac:dyDescent="0.25">
      <c r="A364" s="420" t="s">
        <v>502</v>
      </c>
      <c r="B364" s="414"/>
      <c r="C364" s="414"/>
      <c r="D364" s="414"/>
      <c r="E364" s="414"/>
      <c r="F364" s="414"/>
      <c r="G364" s="414"/>
      <c r="H364" s="414"/>
      <c r="I364" s="414"/>
      <c r="J364" s="414"/>
      <c r="K364" s="414"/>
      <c r="L364" s="414"/>
      <c r="M364" s="414"/>
      <c r="N364" s="414"/>
      <c r="O364" s="414"/>
      <c r="P364" s="414"/>
      <c r="Q364" s="414"/>
      <c r="R364" s="414"/>
      <c r="S364" s="414"/>
      <c r="T364" s="414"/>
      <c r="U364" s="414"/>
      <c r="V364" s="414"/>
      <c r="W364" s="414"/>
      <c r="X364" s="414"/>
      <c r="Y364" s="414"/>
      <c r="Z364" s="414"/>
      <c r="AA364" s="379"/>
      <c r="AB364" s="379"/>
      <c r="AC364" s="379"/>
    </row>
    <row r="365" spans="1:68" ht="14.25" customHeight="1" x14ac:dyDescent="0.25">
      <c r="A365" s="418" t="s">
        <v>104</v>
      </c>
      <c r="B365" s="414"/>
      <c r="C365" s="414"/>
      <c r="D365" s="414"/>
      <c r="E365" s="414"/>
      <c r="F365" s="414"/>
      <c r="G365" s="414"/>
      <c r="H365" s="414"/>
      <c r="I365" s="414"/>
      <c r="J365" s="414"/>
      <c r="K365" s="414"/>
      <c r="L365" s="414"/>
      <c r="M365" s="414"/>
      <c r="N365" s="414"/>
      <c r="O365" s="414"/>
      <c r="P365" s="414"/>
      <c r="Q365" s="414"/>
      <c r="R365" s="414"/>
      <c r="S365" s="414"/>
      <c r="T365" s="414"/>
      <c r="U365" s="414"/>
      <c r="V365" s="414"/>
      <c r="W365" s="414"/>
      <c r="X365" s="414"/>
      <c r="Y365" s="414"/>
      <c r="Z365" s="414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401">
        <v>4680115884830</v>
      </c>
      <c r="E366" s="402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75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180</v>
      </c>
      <c r="Y366" s="385">
        <f t="shared" ref="Y366:Y374" si="62">IFERROR(IF(X366="",0,CEILING((X366/$H366),1)*$H366),"")</f>
        <v>180</v>
      </c>
      <c r="Z366" s="36">
        <f>IFERROR(IF(Y366=0,"",ROUNDUP(Y366/H366,0)*0.02175),"")</f>
        <v>0.26100000000000001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185.76000000000002</v>
      </c>
      <c r="BN366" s="64">
        <f t="shared" ref="BN366:BN374" si="64">IFERROR(Y366*I366/H366,"0")</f>
        <v>185.76000000000002</v>
      </c>
      <c r="BO366" s="64">
        <f t="shared" ref="BO366:BO374" si="65">IFERROR(1/J366*(X366/H366),"0")</f>
        <v>0.25</v>
      </c>
      <c r="BP366" s="64">
        <f t="shared" ref="BP366:BP374" si="66">IFERROR(1/J366*(Y366/H366),"0")</f>
        <v>0.25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401">
        <v>4680115884830</v>
      </c>
      <c r="E367" s="402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4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401">
        <v>4680115884847</v>
      </c>
      <c r="E368" s="402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401">
        <v>4680115884847</v>
      </c>
      <c r="E369" s="402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4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401">
        <v>4680115884854</v>
      </c>
      <c r="E370" s="402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4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440</v>
      </c>
      <c r="Y370" s="385">
        <f t="shared" si="62"/>
        <v>450</v>
      </c>
      <c r="Z370" s="36">
        <f>IFERROR(IF(Y370=0,"",ROUNDUP(Y370/H370,0)*0.02175),"")</f>
        <v>0.65249999999999997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454.08</v>
      </c>
      <c r="BN370" s="64">
        <f t="shared" si="64"/>
        <v>464.4</v>
      </c>
      <c r="BO370" s="64">
        <f t="shared" si="65"/>
        <v>0.61111111111111105</v>
      </c>
      <c r="BP370" s="64">
        <f t="shared" si="66"/>
        <v>0.625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401">
        <v>4680115884854</v>
      </c>
      <c r="E371" s="402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6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401">
        <v>4680115884861</v>
      </c>
      <c r="E372" s="402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6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401">
        <v>4680115884922</v>
      </c>
      <c r="E373" s="402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3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401">
        <v>4680115882638</v>
      </c>
      <c r="E374" s="402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6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413"/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5"/>
      <c r="P375" s="403" t="s">
        <v>69</v>
      </c>
      <c r="Q375" s="404"/>
      <c r="R375" s="404"/>
      <c r="S375" s="404"/>
      <c r="T375" s="404"/>
      <c r="U375" s="404"/>
      <c r="V375" s="405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41.333333333333329</v>
      </c>
      <c r="Y375" s="386">
        <f>IFERROR(Y366/H366,"0")+IFERROR(Y367/H367,"0")+IFERROR(Y368/H368,"0")+IFERROR(Y369/H369,"0")+IFERROR(Y370/H370,"0")+IFERROR(Y371/H371,"0")+IFERROR(Y372/H372,"0")+IFERROR(Y373/H373,"0")+IFERROR(Y374/H374,"0")</f>
        <v>42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0.91349999999999998</v>
      </c>
      <c r="AA375" s="387"/>
      <c r="AB375" s="387"/>
      <c r="AC375" s="387"/>
    </row>
    <row r="376" spans="1:68" x14ac:dyDescent="0.2">
      <c r="A376" s="414"/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5"/>
      <c r="P376" s="403" t="s">
        <v>69</v>
      </c>
      <c r="Q376" s="404"/>
      <c r="R376" s="404"/>
      <c r="S376" s="404"/>
      <c r="T376" s="404"/>
      <c r="U376" s="404"/>
      <c r="V376" s="405"/>
      <c r="W376" s="37" t="s">
        <v>68</v>
      </c>
      <c r="X376" s="386">
        <f>IFERROR(SUM(X366:X374),"0")</f>
        <v>620</v>
      </c>
      <c r="Y376" s="386">
        <f>IFERROR(SUM(Y366:Y374),"0")</f>
        <v>630</v>
      </c>
      <c r="Z376" s="37"/>
      <c r="AA376" s="387"/>
      <c r="AB376" s="387"/>
      <c r="AC376" s="387"/>
    </row>
    <row r="377" spans="1:68" ht="14.25" customHeight="1" x14ac:dyDescent="0.25">
      <c r="A377" s="418" t="s">
        <v>140</v>
      </c>
      <c r="B377" s="414"/>
      <c r="C377" s="414"/>
      <c r="D377" s="414"/>
      <c r="E377" s="414"/>
      <c r="F377" s="414"/>
      <c r="G377" s="414"/>
      <c r="H377" s="414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14"/>
      <c r="V377" s="414"/>
      <c r="W377" s="414"/>
      <c r="X377" s="414"/>
      <c r="Y377" s="414"/>
      <c r="Z377" s="414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401">
        <v>4607091383980</v>
      </c>
      <c r="E378" s="402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330</v>
      </c>
      <c r="Y378" s="385">
        <f>IFERROR(IF(X378="",0,CEILING((X378/$H378),1)*$H378),"")</f>
        <v>330</v>
      </c>
      <c r="Z378" s="36">
        <f>IFERROR(IF(Y378=0,"",ROUNDUP(Y378/H378,0)*0.02175),"")</f>
        <v>0.47849999999999998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340.56000000000006</v>
      </c>
      <c r="BN378" s="64">
        <f>IFERROR(Y378*I378/H378,"0")</f>
        <v>340.56000000000006</v>
      </c>
      <c r="BO378" s="64">
        <f>IFERROR(1/J378*(X378/H378),"0")</f>
        <v>0.45833333333333331</v>
      </c>
      <c r="BP378" s="64">
        <f>IFERROR(1/J378*(Y378/H378),"0")</f>
        <v>0.45833333333333331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401">
        <v>4607091384178</v>
      </c>
      <c r="E379" s="402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13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4"/>
      <c r="N380" s="414"/>
      <c r="O380" s="415"/>
      <c r="P380" s="403" t="s">
        <v>69</v>
      </c>
      <c r="Q380" s="404"/>
      <c r="R380" s="404"/>
      <c r="S380" s="404"/>
      <c r="T380" s="404"/>
      <c r="U380" s="404"/>
      <c r="V380" s="405"/>
      <c r="W380" s="37" t="s">
        <v>70</v>
      </c>
      <c r="X380" s="386">
        <f>IFERROR(X378/H378,"0")+IFERROR(X379/H379,"0")</f>
        <v>22</v>
      </c>
      <c r="Y380" s="386">
        <f>IFERROR(Y378/H378,"0")+IFERROR(Y379/H379,"0")</f>
        <v>22</v>
      </c>
      <c r="Z380" s="386">
        <f>IFERROR(IF(Z378="",0,Z378),"0")+IFERROR(IF(Z379="",0,Z379),"0")</f>
        <v>0.47849999999999998</v>
      </c>
      <c r="AA380" s="387"/>
      <c r="AB380" s="387"/>
      <c r="AC380" s="387"/>
    </row>
    <row r="381" spans="1:68" x14ac:dyDescent="0.2">
      <c r="A381" s="414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5"/>
      <c r="P381" s="403" t="s">
        <v>69</v>
      </c>
      <c r="Q381" s="404"/>
      <c r="R381" s="404"/>
      <c r="S381" s="404"/>
      <c r="T381" s="404"/>
      <c r="U381" s="404"/>
      <c r="V381" s="405"/>
      <c r="W381" s="37" t="s">
        <v>68</v>
      </c>
      <c r="X381" s="386">
        <f>IFERROR(SUM(X378:X379),"0")</f>
        <v>330</v>
      </c>
      <c r="Y381" s="386">
        <f>IFERROR(SUM(Y378:Y379),"0")</f>
        <v>330</v>
      </c>
      <c r="Z381" s="37"/>
      <c r="AA381" s="387"/>
      <c r="AB381" s="387"/>
      <c r="AC381" s="387"/>
    </row>
    <row r="382" spans="1:68" ht="14.25" customHeight="1" x14ac:dyDescent="0.25">
      <c r="A382" s="418" t="s">
        <v>71</v>
      </c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414"/>
      <c r="Z382" s="414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401">
        <v>4607091383928</v>
      </c>
      <c r="E383" s="402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4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401">
        <v>4607091383928</v>
      </c>
      <c r="E384" s="402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7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401">
        <v>4607091384260</v>
      </c>
      <c r="E385" s="402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4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40</v>
      </c>
      <c r="Y385" s="385">
        <f>IFERROR(IF(X385="",0,CEILING((X385/$H385),1)*$H385),"")</f>
        <v>46.8</v>
      </c>
      <c r="Z385" s="36">
        <f>IFERROR(IF(Y385=0,"",ROUNDUP(Y385/H385,0)*0.02175),"")</f>
        <v>0.1305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42.892307692307703</v>
      </c>
      <c r="BN385" s="64">
        <f>IFERROR(Y385*I385/H385,"0")</f>
        <v>50.184000000000005</v>
      </c>
      <c r="BO385" s="64">
        <f>IFERROR(1/J385*(X385/H385),"0")</f>
        <v>9.1575091575091583E-2</v>
      </c>
      <c r="BP385" s="64">
        <f>IFERROR(1/J385*(Y385/H385),"0")</f>
        <v>0.10714285714285714</v>
      </c>
    </row>
    <row r="386" spans="1:68" x14ac:dyDescent="0.2">
      <c r="A386" s="413"/>
      <c r="B386" s="414"/>
      <c r="C386" s="414"/>
      <c r="D386" s="414"/>
      <c r="E386" s="414"/>
      <c r="F386" s="414"/>
      <c r="G386" s="414"/>
      <c r="H386" s="414"/>
      <c r="I386" s="414"/>
      <c r="J386" s="414"/>
      <c r="K386" s="414"/>
      <c r="L386" s="414"/>
      <c r="M386" s="414"/>
      <c r="N386" s="414"/>
      <c r="O386" s="415"/>
      <c r="P386" s="403" t="s">
        <v>69</v>
      </c>
      <c r="Q386" s="404"/>
      <c r="R386" s="404"/>
      <c r="S386" s="404"/>
      <c r="T386" s="404"/>
      <c r="U386" s="404"/>
      <c r="V386" s="405"/>
      <c r="W386" s="37" t="s">
        <v>70</v>
      </c>
      <c r="X386" s="386">
        <f>IFERROR(X383/H383,"0")+IFERROR(X384/H384,"0")+IFERROR(X385/H385,"0")</f>
        <v>5.1282051282051286</v>
      </c>
      <c r="Y386" s="386">
        <f>IFERROR(Y383/H383,"0")+IFERROR(Y384/H384,"0")+IFERROR(Y385/H385,"0")</f>
        <v>6</v>
      </c>
      <c r="Z386" s="386">
        <f>IFERROR(IF(Z383="",0,Z383),"0")+IFERROR(IF(Z384="",0,Z384),"0")+IFERROR(IF(Z385="",0,Z385),"0")</f>
        <v>0.1305</v>
      </c>
      <c r="AA386" s="387"/>
      <c r="AB386" s="387"/>
      <c r="AC386" s="387"/>
    </row>
    <row r="387" spans="1:68" x14ac:dyDescent="0.2">
      <c r="A387" s="414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4"/>
      <c r="N387" s="414"/>
      <c r="O387" s="415"/>
      <c r="P387" s="403" t="s">
        <v>69</v>
      </c>
      <c r="Q387" s="404"/>
      <c r="R387" s="404"/>
      <c r="S387" s="404"/>
      <c r="T387" s="404"/>
      <c r="U387" s="404"/>
      <c r="V387" s="405"/>
      <c r="W387" s="37" t="s">
        <v>68</v>
      </c>
      <c r="X387" s="386">
        <f>IFERROR(SUM(X383:X385),"0")</f>
        <v>40</v>
      </c>
      <c r="Y387" s="386">
        <f>IFERROR(SUM(Y383:Y385),"0")</f>
        <v>46.8</v>
      </c>
      <c r="Z387" s="37"/>
      <c r="AA387" s="387"/>
      <c r="AB387" s="387"/>
      <c r="AC387" s="387"/>
    </row>
    <row r="388" spans="1:68" ht="14.25" customHeight="1" x14ac:dyDescent="0.25">
      <c r="A388" s="418" t="s">
        <v>170</v>
      </c>
      <c r="B388" s="414"/>
      <c r="C388" s="414"/>
      <c r="D388" s="414"/>
      <c r="E388" s="414"/>
      <c r="F388" s="414"/>
      <c r="G388" s="414"/>
      <c r="H388" s="414"/>
      <c r="I388" s="414"/>
      <c r="J388" s="414"/>
      <c r="K388" s="414"/>
      <c r="L388" s="414"/>
      <c r="M388" s="414"/>
      <c r="N388" s="414"/>
      <c r="O388" s="414"/>
      <c r="P388" s="414"/>
      <c r="Q388" s="414"/>
      <c r="R388" s="414"/>
      <c r="S388" s="414"/>
      <c r="T388" s="414"/>
      <c r="U388" s="414"/>
      <c r="V388" s="414"/>
      <c r="W388" s="414"/>
      <c r="X388" s="414"/>
      <c r="Y388" s="414"/>
      <c r="Z388" s="414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401">
        <v>4607091384673</v>
      </c>
      <c r="E389" s="402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7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401">
        <v>4607091384673</v>
      </c>
      <c r="E390" s="402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5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52</v>
      </c>
      <c r="Y390" s="385">
        <f>IFERROR(IF(X390="",0,CEILING((X390/$H390),1)*$H390),"")</f>
        <v>54.6</v>
      </c>
      <c r="Z390" s="36">
        <f>IFERROR(IF(Y390=0,"",ROUNDUP(Y390/H390,0)*0.02175),"")</f>
        <v>0.15225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55.760000000000005</v>
      </c>
      <c r="BN390" s="64">
        <f>IFERROR(Y390*I390/H390,"0")</f>
        <v>58.548000000000009</v>
      </c>
      <c r="BO390" s="64">
        <f>IFERROR(1/J390*(X390/H390),"0")</f>
        <v>0.11904761904761904</v>
      </c>
      <c r="BP390" s="64">
        <f>IFERROR(1/J390*(Y390/H390),"0")</f>
        <v>0.125</v>
      </c>
    </row>
    <row r="391" spans="1:68" x14ac:dyDescent="0.2">
      <c r="A391" s="413"/>
      <c r="B391" s="414"/>
      <c r="C391" s="414"/>
      <c r="D391" s="414"/>
      <c r="E391" s="414"/>
      <c r="F391" s="414"/>
      <c r="G391" s="414"/>
      <c r="H391" s="414"/>
      <c r="I391" s="414"/>
      <c r="J391" s="414"/>
      <c r="K391" s="414"/>
      <c r="L391" s="414"/>
      <c r="M391" s="414"/>
      <c r="N391" s="414"/>
      <c r="O391" s="415"/>
      <c r="P391" s="403" t="s">
        <v>69</v>
      </c>
      <c r="Q391" s="404"/>
      <c r="R391" s="404"/>
      <c r="S391" s="404"/>
      <c r="T391" s="404"/>
      <c r="U391" s="404"/>
      <c r="V391" s="405"/>
      <c r="W391" s="37" t="s">
        <v>70</v>
      </c>
      <c r="X391" s="386">
        <f>IFERROR(X389/H389,"0")+IFERROR(X390/H390,"0")</f>
        <v>6.666666666666667</v>
      </c>
      <c r="Y391" s="386">
        <f>IFERROR(Y389/H389,"0")+IFERROR(Y390/H390,"0")</f>
        <v>7</v>
      </c>
      <c r="Z391" s="386">
        <f>IFERROR(IF(Z389="",0,Z389),"0")+IFERROR(IF(Z390="",0,Z390),"0")</f>
        <v>0.15225</v>
      </c>
      <c r="AA391" s="387"/>
      <c r="AB391" s="387"/>
      <c r="AC391" s="387"/>
    </row>
    <row r="392" spans="1:68" x14ac:dyDescent="0.2">
      <c r="A392" s="414"/>
      <c r="B392" s="414"/>
      <c r="C392" s="414"/>
      <c r="D392" s="414"/>
      <c r="E392" s="414"/>
      <c r="F392" s="414"/>
      <c r="G392" s="414"/>
      <c r="H392" s="414"/>
      <c r="I392" s="414"/>
      <c r="J392" s="414"/>
      <c r="K392" s="414"/>
      <c r="L392" s="414"/>
      <c r="M392" s="414"/>
      <c r="N392" s="414"/>
      <c r="O392" s="415"/>
      <c r="P392" s="403" t="s">
        <v>69</v>
      </c>
      <c r="Q392" s="404"/>
      <c r="R392" s="404"/>
      <c r="S392" s="404"/>
      <c r="T392" s="404"/>
      <c r="U392" s="404"/>
      <c r="V392" s="405"/>
      <c r="W392" s="37" t="s">
        <v>68</v>
      </c>
      <c r="X392" s="386">
        <f>IFERROR(SUM(X389:X390),"0")</f>
        <v>52</v>
      </c>
      <c r="Y392" s="386">
        <f>IFERROR(SUM(Y389:Y390),"0")</f>
        <v>54.6</v>
      </c>
      <c r="Z392" s="37"/>
      <c r="AA392" s="387"/>
      <c r="AB392" s="387"/>
      <c r="AC392" s="387"/>
    </row>
    <row r="393" spans="1:68" ht="16.5" customHeight="1" x14ac:dyDescent="0.25">
      <c r="A393" s="420" t="s">
        <v>530</v>
      </c>
      <c r="B393" s="414"/>
      <c r="C393" s="414"/>
      <c r="D393" s="414"/>
      <c r="E393" s="414"/>
      <c r="F393" s="414"/>
      <c r="G393" s="414"/>
      <c r="H393" s="414"/>
      <c r="I393" s="414"/>
      <c r="J393" s="414"/>
      <c r="K393" s="414"/>
      <c r="L393" s="414"/>
      <c r="M393" s="414"/>
      <c r="N393" s="414"/>
      <c r="O393" s="414"/>
      <c r="P393" s="414"/>
      <c r="Q393" s="414"/>
      <c r="R393" s="414"/>
      <c r="S393" s="414"/>
      <c r="T393" s="414"/>
      <c r="U393" s="414"/>
      <c r="V393" s="414"/>
      <c r="W393" s="414"/>
      <c r="X393" s="414"/>
      <c r="Y393" s="414"/>
      <c r="Z393" s="414"/>
      <c r="AA393" s="379"/>
      <c r="AB393" s="379"/>
      <c r="AC393" s="379"/>
    </row>
    <row r="394" spans="1:68" ht="14.25" customHeight="1" x14ac:dyDescent="0.25">
      <c r="A394" s="418" t="s">
        <v>104</v>
      </c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4"/>
      <c r="N394" s="414"/>
      <c r="O394" s="414"/>
      <c r="P394" s="414"/>
      <c r="Q394" s="414"/>
      <c r="R394" s="414"/>
      <c r="S394" s="414"/>
      <c r="T394" s="414"/>
      <c r="U394" s="414"/>
      <c r="V394" s="414"/>
      <c r="W394" s="414"/>
      <c r="X394" s="414"/>
      <c r="Y394" s="414"/>
      <c r="Z394" s="414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401">
        <v>4680115884885</v>
      </c>
      <c r="E395" s="402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5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401">
        <v>4680115884892</v>
      </c>
      <c r="E396" s="402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5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401">
        <v>4680115881907</v>
      </c>
      <c r="E397" s="402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624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401">
        <v>4680115884908</v>
      </c>
      <c r="E398" s="402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52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413"/>
      <c r="B399" s="414"/>
      <c r="C399" s="414"/>
      <c r="D399" s="414"/>
      <c r="E399" s="414"/>
      <c r="F399" s="414"/>
      <c r="G399" s="414"/>
      <c r="H399" s="414"/>
      <c r="I399" s="414"/>
      <c r="J399" s="414"/>
      <c r="K399" s="414"/>
      <c r="L399" s="414"/>
      <c r="M399" s="414"/>
      <c r="N399" s="414"/>
      <c r="O399" s="415"/>
      <c r="P399" s="403" t="s">
        <v>69</v>
      </c>
      <c r="Q399" s="404"/>
      <c r="R399" s="404"/>
      <c r="S399" s="404"/>
      <c r="T399" s="404"/>
      <c r="U399" s="404"/>
      <c r="V399" s="405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414"/>
      <c r="B400" s="414"/>
      <c r="C400" s="414"/>
      <c r="D400" s="414"/>
      <c r="E400" s="414"/>
      <c r="F400" s="414"/>
      <c r="G400" s="414"/>
      <c r="H400" s="414"/>
      <c r="I400" s="414"/>
      <c r="J400" s="414"/>
      <c r="K400" s="414"/>
      <c r="L400" s="414"/>
      <c r="M400" s="414"/>
      <c r="N400" s="414"/>
      <c r="O400" s="415"/>
      <c r="P400" s="403" t="s">
        <v>69</v>
      </c>
      <c r="Q400" s="404"/>
      <c r="R400" s="404"/>
      <c r="S400" s="404"/>
      <c r="T400" s="404"/>
      <c r="U400" s="404"/>
      <c r="V400" s="405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18" t="s">
        <v>63</v>
      </c>
      <c r="B401" s="414"/>
      <c r="C401" s="414"/>
      <c r="D401" s="414"/>
      <c r="E401" s="414"/>
      <c r="F401" s="414"/>
      <c r="G401" s="414"/>
      <c r="H401" s="414"/>
      <c r="I401" s="414"/>
      <c r="J401" s="414"/>
      <c r="K401" s="414"/>
      <c r="L401" s="414"/>
      <c r="M401" s="414"/>
      <c r="N401" s="414"/>
      <c r="O401" s="414"/>
      <c r="P401" s="414"/>
      <c r="Q401" s="414"/>
      <c r="R401" s="414"/>
      <c r="S401" s="414"/>
      <c r="T401" s="414"/>
      <c r="U401" s="414"/>
      <c r="V401" s="414"/>
      <c r="W401" s="414"/>
      <c r="X401" s="414"/>
      <c r="Y401" s="414"/>
      <c r="Z401" s="414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401">
        <v>4607091384802</v>
      </c>
      <c r="E402" s="402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7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401">
        <v>4607091384802</v>
      </c>
      <c r="E403" s="402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68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401">
        <v>4607091384826</v>
      </c>
      <c r="E404" s="402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413"/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5"/>
      <c r="P405" s="403" t="s">
        <v>69</v>
      </c>
      <c r="Q405" s="404"/>
      <c r="R405" s="404"/>
      <c r="S405" s="404"/>
      <c r="T405" s="404"/>
      <c r="U405" s="404"/>
      <c r="V405" s="405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414"/>
      <c r="B406" s="414"/>
      <c r="C406" s="414"/>
      <c r="D406" s="414"/>
      <c r="E406" s="414"/>
      <c r="F406" s="414"/>
      <c r="G406" s="414"/>
      <c r="H406" s="414"/>
      <c r="I406" s="414"/>
      <c r="J406" s="414"/>
      <c r="K406" s="414"/>
      <c r="L406" s="414"/>
      <c r="M406" s="414"/>
      <c r="N406" s="414"/>
      <c r="O406" s="415"/>
      <c r="P406" s="403" t="s">
        <v>69</v>
      </c>
      <c r="Q406" s="404"/>
      <c r="R406" s="404"/>
      <c r="S406" s="404"/>
      <c r="T406" s="404"/>
      <c r="U406" s="404"/>
      <c r="V406" s="405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18" t="s">
        <v>71</v>
      </c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4"/>
      <c r="N407" s="414"/>
      <c r="O407" s="414"/>
      <c r="P407" s="414"/>
      <c r="Q407" s="414"/>
      <c r="R407" s="414"/>
      <c r="S407" s="414"/>
      <c r="T407" s="414"/>
      <c r="U407" s="414"/>
      <c r="V407" s="414"/>
      <c r="W407" s="414"/>
      <c r="X407" s="414"/>
      <c r="Y407" s="414"/>
      <c r="Z407" s="414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401">
        <v>4607091384246</v>
      </c>
      <c r="E408" s="402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45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125</v>
      </c>
      <c r="Y408" s="385">
        <f>IFERROR(IF(X408="",0,CEILING((X408/$H408),1)*$H408),"")</f>
        <v>132.6</v>
      </c>
      <c r="Z408" s="36">
        <f>IFERROR(IF(Y408=0,"",ROUNDUP(Y408/H408,0)*0.02175),"")</f>
        <v>0.36974999999999997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134.03846153846155</v>
      </c>
      <c r="BN408" s="64">
        <f>IFERROR(Y408*I408/H408,"0")</f>
        <v>142.18800000000002</v>
      </c>
      <c r="BO408" s="64">
        <f>IFERROR(1/J408*(X408/H408),"0")</f>
        <v>0.28617216117216115</v>
      </c>
      <c r="BP408" s="64">
        <f>IFERROR(1/J408*(Y408/H408),"0")</f>
        <v>0.30357142857142855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401">
        <v>4680115881976</v>
      </c>
      <c r="E409" s="402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401">
        <v>4607091384253</v>
      </c>
      <c r="E410" s="402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4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401">
        <v>4607091384253</v>
      </c>
      <c r="E411" s="402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6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401">
        <v>4680115881969</v>
      </c>
      <c r="E412" s="402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413"/>
      <c r="B413" s="414"/>
      <c r="C413" s="414"/>
      <c r="D413" s="414"/>
      <c r="E413" s="414"/>
      <c r="F413" s="414"/>
      <c r="G413" s="414"/>
      <c r="H413" s="414"/>
      <c r="I413" s="414"/>
      <c r="J413" s="414"/>
      <c r="K413" s="414"/>
      <c r="L413" s="414"/>
      <c r="M413" s="414"/>
      <c r="N413" s="414"/>
      <c r="O413" s="415"/>
      <c r="P413" s="403" t="s">
        <v>69</v>
      </c>
      <c r="Q413" s="404"/>
      <c r="R413" s="404"/>
      <c r="S413" s="404"/>
      <c r="T413" s="404"/>
      <c r="U413" s="404"/>
      <c r="V413" s="405"/>
      <c r="W413" s="37" t="s">
        <v>70</v>
      </c>
      <c r="X413" s="386">
        <f>IFERROR(X408/H408,"0")+IFERROR(X409/H409,"0")+IFERROR(X410/H410,"0")+IFERROR(X411/H411,"0")+IFERROR(X412/H412,"0")</f>
        <v>16.025641025641026</v>
      </c>
      <c r="Y413" s="386">
        <f>IFERROR(Y408/H408,"0")+IFERROR(Y409/H409,"0")+IFERROR(Y410/H410,"0")+IFERROR(Y411/H411,"0")+IFERROR(Y412/H412,"0")</f>
        <v>17</v>
      </c>
      <c r="Z413" s="386">
        <f>IFERROR(IF(Z408="",0,Z408),"0")+IFERROR(IF(Z409="",0,Z409),"0")+IFERROR(IF(Z410="",0,Z410),"0")+IFERROR(IF(Z411="",0,Z411),"0")+IFERROR(IF(Z412="",0,Z412),"0")</f>
        <v>0.36974999999999997</v>
      </c>
      <c r="AA413" s="387"/>
      <c r="AB413" s="387"/>
      <c r="AC413" s="387"/>
    </row>
    <row r="414" spans="1:68" x14ac:dyDescent="0.2">
      <c r="A414" s="414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4"/>
      <c r="N414" s="414"/>
      <c r="O414" s="415"/>
      <c r="P414" s="403" t="s">
        <v>69</v>
      </c>
      <c r="Q414" s="404"/>
      <c r="R414" s="404"/>
      <c r="S414" s="404"/>
      <c r="T414" s="404"/>
      <c r="U414" s="404"/>
      <c r="V414" s="405"/>
      <c r="W414" s="37" t="s">
        <v>68</v>
      </c>
      <c r="X414" s="386">
        <f>IFERROR(SUM(X408:X412),"0")</f>
        <v>125</v>
      </c>
      <c r="Y414" s="386">
        <f>IFERROR(SUM(Y408:Y412),"0")</f>
        <v>132.6</v>
      </c>
      <c r="Z414" s="37"/>
      <c r="AA414" s="387"/>
      <c r="AB414" s="387"/>
      <c r="AC414" s="387"/>
    </row>
    <row r="415" spans="1:68" ht="14.25" customHeight="1" x14ac:dyDescent="0.25">
      <c r="A415" s="418" t="s">
        <v>170</v>
      </c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4"/>
      <c r="N415" s="414"/>
      <c r="O415" s="414"/>
      <c r="P415" s="414"/>
      <c r="Q415" s="414"/>
      <c r="R415" s="414"/>
      <c r="S415" s="414"/>
      <c r="T415" s="414"/>
      <c r="U415" s="414"/>
      <c r="V415" s="414"/>
      <c r="W415" s="414"/>
      <c r="X415" s="414"/>
      <c r="Y415" s="414"/>
      <c r="Z415" s="414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401">
        <v>4607091389357</v>
      </c>
      <c r="E416" s="402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67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401">
        <v>4607091389357</v>
      </c>
      <c r="E417" s="402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413"/>
      <c r="B418" s="414"/>
      <c r="C418" s="414"/>
      <c r="D418" s="414"/>
      <c r="E418" s="414"/>
      <c r="F418" s="414"/>
      <c r="G418" s="414"/>
      <c r="H418" s="414"/>
      <c r="I418" s="414"/>
      <c r="J418" s="414"/>
      <c r="K418" s="414"/>
      <c r="L418" s="414"/>
      <c r="M418" s="414"/>
      <c r="N418" s="414"/>
      <c r="O418" s="415"/>
      <c r="P418" s="403" t="s">
        <v>69</v>
      </c>
      <c r="Q418" s="404"/>
      <c r="R418" s="404"/>
      <c r="S418" s="404"/>
      <c r="T418" s="404"/>
      <c r="U418" s="404"/>
      <c r="V418" s="405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414"/>
      <c r="B419" s="414"/>
      <c r="C419" s="414"/>
      <c r="D419" s="414"/>
      <c r="E419" s="414"/>
      <c r="F419" s="414"/>
      <c r="G419" s="414"/>
      <c r="H419" s="414"/>
      <c r="I419" s="414"/>
      <c r="J419" s="414"/>
      <c r="K419" s="414"/>
      <c r="L419" s="414"/>
      <c r="M419" s="414"/>
      <c r="N419" s="414"/>
      <c r="O419" s="415"/>
      <c r="P419" s="403" t="s">
        <v>69</v>
      </c>
      <c r="Q419" s="404"/>
      <c r="R419" s="404"/>
      <c r="S419" s="404"/>
      <c r="T419" s="404"/>
      <c r="U419" s="404"/>
      <c r="V419" s="405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564" t="s">
        <v>557</v>
      </c>
      <c r="B420" s="565"/>
      <c r="C420" s="565"/>
      <c r="D420" s="565"/>
      <c r="E420" s="565"/>
      <c r="F420" s="565"/>
      <c r="G420" s="565"/>
      <c r="H420" s="565"/>
      <c r="I420" s="565"/>
      <c r="J420" s="565"/>
      <c r="K420" s="565"/>
      <c r="L420" s="565"/>
      <c r="M420" s="565"/>
      <c r="N420" s="565"/>
      <c r="O420" s="565"/>
      <c r="P420" s="565"/>
      <c r="Q420" s="565"/>
      <c r="R420" s="565"/>
      <c r="S420" s="565"/>
      <c r="T420" s="565"/>
      <c r="U420" s="565"/>
      <c r="V420" s="565"/>
      <c r="W420" s="565"/>
      <c r="X420" s="565"/>
      <c r="Y420" s="565"/>
      <c r="Z420" s="565"/>
      <c r="AA420" s="48"/>
      <c r="AB420" s="48"/>
      <c r="AC420" s="48"/>
    </row>
    <row r="421" spans="1:68" ht="16.5" customHeight="1" x14ac:dyDescent="0.25">
      <c r="A421" s="420" t="s">
        <v>558</v>
      </c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414"/>
      <c r="AA421" s="379"/>
      <c r="AB421" s="379"/>
      <c r="AC421" s="379"/>
    </row>
    <row r="422" spans="1:68" ht="14.25" customHeight="1" x14ac:dyDescent="0.25">
      <c r="A422" s="418" t="s">
        <v>104</v>
      </c>
      <c r="B422" s="414"/>
      <c r="C422" s="414"/>
      <c r="D422" s="414"/>
      <c r="E422" s="414"/>
      <c r="F422" s="414"/>
      <c r="G422" s="414"/>
      <c r="H422" s="414"/>
      <c r="I422" s="414"/>
      <c r="J422" s="414"/>
      <c r="K422" s="414"/>
      <c r="L422" s="414"/>
      <c r="M422" s="414"/>
      <c r="N422" s="414"/>
      <c r="O422" s="414"/>
      <c r="P422" s="414"/>
      <c r="Q422" s="414"/>
      <c r="R422" s="414"/>
      <c r="S422" s="414"/>
      <c r="T422" s="414"/>
      <c r="U422" s="414"/>
      <c r="V422" s="414"/>
      <c r="W422" s="414"/>
      <c r="X422" s="414"/>
      <c r="Y422" s="414"/>
      <c r="Z422" s="414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401">
        <v>4607091389708</v>
      </c>
      <c r="E423" s="402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3"/>
      <c r="B424" s="414"/>
      <c r="C424" s="414"/>
      <c r="D424" s="414"/>
      <c r="E424" s="414"/>
      <c r="F424" s="414"/>
      <c r="G424" s="414"/>
      <c r="H424" s="414"/>
      <c r="I424" s="414"/>
      <c r="J424" s="414"/>
      <c r="K424" s="414"/>
      <c r="L424" s="414"/>
      <c r="M424" s="414"/>
      <c r="N424" s="414"/>
      <c r="O424" s="415"/>
      <c r="P424" s="403" t="s">
        <v>69</v>
      </c>
      <c r="Q424" s="404"/>
      <c r="R424" s="404"/>
      <c r="S424" s="404"/>
      <c r="T424" s="404"/>
      <c r="U424" s="404"/>
      <c r="V424" s="405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414"/>
      <c r="B425" s="414"/>
      <c r="C425" s="414"/>
      <c r="D425" s="414"/>
      <c r="E425" s="414"/>
      <c r="F425" s="414"/>
      <c r="G425" s="414"/>
      <c r="H425" s="414"/>
      <c r="I425" s="414"/>
      <c r="J425" s="414"/>
      <c r="K425" s="414"/>
      <c r="L425" s="414"/>
      <c r="M425" s="414"/>
      <c r="N425" s="414"/>
      <c r="O425" s="415"/>
      <c r="P425" s="403" t="s">
        <v>69</v>
      </c>
      <c r="Q425" s="404"/>
      <c r="R425" s="404"/>
      <c r="S425" s="404"/>
      <c r="T425" s="404"/>
      <c r="U425" s="404"/>
      <c r="V425" s="405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18" t="s">
        <v>63</v>
      </c>
      <c r="B426" s="414"/>
      <c r="C426" s="414"/>
      <c r="D426" s="414"/>
      <c r="E426" s="414"/>
      <c r="F426" s="414"/>
      <c r="G426" s="414"/>
      <c r="H426" s="414"/>
      <c r="I426" s="414"/>
      <c r="J426" s="414"/>
      <c r="K426" s="414"/>
      <c r="L426" s="414"/>
      <c r="M426" s="414"/>
      <c r="N426" s="414"/>
      <c r="O426" s="414"/>
      <c r="P426" s="414"/>
      <c r="Q426" s="414"/>
      <c r="R426" s="414"/>
      <c r="S426" s="414"/>
      <c r="T426" s="414"/>
      <c r="U426" s="414"/>
      <c r="V426" s="414"/>
      <c r="W426" s="414"/>
      <c r="X426" s="414"/>
      <c r="Y426" s="414"/>
      <c r="Z426" s="414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401">
        <v>4607091389753</v>
      </c>
      <c r="E427" s="402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645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401">
        <v>4607091389753</v>
      </c>
      <c r="E428" s="402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710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401">
        <v>4607091389753</v>
      </c>
      <c r="E429" s="402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401">
        <v>4607091389760</v>
      </c>
      <c r="E430" s="402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90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401">
        <v>4607091389760</v>
      </c>
      <c r="E431" s="402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6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401">
        <v>4607091389746</v>
      </c>
      <c r="E432" s="402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9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401">
        <v>4607091389746</v>
      </c>
      <c r="E433" s="402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56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63</v>
      </c>
      <c r="Y433" s="385">
        <f t="shared" si="67"/>
        <v>63</v>
      </c>
      <c r="Z433" s="36">
        <f t="shared" si="68"/>
        <v>0.11295000000000001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66.449999999999989</v>
      </c>
      <c r="BN433" s="64">
        <f t="shared" si="70"/>
        <v>66.449999999999989</v>
      </c>
      <c r="BO433" s="64">
        <f t="shared" si="71"/>
        <v>9.6153846153846145E-2</v>
      </c>
      <c r="BP433" s="64">
        <f t="shared" si="72"/>
        <v>9.6153846153846145E-2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401">
        <v>4680115882928</v>
      </c>
      <c r="E434" s="402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4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401">
        <v>4680115883147</v>
      </c>
      <c r="E435" s="402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401">
        <v>4680115883147</v>
      </c>
      <c r="E436" s="402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52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401">
        <v>4607091384338</v>
      </c>
      <c r="E437" s="402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82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401">
        <v>4607091384338</v>
      </c>
      <c r="E438" s="402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5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401">
        <v>4680115883154</v>
      </c>
      <c r="E439" s="402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401">
        <v>4680115883154</v>
      </c>
      <c r="E440" s="402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401">
        <v>4607091389524</v>
      </c>
      <c r="E441" s="402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7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401">
        <v>4607091389524</v>
      </c>
      <c r="E442" s="402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401">
        <v>4680115883161</v>
      </c>
      <c r="E443" s="402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401">
        <v>4680115883161</v>
      </c>
      <c r="E444" s="402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399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401">
        <v>4607091384345</v>
      </c>
      <c r="E445" s="402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9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401">
        <v>4607091389531</v>
      </c>
      <c r="E446" s="402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3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401">
        <v>4607091389531</v>
      </c>
      <c r="E447" s="402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30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401">
        <v>4607091389531</v>
      </c>
      <c r="E448" s="402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401">
        <v>4680115883185</v>
      </c>
      <c r="E449" s="402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401">
        <v>4680115883185</v>
      </c>
      <c r="E450" s="402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55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413"/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5"/>
      <c r="P451" s="403" t="s">
        <v>69</v>
      </c>
      <c r="Q451" s="404"/>
      <c r="R451" s="404"/>
      <c r="S451" s="404"/>
      <c r="T451" s="404"/>
      <c r="U451" s="404"/>
      <c r="V451" s="405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15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0.11295000000000001</v>
      </c>
      <c r="AA451" s="387"/>
      <c r="AB451" s="387"/>
      <c r="AC451" s="387"/>
    </row>
    <row r="452" spans="1:68" x14ac:dyDescent="0.2">
      <c r="A452" s="414"/>
      <c r="B452" s="414"/>
      <c r="C452" s="414"/>
      <c r="D452" s="414"/>
      <c r="E452" s="414"/>
      <c r="F452" s="414"/>
      <c r="G452" s="414"/>
      <c r="H452" s="414"/>
      <c r="I452" s="414"/>
      <c r="J452" s="414"/>
      <c r="K452" s="414"/>
      <c r="L452" s="414"/>
      <c r="M452" s="414"/>
      <c r="N452" s="414"/>
      <c r="O452" s="415"/>
      <c r="P452" s="403" t="s">
        <v>69</v>
      </c>
      <c r="Q452" s="404"/>
      <c r="R452" s="404"/>
      <c r="S452" s="404"/>
      <c r="T452" s="404"/>
      <c r="U452" s="404"/>
      <c r="V452" s="405"/>
      <c r="W452" s="37" t="s">
        <v>68</v>
      </c>
      <c r="X452" s="386">
        <f>IFERROR(SUM(X427:X450),"0")</f>
        <v>63</v>
      </c>
      <c r="Y452" s="386">
        <f>IFERROR(SUM(Y427:Y450),"0")</f>
        <v>63</v>
      </c>
      <c r="Z452" s="37"/>
      <c r="AA452" s="387"/>
      <c r="AB452" s="387"/>
      <c r="AC452" s="387"/>
    </row>
    <row r="453" spans="1:68" ht="14.25" customHeight="1" x14ac:dyDescent="0.25">
      <c r="A453" s="418" t="s">
        <v>71</v>
      </c>
      <c r="B453" s="414"/>
      <c r="C453" s="414"/>
      <c r="D453" s="414"/>
      <c r="E453" s="414"/>
      <c r="F453" s="414"/>
      <c r="G453" s="414"/>
      <c r="H453" s="414"/>
      <c r="I453" s="414"/>
      <c r="J453" s="414"/>
      <c r="K453" s="414"/>
      <c r="L453" s="414"/>
      <c r="M453" s="414"/>
      <c r="N453" s="414"/>
      <c r="O453" s="414"/>
      <c r="P453" s="414"/>
      <c r="Q453" s="414"/>
      <c r="R453" s="414"/>
      <c r="S453" s="414"/>
      <c r="T453" s="414"/>
      <c r="U453" s="414"/>
      <c r="V453" s="414"/>
      <c r="W453" s="414"/>
      <c r="X453" s="414"/>
      <c r="Y453" s="414"/>
      <c r="Z453" s="414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401">
        <v>4607091389654</v>
      </c>
      <c r="E454" s="402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7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401">
        <v>4607091384352</v>
      </c>
      <c r="E455" s="402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7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413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5"/>
      <c r="P456" s="403" t="s">
        <v>69</v>
      </c>
      <c r="Q456" s="404"/>
      <c r="R456" s="404"/>
      <c r="S456" s="404"/>
      <c r="T456" s="404"/>
      <c r="U456" s="404"/>
      <c r="V456" s="405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4"/>
      <c r="N457" s="414"/>
      <c r="O457" s="415"/>
      <c r="P457" s="403" t="s">
        <v>69</v>
      </c>
      <c r="Q457" s="404"/>
      <c r="R457" s="404"/>
      <c r="S457" s="404"/>
      <c r="T457" s="404"/>
      <c r="U457" s="404"/>
      <c r="V457" s="405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18" t="s">
        <v>90</v>
      </c>
      <c r="B458" s="414"/>
      <c r="C458" s="414"/>
      <c r="D458" s="414"/>
      <c r="E458" s="414"/>
      <c r="F458" s="414"/>
      <c r="G458" s="414"/>
      <c r="H458" s="414"/>
      <c r="I458" s="414"/>
      <c r="J458" s="414"/>
      <c r="K458" s="414"/>
      <c r="L458" s="414"/>
      <c r="M458" s="414"/>
      <c r="N458" s="414"/>
      <c r="O458" s="414"/>
      <c r="P458" s="414"/>
      <c r="Q458" s="414"/>
      <c r="R458" s="414"/>
      <c r="S458" s="414"/>
      <c r="T458" s="414"/>
      <c r="U458" s="414"/>
      <c r="V458" s="414"/>
      <c r="W458" s="414"/>
      <c r="X458" s="414"/>
      <c r="Y458" s="414"/>
      <c r="Z458" s="414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401">
        <v>4680115884335</v>
      </c>
      <c r="E459" s="402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5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401">
        <v>4680115884342</v>
      </c>
      <c r="E460" s="402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5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401">
        <v>4680115884113</v>
      </c>
      <c r="E461" s="402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5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3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4"/>
      <c r="N462" s="414"/>
      <c r="O462" s="415"/>
      <c r="P462" s="403" t="s">
        <v>69</v>
      </c>
      <c r="Q462" s="404"/>
      <c r="R462" s="404"/>
      <c r="S462" s="404"/>
      <c r="T462" s="404"/>
      <c r="U462" s="404"/>
      <c r="V462" s="405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414"/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5"/>
      <c r="P463" s="403" t="s">
        <v>69</v>
      </c>
      <c r="Q463" s="404"/>
      <c r="R463" s="404"/>
      <c r="S463" s="404"/>
      <c r="T463" s="404"/>
      <c r="U463" s="404"/>
      <c r="V463" s="405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420" t="s">
        <v>621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414"/>
      <c r="Z464" s="414"/>
      <c r="AA464" s="379"/>
      <c r="AB464" s="379"/>
      <c r="AC464" s="379"/>
    </row>
    <row r="465" spans="1:68" ht="14.25" customHeight="1" x14ac:dyDescent="0.25">
      <c r="A465" s="418" t="s">
        <v>140</v>
      </c>
      <c r="B465" s="414"/>
      <c r="C465" s="414"/>
      <c r="D465" s="414"/>
      <c r="E465" s="414"/>
      <c r="F465" s="414"/>
      <c r="G465" s="414"/>
      <c r="H465" s="414"/>
      <c r="I465" s="414"/>
      <c r="J465" s="414"/>
      <c r="K465" s="414"/>
      <c r="L465" s="414"/>
      <c r="M465" s="414"/>
      <c r="N465" s="414"/>
      <c r="O465" s="414"/>
      <c r="P465" s="414"/>
      <c r="Q465" s="414"/>
      <c r="R465" s="414"/>
      <c r="S465" s="414"/>
      <c r="T465" s="414"/>
      <c r="U465" s="414"/>
      <c r="V465" s="414"/>
      <c r="W465" s="414"/>
      <c r="X465" s="414"/>
      <c r="Y465" s="414"/>
      <c r="Z465" s="414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401">
        <v>4607091389364</v>
      </c>
      <c r="E466" s="402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708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3"/>
      <c r="B467" s="414"/>
      <c r="C467" s="414"/>
      <c r="D467" s="414"/>
      <c r="E467" s="414"/>
      <c r="F467" s="414"/>
      <c r="G467" s="414"/>
      <c r="H467" s="414"/>
      <c r="I467" s="414"/>
      <c r="J467" s="414"/>
      <c r="K467" s="414"/>
      <c r="L467" s="414"/>
      <c r="M467" s="414"/>
      <c r="N467" s="414"/>
      <c r="O467" s="415"/>
      <c r="P467" s="403" t="s">
        <v>69</v>
      </c>
      <c r="Q467" s="404"/>
      <c r="R467" s="404"/>
      <c r="S467" s="404"/>
      <c r="T467" s="404"/>
      <c r="U467" s="404"/>
      <c r="V467" s="405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414"/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5"/>
      <c r="P468" s="403" t="s">
        <v>69</v>
      </c>
      <c r="Q468" s="404"/>
      <c r="R468" s="404"/>
      <c r="S468" s="404"/>
      <c r="T468" s="404"/>
      <c r="U468" s="404"/>
      <c r="V468" s="405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18" t="s">
        <v>63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414"/>
      <c r="Z469" s="414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401">
        <v>4607091389739</v>
      </c>
      <c r="E470" s="402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55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401">
        <v>4607091389739</v>
      </c>
      <c r="E471" s="402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729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60</v>
      </c>
      <c r="Y471" s="385">
        <f t="shared" si="74"/>
        <v>63</v>
      </c>
      <c r="Z471" s="36">
        <f>IFERROR(IF(Y471=0,"",ROUNDUP(Y471/H471,0)*0.00753),"")</f>
        <v>0.11295000000000001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63.28571428571427</v>
      </c>
      <c r="BN471" s="64">
        <f t="shared" si="76"/>
        <v>66.449999999999989</v>
      </c>
      <c r="BO471" s="64">
        <f t="shared" si="77"/>
        <v>9.1575091575091569E-2</v>
      </c>
      <c r="BP471" s="64">
        <f t="shared" si="78"/>
        <v>9.6153846153846145E-2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401">
        <v>4607091389425</v>
      </c>
      <c r="E472" s="402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66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401">
        <v>4680115880771</v>
      </c>
      <c r="E473" s="402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6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401">
        <v>4680115880771</v>
      </c>
      <c r="E474" s="402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7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401">
        <v>4607091389500</v>
      </c>
      <c r="E475" s="402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1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401">
        <v>4607091389500</v>
      </c>
      <c r="E476" s="402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7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413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4"/>
      <c r="N477" s="414"/>
      <c r="O477" s="415"/>
      <c r="P477" s="403" t="s">
        <v>69</v>
      </c>
      <c r="Q477" s="404"/>
      <c r="R477" s="404"/>
      <c r="S477" s="404"/>
      <c r="T477" s="404"/>
      <c r="U477" s="404"/>
      <c r="V477" s="405"/>
      <c r="W477" s="37" t="s">
        <v>70</v>
      </c>
      <c r="X477" s="386">
        <f>IFERROR(X470/H470,"0")+IFERROR(X471/H471,"0")+IFERROR(X472/H472,"0")+IFERROR(X473/H473,"0")+IFERROR(X474/H474,"0")+IFERROR(X475/H475,"0")+IFERROR(X476/H476,"0")</f>
        <v>14.285714285714285</v>
      </c>
      <c r="Y477" s="386">
        <f>IFERROR(Y470/H470,"0")+IFERROR(Y471/H471,"0")+IFERROR(Y472/H472,"0")+IFERROR(Y473/H473,"0")+IFERROR(Y474/H474,"0")+IFERROR(Y475/H475,"0")+IFERROR(Y476/H476,"0")</f>
        <v>15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0.11295000000000001</v>
      </c>
      <c r="AA477" s="387"/>
      <c r="AB477" s="387"/>
      <c r="AC477" s="387"/>
    </row>
    <row r="478" spans="1:68" x14ac:dyDescent="0.2">
      <c r="A478" s="414"/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5"/>
      <c r="P478" s="403" t="s">
        <v>69</v>
      </c>
      <c r="Q478" s="404"/>
      <c r="R478" s="404"/>
      <c r="S478" s="404"/>
      <c r="T478" s="404"/>
      <c r="U478" s="404"/>
      <c r="V478" s="405"/>
      <c r="W478" s="37" t="s">
        <v>68</v>
      </c>
      <c r="X478" s="386">
        <f>IFERROR(SUM(X470:X476),"0")</f>
        <v>60</v>
      </c>
      <c r="Y478" s="386">
        <f>IFERROR(SUM(Y470:Y476),"0")</f>
        <v>63</v>
      </c>
      <c r="Z478" s="37"/>
      <c r="AA478" s="387"/>
      <c r="AB478" s="387"/>
      <c r="AC478" s="387"/>
    </row>
    <row r="479" spans="1:68" ht="14.25" customHeight="1" x14ac:dyDescent="0.25">
      <c r="A479" s="418" t="s">
        <v>90</v>
      </c>
      <c r="B479" s="414"/>
      <c r="C479" s="414"/>
      <c r="D479" s="414"/>
      <c r="E479" s="414"/>
      <c r="F479" s="414"/>
      <c r="G479" s="414"/>
      <c r="H479" s="414"/>
      <c r="I479" s="414"/>
      <c r="J479" s="414"/>
      <c r="K479" s="414"/>
      <c r="L479" s="414"/>
      <c r="M479" s="414"/>
      <c r="N479" s="414"/>
      <c r="O479" s="414"/>
      <c r="P479" s="414"/>
      <c r="Q479" s="414"/>
      <c r="R479" s="414"/>
      <c r="S479" s="414"/>
      <c r="T479" s="414"/>
      <c r="U479" s="414"/>
      <c r="V479" s="414"/>
      <c r="W479" s="414"/>
      <c r="X479" s="414"/>
      <c r="Y479" s="414"/>
      <c r="Z479" s="414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401">
        <v>4680115884359</v>
      </c>
      <c r="E480" s="402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6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401">
        <v>4680115884571</v>
      </c>
      <c r="E481" s="402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70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413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4"/>
      <c r="N482" s="414"/>
      <c r="O482" s="415"/>
      <c r="P482" s="403" t="s">
        <v>69</v>
      </c>
      <c r="Q482" s="404"/>
      <c r="R482" s="404"/>
      <c r="S482" s="404"/>
      <c r="T482" s="404"/>
      <c r="U482" s="404"/>
      <c r="V482" s="405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414"/>
      <c r="B483" s="414"/>
      <c r="C483" s="414"/>
      <c r="D483" s="414"/>
      <c r="E483" s="414"/>
      <c r="F483" s="414"/>
      <c r="G483" s="414"/>
      <c r="H483" s="414"/>
      <c r="I483" s="414"/>
      <c r="J483" s="414"/>
      <c r="K483" s="414"/>
      <c r="L483" s="414"/>
      <c r="M483" s="414"/>
      <c r="N483" s="414"/>
      <c r="O483" s="415"/>
      <c r="P483" s="403" t="s">
        <v>69</v>
      </c>
      <c r="Q483" s="404"/>
      <c r="R483" s="404"/>
      <c r="S483" s="404"/>
      <c r="T483" s="404"/>
      <c r="U483" s="404"/>
      <c r="V483" s="405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18" t="s">
        <v>99</v>
      </c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4"/>
      <c r="N484" s="414"/>
      <c r="O484" s="414"/>
      <c r="P484" s="414"/>
      <c r="Q484" s="414"/>
      <c r="R484" s="414"/>
      <c r="S484" s="414"/>
      <c r="T484" s="414"/>
      <c r="U484" s="414"/>
      <c r="V484" s="414"/>
      <c r="W484" s="414"/>
      <c r="X484" s="414"/>
      <c r="Y484" s="414"/>
      <c r="Z484" s="414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401">
        <v>4680115884090</v>
      </c>
      <c r="E485" s="402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5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413"/>
      <c r="B486" s="414"/>
      <c r="C486" s="414"/>
      <c r="D486" s="414"/>
      <c r="E486" s="414"/>
      <c r="F486" s="414"/>
      <c r="G486" s="414"/>
      <c r="H486" s="414"/>
      <c r="I486" s="414"/>
      <c r="J486" s="414"/>
      <c r="K486" s="414"/>
      <c r="L486" s="414"/>
      <c r="M486" s="414"/>
      <c r="N486" s="414"/>
      <c r="O486" s="415"/>
      <c r="P486" s="403" t="s">
        <v>69</v>
      </c>
      <c r="Q486" s="404"/>
      <c r="R486" s="404"/>
      <c r="S486" s="404"/>
      <c r="T486" s="404"/>
      <c r="U486" s="404"/>
      <c r="V486" s="405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414"/>
      <c r="B487" s="414"/>
      <c r="C487" s="414"/>
      <c r="D487" s="414"/>
      <c r="E487" s="414"/>
      <c r="F487" s="414"/>
      <c r="G487" s="414"/>
      <c r="H487" s="414"/>
      <c r="I487" s="414"/>
      <c r="J487" s="414"/>
      <c r="K487" s="414"/>
      <c r="L487" s="414"/>
      <c r="M487" s="414"/>
      <c r="N487" s="414"/>
      <c r="O487" s="415"/>
      <c r="P487" s="403" t="s">
        <v>69</v>
      </c>
      <c r="Q487" s="404"/>
      <c r="R487" s="404"/>
      <c r="S487" s="404"/>
      <c r="T487" s="404"/>
      <c r="U487" s="404"/>
      <c r="V487" s="405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18" t="s">
        <v>646</v>
      </c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414"/>
      <c r="Z488" s="414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401">
        <v>4680115884564</v>
      </c>
      <c r="E489" s="402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413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4"/>
      <c r="N490" s="414"/>
      <c r="O490" s="415"/>
      <c r="P490" s="403" t="s">
        <v>69</v>
      </c>
      <c r="Q490" s="404"/>
      <c r="R490" s="404"/>
      <c r="S490" s="404"/>
      <c r="T490" s="404"/>
      <c r="U490" s="404"/>
      <c r="V490" s="405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414"/>
      <c r="B491" s="414"/>
      <c r="C491" s="414"/>
      <c r="D491" s="414"/>
      <c r="E491" s="414"/>
      <c r="F491" s="414"/>
      <c r="G491" s="414"/>
      <c r="H491" s="414"/>
      <c r="I491" s="414"/>
      <c r="J491" s="414"/>
      <c r="K491" s="414"/>
      <c r="L491" s="414"/>
      <c r="M491" s="414"/>
      <c r="N491" s="414"/>
      <c r="O491" s="415"/>
      <c r="P491" s="403" t="s">
        <v>69</v>
      </c>
      <c r="Q491" s="404"/>
      <c r="R491" s="404"/>
      <c r="S491" s="404"/>
      <c r="T491" s="404"/>
      <c r="U491" s="404"/>
      <c r="V491" s="405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420" t="s">
        <v>649</v>
      </c>
      <c r="B492" s="414"/>
      <c r="C492" s="414"/>
      <c r="D492" s="414"/>
      <c r="E492" s="414"/>
      <c r="F492" s="414"/>
      <c r="G492" s="414"/>
      <c r="H492" s="414"/>
      <c r="I492" s="414"/>
      <c r="J492" s="414"/>
      <c r="K492" s="414"/>
      <c r="L492" s="414"/>
      <c r="M492" s="414"/>
      <c r="N492" s="414"/>
      <c r="O492" s="414"/>
      <c r="P492" s="414"/>
      <c r="Q492" s="414"/>
      <c r="R492" s="414"/>
      <c r="S492" s="414"/>
      <c r="T492" s="414"/>
      <c r="U492" s="414"/>
      <c r="V492" s="414"/>
      <c r="W492" s="414"/>
      <c r="X492" s="414"/>
      <c r="Y492" s="414"/>
      <c r="Z492" s="414"/>
      <c r="AA492" s="379"/>
      <c r="AB492" s="379"/>
      <c r="AC492" s="379"/>
    </row>
    <row r="493" spans="1:68" ht="14.25" customHeight="1" x14ac:dyDescent="0.25">
      <c r="A493" s="418" t="s">
        <v>63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414"/>
      <c r="Z493" s="414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401">
        <v>4680115885189</v>
      </c>
      <c r="E494" s="402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6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401">
        <v>4680115885172</v>
      </c>
      <c r="E495" s="402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78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401">
        <v>4680115885110</v>
      </c>
      <c r="E496" s="402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6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3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4"/>
      <c r="N497" s="414"/>
      <c r="O497" s="415"/>
      <c r="P497" s="403" t="s">
        <v>69</v>
      </c>
      <c r="Q497" s="404"/>
      <c r="R497" s="404"/>
      <c r="S497" s="404"/>
      <c r="T497" s="404"/>
      <c r="U497" s="404"/>
      <c r="V497" s="405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414"/>
      <c r="B498" s="414"/>
      <c r="C498" s="414"/>
      <c r="D498" s="414"/>
      <c r="E498" s="414"/>
      <c r="F498" s="414"/>
      <c r="G498" s="414"/>
      <c r="H498" s="414"/>
      <c r="I498" s="414"/>
      <c r="J498" s="414"/>
      <c r="K498" s="414"/>
      <c r="L498" s="414"/>
      <c r="M498" s="414"/>
      <c r="N498" s="414"/>
      <c r="O498" s="415"/>
      <c r="P498" s="403" t="s">
        <v>69</v>
      </c>
      <c r="Q498" s="404"/>
      <c r="R498" s="404"/>
      <c r="S498" s="404"/>
      <c r="T498" s="404"/>
      <c r="U498" s="404"/>
      <c r="V498" s="405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420" t="s">
        <v>656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414"/>
      <c r="Z499" s="414"/>
      <c r="AA499" s="379"/>
      <c r="AB499" s="379"/>
      <c r="AC499" s="379"/>
    </row>
    <row r="500" spans="1:68" ht="14.25" customHeight="1" x14ac:dyDescent="0.25">
      <c r="A500" s="418" t="s">
        <v>63</v>
      </c>
      <c r="B500" s="414"/>
      <c r="C500" s="414"/>
      <c r="D500" s="414"/>
      <c r="E500" s="414"/>
      <c r="F500" s="414"/>
      <c r="G500" s="414"/>
      <c r="H500" s="414"/>
      <c r="I500" s="414"/>
      <c r="J500" s="414"/>
      <c r="K500" s="414"/>
      <c r="L500" s="414"/>
      <c r="M500" s="414"/>
      <c r="N500" s="414"/>
      <c r="O500" s="414"/>
      <c r="P500" s="414"/>
      <c r="Q500" s="414"/>
      <c r="R500" s="414"/>
      <c r="S500" s="414"/>
      <c r="T500" s="414"/>
      <c r="U500" s="414"/>
      <c r="V500" s="414"/>
      <c r="W500" s="414"/>
      <c r="X500" s="414"/>
      <c r="Y500" s="414"/>
      <c r="Z500" s="414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401">
        <v>4680115885738</v>
      </c>
      <c r="E501" s="402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650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401">
        <v>4680115885103</v>
      </c>
      <c r="E502" s="402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7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413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5"/>
      <c r="P503" s="403" t="s">
        <v>69</v>
      </c>
      <c r="Q503" s="404"/>
      <c r="R503" s="404"/>
      <c r="S503" s="404"/>
      <c r="T503" s="404"/>
      <c r="U503" s="404"/>
      <c r="V503" s="405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4"/>
      <c r="N504" s="414"/>
      <c r="O504" s="415"/>
      <c r="P504" s="403" t="s">
        <v>69</v>
      </c>
      <c r="Q504" s="404"/>
      <c r="R504" s="404"/>
      <c r="S504" s="404"/>
      <c r="T504" s="404"/>
      <c r="U504" s="404"/>
      <c r="V504" s="405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18" t="s">
        <v>170</v>
      </c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4"/>
      <c r="N505" s="414"/>
      <c r="O505" s="414"/>
      <c r="P505" s="414"/>
      <c r="Q505" s="414"/>
      <c r="R505" s="414"/>
      <c r="S505" s="414"/>
      <c r="T505" s="414"/>
      <c r="U505" s="414"/>
      <c r="V505" s="414"/>
      <c r="W505" s="414"/>
      <c r="X505" s="414"/>
      <c r="Y505" s="414"/>
      <c r="Z505" s="414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401">
        <v>4680115885509</v>
      </c>
      <c r="E506" s="402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598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413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414"/>
      <c r="N507" s="414"/>
      <c r="O507" s="415"/>
      <c r="P507" s="403" t="s">
        <v>69</v>
      </c>
      <c r="Q507" s="404"/>
      <c r="R507" s="404"/>
      <c r="S507" s="404"/>
      <c r="T507" s="404"/>
      <c r="U507" s="404"/>
      <c r="V507" s="405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414"/>
      <c r="N508" s="414"/>
      <c r="O508" s="415"/>
      <c r="P508" s="403" t="s">
        <v>69</v>
      </c>
      <c r="Q508" s="404"/>
      <c r="R508" s="404"/>
      <c r="S508" s="404"/>
      <c r="T508" s="404"/>
      <c r="U508" s="404"/>
      <c r="V508" s="405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564" t="s">
        <v>665</v>
      </c>
      <c r="B509" s="565"/>
      <c r="C509" s="565"/>
      <c r="D509" s="565"/>
      <c r="E509" s="565"/>
      <c r="F509" s="565"/>
      <c r="G509" s="565"/>
      <c r="H509" s="565"/>
      <c r="I509" s="565"/>
      <c r="J509" s="565"/>
      <c r="K509" s="565"/>
      <c r="L509" s="565"/>
      <c r="M509" s="565"/>
      <c r="N509" s="565"/>
      <c r="O509" s="565"/>
      <c r="P509" s="565"/>
      <c r="Q509" s="565"/>
      <c r="R509" s="565"/>
      <c r="S509" s="565"/>
      <c r="T509" s="565"/>
      <c r="U509" s="565"/>
      <c r="V509" s="565"/>
      <c r="W509" s="565"/>
      <c r="X509" s="565"/>
      <c r="Y509" s="565"/>
      <c r="Z509" s="565"/>
      <c r="AA509" s="48"/>
      <c r="AB509" s="48"/>
      <c r="AC509" s="48"/>
    </row>
    <row r="510" spans="1:68" ht="16.5" customHeight="1" x14ac:dyDescent="0.25">
      <c r="A510" s="420" t="s">
        <v>665</v>
      </c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414"/>
      <c r="N510" s="414"/>
      <c r="O510" s="414"/>
      <c r="P510" s="414"/>
      <c r="Q510" s="414"/>
      <c r="R510" s="414"/>
      <c r="S510" s="414"/>
      <c r="T510" s="414"/>
      <c r="U510" s="414"/>
      <c r="V510" s="414"/>
      <c r="W510" s="414"/>
      <c r="X510" s="414"/>
      <c r="Y510" s="414"/>
      <c r="Z510" s="414"/>
      <c r="AA510" s="379"/>
      <c r="AB510" s="379"/>
      <c r="AC510" s="379"/>
    </row>
    <row r="511" spans="1:68" ht="14.25" customHeight="1" x14ac:dyDescent="0.25">
      <c r="A511" s="418" t="s">
        <v>104</v>
      </c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414"/>
      <c r="N511" s="414"/>
      <c r="O511" s="414"/>
      <c r="P511" s="414"/>
      <c r="Q511" s="414"/>
      <c r="R511" s="414"/>
      <c r="S511" s="414"/>
      <c r="T511" s="414"/>
      <c r="U511" s="414"/>
      <c r="V511" s="414"/>
      <c r="W511" s="414"/>
      <c r="X511" s="414"/>
      <c r="Y511" s="414"/>
      <c r="Z511" s="414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401">
        <v>4607091389067</v>
      </c>
      <c r="E512" s="402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5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401">
        <v>4680115885226</v>
      </c>
      <c r="E513" s="402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6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401">
        <v>4680115885271</v>
      </c>
      <c r="E514" s="402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614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31</v>
      </c>
      <c r="Y514" s="385">
        <f t="shared" si="79"/>
        <v>31.68</v>
      </c>
      <c r="Z514" s="36">
        <f t="shared" si="80"/>
        <v>7.1760000000000004E-2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33.11363636363636</v>
      </c>
      <c r="BN514" s="64">
        <f t="shared" si="82"/>
        <v>33.839999999999996</v>
      </c>
      <c r="BO514" s="64">
        <f t="shared" si="83"/>
        <v>5.6453962703962704E-2</v>
      </c>
      <c r="BP514" s="64">
        <f t="shared" si="84"/>
        <v>5.7692307692307696E-2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401">
        <v>4680115884502</v>
      </c>
      <c r="E515" s="402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4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401">
        <v>4607091389104</v>
      </c>
      <c r="E516" s="402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6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50</v>
      </c>
      <c r="Y516" s="385">
        <f t="shared" si="79"/>
        <v>52.800000000000004</v>
      </c>
      <c r="Z516" s="36">
        <f t="shared" si="80"/>
        <v>0.1196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53.409090909090907</v>
      </c>
      <c r="BN516" s="64">
        <f t="shared" si="82"/>
        <v>56.400000000000006</v>
      </c>
      <c r="BO516" s="64">
        <f t="shared" si="83"/>
        <v>9.1054778554778545E-2</v>
      </c>
      <c r="BP516" s="64">
        <f t="shared" si="84"/>
        <v>9.6153846153846159E-2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401">
        <v>4680115884519</v>
      </c>
      <c r="E517" s="402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5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401">
        <v>4680115880603</v>
      </c>
      <c r="E518" s="402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7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6</v>
      </c>
      <c r="Y518" s="385">
        <f t="shared" si="79"/>
        <v>7.2</v>
      </c>
      <c r="Z518" s="36">
        <f>IFERROR(IF(Y518=0,"",ROUNDUP(Y518/H518,0)*0.00937),"")</f>
        <v>1.874E-2</v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6.3999999999999995</v>
      </c>
      <c r="BN518" s="64">
        <f t="shared" si="82"/>
        <v>7.68</v>
      </c>
      <c r="BO518" s="64">
        <f t="shared" si="83"/>
        <v>1.3888888888888888E-2</v>
      </c>
      <c r="BP518" s="64">
        <f t="shared" si="84"/>
        <v>1.6666666666666666E-2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401">
        <v>4607091389098</v>
      </c>
      <c r="E519" s="402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6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401">
        <v>4607091389982</v>
      </c>
      <c r="E520" s="402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413"/>
      <c r="B521" s="414"/>
      <c r="C521" s="414"/>
      <c r="D521" s="414"/>
      <c r="E521" s="414"/>
      <c r="F521" s="414"/>
      <c r="G521" s="414"/>
      <c r="H521" s="414"/>
      <c r="I521" s="414"/>
      <c r="J521" s="414"/>
      <c r="K521" s="414"/>
      <c r="L521" s="414"/>
      <c r="M521" s="414"/>
      <c r="N521" s="414"/>
      <c r="O521" s="415"/>
      <c r="P521" s="403" t="s">
        <v>69</v>
      </c>
      <c r="Q521" s="404"/>
      <c r="R521" s="404"/>
      <c r="S521" s="404"/>
      <c r="T521" s="404"/>
      <c r="U521" s="404"/>
      <c r="V521" s="405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17.007575757575758</v>
      </c>
      <c r="Y521" s="386">
        <f>IFERROR(Y512/H512,"0")+IFERROR(Y513/H513,"0")+IFERROR(Y514/H514,"0")+IFERROR(Y515/H515,"0")+IFERROR(Y516/H516,"0")+IFERROR(Y517/H517,"0")+IFERROR(Y518/H518,"0")+IFERROR(Y519/H519,"0")+IFERROR(Y520/H520,"0")</f>
        <v>18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0.21010000000000001</v>
      </c>
      <c r="AA521" s="387"/>
      <c r="AB521" s="387"/>
      <c r="AC521" s="387"/>
    </row>
    <row r="522" spans="1:68" x14ac:dyDescent="0.2">
      <c r="A522" s="414"/>
      <c r="B522" s="414"/>
      <c r="C522" s="414"/>
      <c r="D522" s="414"/>
      <c r="E522" s="414"/>
      <c r="F522" s="414"/>
      <c r="G522" s="414"/>
      <c r="H522" s="414"/>
      <c r="I522" s="414"/>
      <c r="J522" s="414"/>
      <c r="K522" s="414"/>
      <c r="L522" s="414"/>
      <c r="M522" s="414"/>
      <c r="N522" s="414"/>
      <c r="O522" s="415"/>
      <c r="P522" s="403" t="s">
        <v>69</v>
      </c>
      <c r="Q522" s="404"/>
      <c r="R522" s="404"/>
      <c r="S522" s="404"/>
      <c r="T522" s="404"/>
      <c r="U522" s="404"/>
      <c r="V522" s="405"/>
      <c r="W522" s="37" t="s">
        <v>68</v>
      </c>
      <c r="X522" s="386">
        <f>IFERROR(SUM(X512:X520),"0")</f>
        <v>87</v>
      </c>
      <c r="Y522" s="386">
        <f>IFERROR(SUM(Y512:Y520),"0")</f>
        <v>91.68</v>
      </c>
      <c r="Z522" s="37"/>
      <c r="AA522" s="387"/>
      <c r="AB522" s="387"/>
      <c r="AC522" s="387"/>
    </row>
    <row r="523" spans="1:68" ht="14.25" customHeight="1" x14ac:dyDescent="0.25">
      <c r="A523" s="418" t="s">
        <v>140</v>
      </c>
      <c r="B523" s="414"/>
      <c r="C523" s="414"/>
      <c r="D523" s="414"/>
      <c r="E523" s="414"/>
      <c r="F523" s="414"/>
      <c r="G523" s="414"/>
      <c r="H523" s="414"/>
      <c r="I523" s="414"/>
      <c r="J523" s="414"/>
      <c r="K523" s="414"/>
      <c r="L523" s="414"/>
      <c r="M523" s="414"/>
      <c r="N523" s="414"/>
      <c r="O523" s="414"/>
      <c r="P523" s="414"/>
      <c r="Q523" s="414"/>
      <c r="R523" s="414"/>
      <c r="S523" s="414"/>
      <c r="T523" s="414"/>
      <c r="U523" s="414"/>
      <c r="V523" s="414"/>
      <c r="W523" s="414"/>
      <c r="X523" s="414"/>
      <c r="Y523" s="414"/>
      <c r="Z523" s="414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401">
        <v>4607091388930</v>
      </c>
      <c r="E524" s="402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66</v>
      </c>
      <c r="Y524" s="385">
        <f>IFERROR(IF(X524="",0,CEILING((X524/$H524),1)*$H524),"")</f>
        <v>68.64</v>
      </c>
      <c r="Z524" s="36">
        <f>IFERROR(IF(Y524=0,"",ROUNDUP(Y524/H524,0)*0.01196),"")</f>
        <v>0.15548000000000001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70.499999999999986</v>
      </c>
      <c r="BN524" s="64">
        <f>IFERROR(Y524*I524/H524,"0")</f>
        <v>73.319999999999993</v>
      </c>
      <c r="BO524" s="64">
        <f>IFERROR(1/J524*(X524/H524),"0")</f>
        <v>0.1201923076923077</v>
      </c>
      <c r="BP524" s="64">
        <f>IFERROR(1/J524*(Y524/H524),"0")</f>
        <v>0.125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401">
        <v>4680115880054</v>
      </c>
      <c r="E525" s="402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413"/>
      <c r="B526" s="414"/>
      <c r="C526" s="414"/>
      <c r="D526" s="414"/>
      <c r="E526" s="414"/>
      <c r="F526" s="414"/>
      <c r="G526" s="414"/>
      <c r="H526" s="414"/>
      <c r="I526" s="414"/>
      <c r="J526" s="414"/>
      <c r="K526" s="414"/>
      <c r="L526" s="414"/>
      <c r="M526" s="414"/>
      <c r="N526" s="414"/>
      <c r="O526" s="415"/>
      <c r="P526" s="403" t="s">
        <v>69</v>
      </c>
      <c r="Q526" s="404"/>
      <c r="R526" s="404"/>
      <c r="S526" s="404"/>
      <c r="T526" s="404"/>
      <c r="U526" s="404"/>
      <c r="V526" s="405"/>
      <c r="W526" s="37" t="s">
        <v>70</v>
      </c>
      <c r="X526" s="386">
        <f>IFERROR(X524/H524,"0")+IFERROR(X525/H525,"0")</f>
        <v>12.5</v>
      </c>
      <c r="Y526" s="386">
        <f>IFERROR(Y524/H524,"0")+IFERROR(Y525/H525,"0")</f>
        <v>13</v>
      </c>
      <c r="Z526" s="386">
        <f>IFERROR(IF(Z524="",0,Z524),"0")+IFERROR(IF(Z525="",0,Z525),"0")</f>
        <v>0.15548000000000001</v>
      </c>
      <c r="AA526" s="387"/>
      <c r="AB526" s="387"/>
      <c r="AC526" s="387"/>
    </row>
    <row r="527" spans="1:68" x14ac:dyDescent="0.2">
      <c r="A527" s="414"/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5"/>
      <c r="P527" s="403" t="s">
        <v>69</v>
      </c>
      <c r="Q527" s="404"/>
      <c r="R527" s="404"/>
      <c r="S527" s="404"/>
      <c r="T527" s="404"/>
      <c r="U527" s="404"/>
      <c r="V527" s="405"/>
      <c r="W527" s="37" t="s">
        <v>68</v>
      </c>
      <c r="X527" s="386">
        <f>IFERROR(SUM(X524:X525),"0")</f>
        <v>66</v>
      </c>
      <c r="Y527" s="386">
        <f>IFERROR(SUM(Y524:Y525),"0")</f>
        <v>68.64</v>
      </c>
      <c r="Z527" s="37"/>
      <c r="AA527" s="387"/>
      <c r="AB527" s="387"/>
      <c r="AC527" s="387"/>
    </row>
    <row r="528" spans="1:68" ht="14.25" customHeight="1" x14ac:dyDescent="0.25">
      <c r="A528" s="418" t="s">
        <v>63</v>
      </c>
      <c r="B528" s="414"/>
      <c r="C528" s="414"/>
      <c r="D528" s="414"/>
      <c r="E528" s="414"/>
      <c r="F528" s="414"/>
      <c r="G528" s="414"/>
      <c r="H528" s="414"/>
      <c r="I528" s="414"/>
      <c r="J528" s="414"/>
      <c r="K528" s="414"/>
      <c r="L528" s="414"/>
      <c r="M528" s="414"/>
      <c r="N528" s="414"/>
      <c r="O528" s="414"/>
      <c r="P528" s="414"/>
      <c r="Q528" s="414"/>
      <c r="R528" s="414"/>
      <c r="S528" s="414"/>
      <c r="T528" s="414"/>
      <c r="U528" s="414"/>
      <c r="V528" s="414"/>
      <c r="W528" s="414"/>
      <c r="X528" s="414"/>
      <c r="Y528" s="414"/>
      <c r="Z528" s="414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401">
        <v>4680115883116</v>
      </c>
      <c r="E529" s="402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6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401">
        <v>4680115883093</v>
      </c>
      <c r="E530" s="402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18</v>
      </c>
      <c r="Y530" s="385">
        <f t="shared" si="85"/>
        <v>21.12</v>
      </c>
      <c r="Z530" s="36">
        <f>IFERROR(IF(Y530=0,"",ROUNDUP(Y530/H530,0)*0.01196),"")</f>
        <v>4.7840000000000001E-2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19.227272727272727</v>
      </c>
      <c r="BN530" s="64">
        <f t="shared" si="87"/>
        <v>22.56</v>
      </c>
      <c r="BO530" s="64">
        <f t="shared" si="88"/>
        <v>3.277972027972028E-2</v>
      </c>
      <c r="BP530" s="64">
        <f t="shared" si="89"/>
        <v>3.8461538461538464E-2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401">
        <v>4680115883109</v>
      </c>
      <c r="E531" s="402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33</v>
      </c>
      <c r="Y531" s="385">
        <f t="shared" si="85"/>
        <v>36.96</v>
      </c>
      <c r="Z531" s="36">
        <f>IFERROR(IF(Y531=0,"",ROUNDUP(Y531/H531,0)*0.01196),"")</f>
        <v>8.3720000000000003E-2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35.249999999999993</v>
      </c>
      <c r="BN531" s="64">
        <f t="shared" si="87"/>
        <v>39.479999999999997</v>
      </c>
      <c r="BO531" s="64">
        <f t="shared" si="88"/>
        <v>6.0096153846153848E-2</v>
      </c>
      <c r="BP531" s="64">
        <f t="shared" si="89"/>
        <v>6.7307692307692318E-2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401">
        <v>4680115882072</v>
      </c>
      <c r="E532" s="402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5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401">
        <v>4680115882102</v>
      </c>
      <c r="E533" s="402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401">
        <v>4680115882096</v>
      </c>
      <c r="E534" s="402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413"/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5"/>
      <c r="P535" s="403" t="s">
        <v>69</v>
      </c>
      <c r="Q535" s="404"/>
      <c r="R535" s="404"/>
      <c r="S535" s="404"/>
      <c r="T535" s="404"/>
      <c r="U535" s="404"/>
      <c r="V535" s="405"/>
      <c r="W535" s="37" t="s">
        <v>70</v>
      </c>
      <c r="X535" s="386">
        <f>IFERROR(X529/H529,"0")+IFERROR(X530/H530,"0")+IFERROR(X531/H531,"0")+IFERROR(X532/H532,"0")+IFERROR(X533/H533,"0")+IFERROR(X534/H534,"0")</f>
        <v>9.6590909090909083</v>
      </c>
      <c r="Y535" s="386">
        <f>IFERROR(Y529/H529,"0")+IFERROR(Y530/H530,"0")+IFERROR(Y531/H531,"0")+IFERROR(Y532/H532,"0")+IFERROR(Y533/H533,"0")+IFERROR(Y534/H534,"0")</f>
        <v>11</v>
      </c>
      <c r="Z535" s="386">
        <f>IFERROR(IF(Z529="",0,Z529),"0")+IFERROR(IF(Z530="",0,Z530),"0")+IFERROR(IF(Z531="",0,Z531),"0")+IFERROR(IF(Z532="",0,Z532),"0")+IFERROR(IF(Z533="",0,Z533),"0")+IFERROR(IF(Z534="",0,Z534),"0")</f>
        <v>0.13156000000000001</v>
      </c>
      <c r="AA535" s="387"/>
      <c r="AB535" s="387"/>
      <c r="AC535" s="387"/>
    </row>
    <row r="536" spans="1:68" x14ac:dyDescent="0.2">
      <c r="A536" s="414"/>
      <c r="B536" s="414"/>
      <c r="C536" s="414"/>
      <c r="D536" s="414"/>
      <c r="E536" s="414"/>
      <c r="F536" s="414"/>
      <c r="G536" s="414"/>
      <c r="H536" s="414"/>
      <c r="I536" s="414"/>
      <c r="J536" s="414"/>
      <c r="K536" s="414"/>
      <c r="L536" s="414"/>
      <c r="M536" s="414"/>
      <c r="N536" s="414"/>
      <c r="O536" s="415"/>
      <c r="P536" s="403" t="s">
        <v>69</v>
      </c>
      <c r="Q536" s="404"/>
      <c r="R536" s="404"/>
      <c r="S536" s="404"/>
      <c r="T536" s="404"/>
      <c r="U536" s="404"/>
      <c r="V536" s="405"/>
      <c r="W536" s="37" t="s">
        <v>68</v>
      </c>
      <c r="X536" s="386">
        <f>IFERROR(SUM(X529:X534),"0")</f>
        <v>51</v>
      </c>
      <c r="Y536" s="386">
        <f>IFERROR(SUM(Y529:Y534),"0")</f>
        <v>58.08</v>
      </c>
      <c r="Z536" s="37"/>
      <c r="AA536" s="387"/>
      <c r="AB536" s="387"/>
      <c r="AC536" s="387"/>
    </row>
    <row r="537" spans="1:68" ht="14.25" customHeight="1" x14ac:dyDescent="0.25">
      <c r="A537" s="418" t="s">
        <v>71</v>
      </c>
      <c r="B537" s="414"/>
      <c r="C537" s="414"/>
      <c r="D537" s="414"/>
      <c r="E537" s="414"/>
      <c r="F537" s="414"/>
      <c r="G537" s="414"/>
      <c r="H537" s="414"/>
      <c r="I537" s="414"/>
      <c r="J537" s="414"/>
      <c r="K537" s="414"/>
      <c r="L537" s="414"/>
      <c r="M537" s="414"/>
      <c r="N537" s="414"/>
      <c r="O537" s="414"/>
      <c r="P537" s="414"/>
      <c r="Q537" s="414"/>
      <c r="R537" s="414"/>
      <c r="S537" s="414"/>
      <c r="T537" s="414"/>
      <c r="U537" s="414"/>
      <c r="V537" s="414"/>
      <c r="W537" s="414"/>
      <c r="X537" s="414"/>
      <c r="Y537" s="414"/>
      <c r="Z537" s="414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401">
        <v>4607091383409</v>
      </c>
      <c r="E538" s="402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401">
        <v>4607091383416</v>
      </c>
      <c r="E539" s="402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7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401">
        <v>4680115883536</v>
      </c>
      <c r="E540" s="402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413"/>
      <c r="B541" s="414"/>
      <c r="C541" s="414"/>
      <c r="D541" s="414"/>
      <c r="E541" s="414"/>
      <c r="F541" s="414"/>
      <c r="G541" s="414"/>
      <c r="H541" s="414"/>
      <c r="I541" s="414"/>
      <c r="J541" s="414"/>
      <c r="K541" s="414"/>
      <c r="L541" s="414"/>
      <c r="M541" s="414"/>
      <c r="N541" s="414"/>
      <c r="O541" s="415"/>
      <c r="P541" s="403" t="s">
        <v>69</v>
      </c>
      <c r="Q541" s="404"/>
      <c r="R541" s="404"/>
      <c r="S541" s="404"/>
      <c r="T541" s="404"/>
      <c r="U541" s="404"/>
      <c r="V541" s="405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414"/>
      <c r="B542" s="414"/>
      <c r="C542" s="414"/>
      <c r="D542" s="414"/>
      <c r="E542" s="414"/>
      <c r="F542" s="414"/>
      <c r="G542" s="414"/>
      <c r="H542" s="414"/>
      <c r="I542" s="414"/>
      <c r="J542" s="414"/>
      <c r="K542" s="414"/>
      <c r="L542" s="414"/>
      <c r="M542" s="414"/>
      <c r="N542" s="414"/>
      <c r="O542" s="415"/>
      <c r="P542" s="403" t="s">
        <v>69</v>
      </c>
      <c r="Q542" s="404"/>
      <c r="R542" s="404"/>
      <c r="S542" s="404"/>
      <c r="T542" s="404"/>
      <c r="U542" s="404"/>
      <c r="V542" s="405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18" t="s">
        <v>170</v>
      </c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414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401">
        <v>4680115885035</v>
      </c>
      <c r="E544" s="402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6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413"/>
      <c r="B545" s="414"/>
      <c r="C545" s="414"/>
      <c r="D545" s="414"/>
      <c r="E545" s="414"/>
      <c r="F545" s="414"/>
      <c r="G545" s="414"/>
      <c r="H545" s="414"/>
      <c r="I545" s="414"/>
      <c r="J545" s="414"/>
      <c r="K545" s="414"/>
      <c r="L545" s="414"/>
      <c r="M545" s="414"/>
      <c r="N545" s="414"/>
      <c r="O545" s="415"/>
      <c r="P545" s="403" t="s">
        <v>69</v>
      </c>
      <c r="Q545" s="404"/>
      <c r="R545" s="404"/>
      <c r="S545" s="404"/>
      <c r="T545" s="404"/>
      <c r="U545" s="404"/>
      <c r="V545" s="405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414"/>
      <c r="B546" s="414"/>
      <c r="C546" s="414"/>
      <c r="D546" s="414"/>
      <c r="E546" s="414"/>
      <c r="F546" s="414"/>
      <c r="G546" s="414"/>
      <c r="H546" s="414"/>
      <c r="I546" s="414"/>
      <c r="J546" s="414"/>
      <c r="K546" s="414"/>
      <c r="L546" s="414"/>
      <c r="M546" s="414"/>
      <c r="N546" s="414"/>
      <c r="O546" s="415"/>
      <c r="P546" s="403" t="s">
        <v>69</v>
      </c>
      <c r="Q546" s="404"/>
      <c r="R546" s="404"/>
      <c r="S546" s="404"/>
      <c r="T546" s="404"/>
      <c r="U546" s="404"/>
      <c r="V546" s="405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564" t="s">
        <v>709</v>
      </c>
      <c r="B547" s="565"/>
      <c r="C547" s="565"/>
      <c r="D547" s="565"/>
      <c r="E547" s="565"/>
      <c r="F547" s="565"/>
      <c r="G547" s="565"/>
      <c r="H547" s="565"/>
      <c r="I547" s="565"/>
      <c r="J547" s="565"/>
      <c r="K547" s="565"/>
      <c r="L547" s="565"/>
      <c r="M547" s="565"/>
      <c r="N547" s="565"/>
      <c r="O547" s="565"/>
      <c r="P547" s="565"/>
      <c r="Q547" s="565"/>
      <c r="R547" s="565"/>
      <c r="S547" s="565"/>
      <c r="T547" s="565"/>
      <c r="U547" s="565"/>
      <c r="V547" s="565"/>
      <c r="W547" s="565"/>
      <c r="X547" s="565"/>
      <c r="Y547" s="565"/>
      <c r="Z547" s="565"/>
      <c r="AA547" s="48"/>
      <c r="AB547" s="48"/>
      <c r="AC547" s="48"/>
    </row>
    <row r="548" spans="1:68" ht="16.5" customHeight="1" x14ac:dyDescent="0.25">
      <c r="A548" s="420" t="s">
        <v>709</v>
      </c>
      <c r="B548" s="414"/>
      <c r="C548" s="414"/>
      <c r="D548" s="414"/>
      <c r="E548" s="414"/>
      <c r="F548" s="414"/>
      <c r="G548" s="414"/>
      <c r="H548" s="414"/>
      <c r="I548" s="414"/>
      <c r="J548" s="414"/>
      <c r="K548" s="414"/>
      <c r="L548" s="414"/>
      <c r="M548" s="414"/>
      <c r="N548" s="414"/>
      <c r="O548" s="414"/>
      <c r="P548" s="414"/>
      <c r="Q548" s="414"/>
      <c r="R548" s="414"/>
      <c r="S548" s="414"/>
      <c r="T548" s="414"/>
      <c r="U548" s="414"/>
      <c r="V548" s="414"/>
      <c r="W548" s="414"/>
      <c r="X548" s="414"/>
      <c r="Y548" s="414"/>
      <c r="Z548" s="414"/>
      <c r="AA548" s="379"/>
      <c r="AB548" s="379"/>
      <c r="AC548" s="379"/>
    </row>
    <row r="549" spans="1:68" ht="14.25" customHeight="1" x14ac:dyDescent="0.25">
      <c r="A549" s="418" t="s">
        <v>104</v>
      </c>
      <c r="B549" s="414"/>
      <c r="C549" s="414"/>
      <c r="D549" s="414"/>
      <c r="E549" s="414"/>
      <c r="F549" s="414"/>
      <c r="G549" s="414"/>
      <c r="H549" s="414"/>
      <c r="I549" s="414"/>
      <c r="J549" s="414"/>
      <c r="K549" s="414"/>
      <c r="L549" s="414"/>
      <c r="M549" s="414"/>
      <c r="N549" s="414"/>
      <c r="O549" s="414"/>
      <c r="P549" s="414"/>
      <c r="Q549" s="414"/>
      <c r="R549" s="414"/>
      <c r="S549" s="414"/>
      <c r="T549" s="414"/>
      <c r="U549" s="414"/>
      <c r="V549" s="414"/>
      <c r="W549" s="414"/>
      <c r="X549" s="414"/>
      <c r="Y549" s="414"/>
      <c r="Z549" s="414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401">
        <v>4640242181011</v>
      </c>
      <c r="E550" s="402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734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401">
        <v>4640242180441</v>
      </c>
      <c r="E551" s="402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514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401">
        <v>4640242180564</v>
      </c>
      <c r="E552" s="402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747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401">
        <v>4640242180922</v>
      </c>
      <c r="E553" s="402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728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401">
        <v>4640242181189</v>
      </c>
      <c r="E554" s="402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551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401">
        <v>4640242180038</v>
      </c>
      <c r="E555" s="402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520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401">
        <v>4640242181172</v>
      </c>
      <c r="E556" s="402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697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413"/>
      <c r="B557" s="414"/>
      <c r="C557" s="414"/>
      <c r="D557" s="414"/>
      <c r="E557" s="414"/>
      <c r="F557" s="414"/>
      <c r="G557" s="414"/>
      <c r="H557" s="414"/>
      <c r="I557" s="414"/>
      <c r="J557" s="414"/>
      <c r="K557" s="414"/>
      <c r="L557" s="414"/>
      <c r="M557" s="414"/>
      <c r="N557" s="414"/>
      <c r="O557" s="415"/>
      <c r="P557" s="403" t="s">
        <v>69</v>
      </c>
      <c r="Q557" s="404"/>
      <c r="R557" s="404"/>
      <c r="S557" s="404"/>
      <c r="T557" s="404"/>
      <c r="U557" s="404"/>
      <c r="V557" s="405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414"/>
      <c r="B558" s="414"/>
      <c r="C558" s="414"/>
      <c r="D558" s="414"/>
      <c r="E558" s="414"/>
      <c r="F558" s="414"/>
      <c r="G558" s="414"/>
      <c r="H558" s="414"/>
      <c r="I558" s="414"/>
      <c r="J558" s="414"/>
      <c r="K558" s="414"/>
      <c r="L558" s="414"/>
      <c r="M558" s="414"/>
      <c r="N558" s="414"/>
      <c r="O558" s="415"/>
      <c r="P558" s="403" t="s">
        <v>69</v>
      </c>
      <c r="Q558" s="404"/>
      <c r="R558" s="404"/>
      <c r="S558" s="404"/>
      <c r="T558" s="404"/>
      <c r="U558" s="404"/>
      <c r="V558" s="405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18" t="s">
        <v>140</v>
      </c>
      <c r="B559" s="414"/>
      <c r="C559" s="414"/>
      <c r="D559" s="414"/>
      <c r="E559" s="414"/>
      <c r="F559" s="414"/>
      <c r="G559" s="414"/>
      <c r="H559" s="414"/>
      <c r="I559" s="414"/>
      <c r="J559" s="414"/>
      <c r="K559" s="414"/>
      <c r="L559" s="414"/>
      <c r="M559" s="414"/>
      <c r="N559" s="414"/>
      <c r="O559" s="414"/>
      <c r="P559" s="414"/>
      <c r="Q559" s="414"/>
      <c r="R559" s="414"/>
      <c r="S559" s="414"/>
      <c r="T559" s="414"/>
      <c r="U559" s="414"/>
      <c r="V559" s="414"/>
      <c r="W559" s="414"/>
      <c r="X559" s="414"/>
      <c r="Y559" s="414"/>
      <c r="Z559" s="414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401">
        <v>4640242180526</v>
      </c>
      <c r="E560" s="402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509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401">
        <v>4640242180519</v>
      </c>
      <c r="E561" s="402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588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401">
        <v>4640242180090</v>
      </c>
      <c r="E562" s="402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776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401">
        <v>4640242181363</v>
      </c>
      <c r="E563" s="402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786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413"/>
      <c r="B564" s="414"/>
      <c r="C564" s="414"/>
      <c r="D564" s="414"/>
      <c r="E564" s="414"/>
      <c r="F564" s="414"/>
      <c r="G564" s="414"/>
      <c r="H564" s="414"/>
      <c r="I564" s="414"/>
      <c r="J564" s="414"/>
      <c r="K564" s="414"/>
      <c r="L564" s="414"/>
      <c r="M564" s="414"/>
      <c r="N564" s="414"/>
      <c r="O564" s="415"/>
      <c r="P564" s="403" t="s">
        <v>69</v>
      </c>
      <c r="Q564" s="404"/>
      <c r="R564" s="404"/>
      <c r="S564" s="404"/>
      <c r="T564" s="404"/>
      <c r="U564" s="404"/>
      <c r="V564" s="405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414"/>
      <c r="B565" s="414"/>
      <c r="C565" s="414"/>
      <c r="D565" s="414"/>
      <c r="E565" s="414"/>
      <c r="F565" s="414"/>
      <c r="G565" s="414"/>
      <c r="H565" s="414"/>
      <c r="I565" s="414"/>
      <c r="J565" s="414"/>
      <c r="K565" s="414"/>
      <c r="L565" s="414"/>
      <c r="M565" s="414"/>
      <c r="N565" s="414"/>
      <c r="O565" s="415"/>
      <c r="P565" s="403" t="s">
        <v>69</v>
      </c>
      <c r="Q565" s="404"/>
      <c r="R565" s="404"/>
      <c r="S565" s="404"/>
      <c r="T565" s="404"/>
      <c r="U565" s="404"/>
      <c r="V565" s="405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18" t="s">
        <v>63</v>
      </c>
      <c r="B566" s="414"/>
      <c r="C566" s="414"/>
      <c r="D566" s="414"/>
      <c r="E566" s="414"/>
      <c r="F566" s="414"/>
      <c r="G566" s="414"/>
      <c r="H566" s="414"/>
      <c r="I566" s="414"/>
      <c r="J566" s="414"/>
      <c r="K566" s="414"/>
      <c r="L566" s="414"/>
      <c r="M566" s="414"/>
      <c r="N566" s="414"/>
      <c r="O566" s="414"/>
      <c r="P566" s="414"/>
      <c r="Q566" s="414"/>
      <c r="R566" s="414"/>
      <c r="S566" s="414"/>
      <c r="T566" s="414"/>
      <c r="U566" s="414"/>
      <c r="V566" s="414"/>
      <c r="W566" s="414"/>
      <c r="X566" s="414"/>
      <c r="Y566" s="414"/>
      <c r="Z566" s="414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401">
        <v>4640242181615</v>
      </c>
      <c r="E567" s="402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540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401">
        <v>4640242181639</v>
      </c>
      <c r="E568" s="402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440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401">
        <v>4640242181622</v>
      </c>
      <c r="E569" s="402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526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401">
        <v>4640242180816</v>
      </c>
      <c r="E570" s="402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752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401">
        <v>4640242180595</v>
      </c>
      <c r="E571" s="402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715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401">
        <v>4640242180489</v>
      </c>
      <c r="E572" s="402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721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413"/>
      <c r="B573" s="414"/>
      <c r="C573" s="414"/>
      <c r="D573" s="414"/>
      <c r="E573" s="414"/>
      <c r="F573" s="414"/>
      <c r="G573" s="414"/>
      <c r="H573" s="414"/>
      <c r="I573" s="414"/>
      <c r="J573" s="414"/>
      <c r="K573" s="414"/>
      <c r="L573" s="414"/>
      <c r="M573" s="414"/>
      <c r="N573" s="414"/>
      <c r="O573" s="415"/>
      <c r="P573" s="403" t="s">
        <v>69</v>
      </c>
      <c r="Q573" s="404"/>
      <c r="R573" s="404"/>
      <c r="S573" s="404"/>
      <c r="T573" s="404"/>
      <c r="U573" s="404"/>
      <c r="V573" s="405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414"/>
      <c r="B574" s="414"/>
      <c r="C574" s="414"/>
      <c r="D574" s="414"/>
      <c r="E574" s="414"/>
      <c r="F574" s="414"/>
      <c r="G574" s="414"/>
      <c r="H574" s="414"/>
      <c r="I574" s="414"/>
      <c r="J574" s="414"/>
      <c r="K574" s="414"/>
      <c r="L574" s="414"/>
      <c r="M574" s="414"/>
      <c r="N574" s="414"/>
      <c r="O574" s="415"/>
      <c r="P574" s="403" t="s">
        <v>69</v>
      </c>
      <c r="Q574" s="404"/>
      <c r="R574" s="404"/>
      <c r="S574" s="404"/>
      <c r="T574" s="404"/>
      <c r="U574" s="404"/>
      <c r="V574" s="405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18" t="s">
        <v>71</v>
      </c>
      <c r="B575" s="414"/>
      <c r="C575" s="414"/>
      <c r="D575" s="414"/>
      <c r="E575" s="414"/>
      <c r="F575" s="414"/>
      <c r="G575" s="414"/>
      <c r="H575" s="414"/>
      <c r="I575" s="414"/>
      <c r="J575" s="414"/>
      <c r="K575" s="414"/>
      <c r="L575" s="414"/>
      <c r="M575" s="414"/>
      <c r="N575" s="414"/>
      <c r="O575" s="414"/>
      <c r="P575" s="414"/>
      <c r="Q575" s="414"/>
      <c r="R575" s="414"/>
      <c r="S575" s="414"/>
      <c r="T575" s="414"/>
      <c r="U575" s="414"/>
      <c r="V575" s="414"/>
      <c r="W575" s="414"/>
      <c r="X575" s="414"/>
      <c r="Y575" s="414"/>
      <c r="Z575" s="414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401">
        <v>4640242180533</v>
      </c>
      <c r="E576" s="402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500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401">
        <v>4640242180540</v>
      </c>
      <c r="E577" s="402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498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3"/>
      <c r="B578" s="414"/>
      <c r="C578" s="414"/>
      <c r="D578" s="414"/>
      <c r="E578" s="414"/>
      <c r="F578" s="414"/>
      <c r="G578" s="414"/>
      <c r="H578" s="414"/>
      <c r="I578" s="414"/>
      <c r="J578" s="414"/>
      <c r="K578" s="414"/>
      <c r="L578" s="414"/>
      <c r="M578" s="414"/>
      <c r="N578" s="414"/>
      <c r="O578" s="415"/>
      <c r="P578" s="403" t="s">
        <v>69</v>
      </c>
      <c r="Q578" s="404"/>
      <c r="R578" s="404"/>
      <c r="S578" s="404"/>
      <c r="T578" s="404"/>
      <c r="U578" s="404"/>
      <c r="V578" s="405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414"/>
      <c r="B579" s="414"/>
      <c r="C579" s="414"/>
      <c r="D579" s="414"/>
      <c r="E579" s="414"/>
      <c r="F579" s="414"/>
      <c r="G579" s="414"/>
      <c r="H579" s="414"/>
      <c r="I579" s="414"/>
      <c r="J579" s="414"/>
      <c r="K579" s="414"/>
      <c r="L579" s="414"/>
      <c r="M579" s="414"/>
      <c r="N579" s="414"/>
      <c r="O579" s="415"/>
      <c r="P579" s="403" t="s">
        <v>69</v>
      </c>
      <c r="Q579" s="404"/>
      <c r="R579" s="404"/>
      <c r="S579" s="404"/>
      <c r="T579" s="404"/>
      <c r="U579" s="404"/>
      <c r="V579" s="405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18" t="s">
        <v>170</v>
      </c>
      <c r="B580" s="414"/>
      <c r="C580" s="414"/>
      <c r="D580" s="414"/>
      <c r="E580" s="414"/>
      <c r="F580" s="414"/>
      <c r="G580" s="414"/>
      <c r="H580" s="414"/>
      <c r="I580" s="414"/>
      <c r="J580" s="414"/>
      <c r="K580" s="414"/>
      <c r="L580" s="414"/>
      <c r="M580" s="414"/>
      <c r="N580" s="414"/>
      <c r="O580" s="414"/>
      <c r="P580" s="414"/>
      <c r="Q580" s="414"/>
      <c r="R580" s="414"/>
      <c r="S580" s="414"/>
      <c r="T580" s="414"/>
      <c r="U580" s="414"/>
      <c r="V580" s="414"/>
      <c r="W580" s="414"/>
      <c r="X580" s="414"/>
      <c r="Y580" s="414"/>
      <c r="Z580" s="414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401">
        <v>4640242180120</v>
      </c>
      <c r="E581" s="402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646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401">
        <v>4640242180120</v>
      </c>
      <c r="E582" s="402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503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401">
        <v>4640242180137</v>
      </c>
      <c r="E583" s="402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480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401">
        <v>4640242180137</v>
      </c>
      <c r="E584" s="402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692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413"/>
      <c r="B585" s="414"/>
      <c r="C585" s="414"/>
      <c r="D585" s="414"/>
      <c r="E585" s="414"/>
      <c r="F585" s="414"/>
      <c r="G585" s="414"/>
      <c r="H585" s="414"/>
      <c r="I585" s="414"/>
      <c r="J585" s="414"/>
      <c r="K585" s="414"/>
      <c r="L585" s="414"/>
      <c r="M585" s="414"/>
      <c r="N585" s="414"/>
      <c r="O585" s="415"/>
      <c r="P585" s="403" t="s">
        <v>69</v>
      </c>
      <c r="Q585" s="404"/>
      <c r="R585" s="404"/>
      <c r="S585" s="404"/>
      <c r="T585" s="404"/>
      <c r="U585" s="404"/>
      <c r="V585" s="405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414"/>
      <c r="B586" s="414"/>
      <c r="C586" s="414"/>
      <c r="D586" s="414"/>
      <c r="E586" s="414"/>
      <c r="F586" s="414"/>
      <c r="G586" s="414"/>
      <c r="H586" s="414"/>
      <c r="I586" s="414"/>
      <c r="J586" s="414"/>
      <c r="K586" s="414"/>
      <c r="L586" s="414"/>
      <c r="M586" s="414"/>
      <c r="N586" s="414"/>
      <c r="O586" s="415"/>
      <c r="P586" s="403" t="s">
        <v>69</v>
      </c>
      <c r="Q586" s="404"/>
      <c r="R586" s="404"/>
      <c r="S586" s="404"/>
      <c r="T586" s="404"/>
      <c r="U586" s="404"/>
      <c r="V586" s="405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420" t="s">
        <v>777</v>
      </c>
      <c r="B587" s="414"/>
      <c r="C587" s="414"/>
      <c r="D587" s="414"/>
      <c r="E587" s="414"/>
      <c r="F587" s="414"/>
      <c r="G587" s="414"/>
      <c r="H587" s="414"/>
      <c r="I587" s="414"/>
      <c r="J587" s="414"/>
      <c r="K587" s="414"/>
      <c r="L587" s="414"/>
      <c r="M587" s="414"/>
      <c r="N587" s="414"/>
      <c r="O587" s="414"/>
      <c r="P587" s="414"/>
      <c r="Q587" s="414"/>
      <c r="R587" s="414"/>
      <c r="S587" s="414"/>
      <c r="T587" s="414"/>
      <c r="U587" s="414"/>
      <c r="V587" s="414"/>
      <c r="W587" s="414"/>
      <c r="X587" s="414"/>
      <c r="Y587" s="414"/>
      <c r="Z587" s="414"/>
      <c r="AA587" s="379"/>
      <c r="AB587" s="379"/>
      <c r="AC587" s="379"/>
    </row>
    <row r="588" spans="1:68" ht="14.25" customHeight="1" x14ac:dyDescent="0.25">
      <c r="A588" s="418" t="s">
        <v>104</v>
      </c>
      <c r="B588" s="414"/>
      <c r="C588" s="414"/>
      <c r="D588" s="414"/>
      <c r="E588" s="414"/>
      <c r="F588" s="414"/>
      <c r="G588" s="414"/>
      <c r="H588" s="414"/>
      <c r="I588" s="414"/>
      <c r="J588" s="414"/>
      <c r="K588" s="414"/>
      <c r="L588" s="414"/>
      <c r="M588" s="414"/>
      <c r="N588" s="414"/>
      <c r="O588" s="414"/>
      <c r="P588" s="414"/>
      <c r="Q588" s="414"/>
      <c r="R588" s="414"/>
      <c r="S588" s="414"/>
      <c r="T588" s="414"/>
      <c r="U588" s="414"/>
      <c r="V588" s="414"/>
      <c r="W588" s="414"/>
      <c r="X588" s="414"/>
      <c r="Y588" s="414"/>
      <c r="Z588" s="414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401">
        <v>4640242180045</v>
      </c>
      <c r="E589" s="402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442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401">
        <v>4640242180601</v>
      </c>
      <c r="E590" s="402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659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413"/>
      <c r="B591" s="414"/>
      <c r="C591" s="414"/>
      <c r="D591" s="414"/>
      <c r="E591" s="414"/>
      <c r="F591" s="414"/>
      <c r="G591" s="414"/>
      <c r="H591" s="414"/>
      <c r="I591" s="414"/>
      <c r="J591" s="414"/>
      <c r="K591" s="414"/>
      <c r="L591" s="414"/>
      <c r="M591" s="414"/>
      <c r="N591" s="414"/>
      <c r="O591" s="415"/>
      <c r="P591" s="403" t="s">
        <v>69</v>
      </c>
      <c r="Q591" s="404"/>
      <c r="R591" s="404"/>
      <c r="S591" s="404"/>
      <c r="T591" s="404"/>
      <c r="U591" s="404"/>
      <c r="V591" s="405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414"/>
      <c r="B592" s="414"/>
      <c r="C592" s="414"/>
      <c r="D592" s="414"/>
      <c r="E592" s="414"/>
      <c r="F592" s="414"/>
      <c r="G592" s="414"/>
      <c r="H592" s="414"/>
      <c r="I592" s="414"/>
      <c r="J592" s="414"/>
      <c r="K592" s="414"/>
      <c r="L592" s="414"/>
      <c r="M592" s="414"/>
      <c r="N592" s="414"/>
      <c r="O592" s="415"/>
      <c r="P592" s="403" t="s">
        <v>69</v>
      </c>
      <c r="Q592" s="404"/>
      <c r="R592" s="404"/>
      <c r="S592" s="404"/>
      <c r="T592" s="404"/>
      <c r="U592" s="404"/>
      <c r="V592" s="405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18" t="s">
        <v>140</v>
      </c>
      <c r="B593" s="414"/>
      <c r="C593" s="414"/>
      <c r="D593" s="414"/>
      <c r="E593" s="414"/>
      <c r="F593" s="414"/>
      <c r="G593" s="414"/>
      <c r="H593" s="414"/>
      <c r="I593" s="414"/>
      <c r="J593" s="414"/>
      <c r="K593" s="414"/>
      <c r="L593" s="414"/>
      <c r="M593" s="414"/>
      <c r="N593" s="414"/>
      <c r="O593" s="414"/>
      <c r="P593" s="414"/>
      <c r="Q593" s="414"/>
      <c r="R593" s="414"/>
      <c r="S593" s="414"/>
      <c r="T593" s="414"/>
      <c r="U593" s="414"/>
      <c r="V593" s="414"/>
      <c r="W593" s="414"/>
      <c r="X593" s="414"/>
      <c r="Y593" s="414"/>
      <c r="Z593" s="414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401">
        <v>4640242180090</v>
      </c>
      <c r="E594" s="402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785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413"/>
      <c r="B595" s="414"/>
      <c r="C595" s="414"/>
      <c r="D595" s="414"/>
      <c r="E595" s="414"/>
      <c r="F595" s="414"/>
      <c r="G595" s="414"/>
      <c r="H595" s="414"/>
      <c r="I595" s="414"/>
      <c r="J595" s="414"/>
      <c r="K595" s="414"/>
      <c r="L595" s="414"/>
      <c r="M595" s="414"/>
      <c r="N595" s="414"/>
      <c r="O595" s="415"/>
      <c r="P595" s="403" t="s">
        <v>69</v>
      </c>
      <c r="Q595" s="404"/>
      <c r="R595" s="404"/>
      <c r="S595" s="404"/>
      <c r="T595" s="404"/>
      <c r="U595" s="404"/>
      <c r="V595" s="405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414"/>
      <c r="B596" s="414"/>
      <c r="C596" s="414"/>
      <c r="D596" s="414"/>
      <c r="E596" s="414"/>
      <c r="F596" s="414"/>
      <c r="G596" s="414"/>
      <c r="H596" s="414"/>
      <c r="I596" s="414"/>
      <c r="J596" s="414"/>
      <c r="K596" s="414"/>
      <c r="L596" s="414"/>
      <c r="M596" s="414"/>
      <c r="N596" s="414"/>
      <c r="O596" s="415"/>
      <c r="P596" s="403" t="s">
        <v>69</v>
      </c>
      <c r="Q596" s="404"/>
      <c r="R596" s="404"/>
      <c r="S596" s="404"/>
      <c r="T596" s="404"/>
      <c r="U596" s="404"/>
      <c r="V596" s="405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18" t="s">
        <v>63</v>
      </c>
      <c r="B597" s="414"/>
      <c r="C597" s="414"/>
      <c r="D597" s="414"/>
      <c r="E597" s="414"/>
      <c r="F597" s="414"/>
      <c r="G597" s="414"/>
      <c r="H597" s="414"/>
      <c r="I597" s="414"/>
      <c r="J597" s="414"/>
      <c r="K597" s="414"/>
      <c r="L597" s="414"/>
      <c r="M597" s="414"/>
      <c r="N597" s="414"/>
      <c r="O597" s="414"/>
      <c r="P597" s="414"/>
      <c r="Q597" s="414"/>
      <c r="R597" s="414"/>
      <c r="S597" s="414"/>
      <c r="T597" s="414"/>
      <c r="U597" s="414"/>
      <c r="V597" s="414"/>
      <c r="W597" s="414"/>
      <c r="X597" s="414"/>
      <c r="Y597" s="414"/>
      <c r="Z597" s="414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401">
        <v>4640242180076</v>
      </c>
      <c r="E598" s="402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612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413"/>
      <c r="B599" s="414"/>
      <c r="C599" s="414"/>
      <c r="D599" s="414"/>
      <c r="E599" s="414"/>
      <c r="F599" s="414"/>
      <c r="G599" s="414"/>
      <c r="H599" s="414"/>
      <c r="I599" s="414"/>
      <c r="J599" s="414"/>
      <c r="K599" s="414"/>
      <c r="L599" s="414"/>
      <c r="M599" s="414"/>
      <c r="N599" s="414"/>
      <c r="O599" s="415"/>
      <c r="P599" s="403" t="s">
        <v>69</v>
      </c>
      <c r="Q599" s="404"/>
      <c r="R599" s="404"/>
      <c r="S599" s="404"/>
      <c r="T599" s="404"/>
      <c r="U599" s="404"/>
      <c r="V599" s="405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414"/>
      <c r="B600" s="414"/>
      <c r="C600" s="414"/>
      <c r="D600" s="414"/>
      <c r="E600" s="414"/>
      <c r="F600" s="414"/>
      <c r="G600" s="414"/>
      <c r="H600" s="414"/>
      <c r="I600" s="414"/>
      <c r="J600" s="414"/>
      <c r="K600" s="414"/>
      <c r="L600" s="414"/>
      <c r="M600" s="414"/>
      <c r="N600" s="414"/>
      <c r="O600" s="415"/>
      <c r="P600" s="403" t="s">
        <v>69</v>
      </c>
      <c r="Q600" s="404"/>
      <c r="R600" s="404"/>
      <c r="S600" s="404"/>
      <c r="T600" s="404"/>
      <c r="U600" s="404"/>
      <c r="V600" s="405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18" t="s">
        <v>71</v>
      </c>
      <c r="B601" s="414"/>
      <c r="C601" s="414"/>
      <c r="D601" s="414"/>
      <c r="E601" s="414"/>
      <c r="F601" s="414"/>
      <c r="G601" s="414"/>
      <c r="H601" s="414"/>
      <c r="I601" s="414"/>
      <c r="J601" s="414"/>
      <c r="K601" s="414"/>
      <c r="L601" s="414"/>
      <c r="M601" s="414"/>
      <c r="N601" s="414"/>
      <c r="O601" s="414"/>
      <c r="P601" s="414"/>
      <c r="Q601" s="414"/>
      <c r="R601" s="414"/>
      <c r="S601" s="414"/>
      <c r="T601" s="414"/>
      <c r="U601" s="414"/>
      <c r="V601" s="414"/>
      <c r="W601" s="414"/>
      <c r="X601" s="414"/>
      <c r="Y601" s="414"/>
      <c r="Z601" s="414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401">
        <v>4640242180106</v>
      </c>
      <c r="E602" s="402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594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413"/>
      <c r="B603" s="414"/>
      <c r="C603" s="414"/>
      <c r="D603" s="414"/>
      <c r="E603" s="414"/>
      <c r="F603" s="414"/>
      <c r="G603" s="414"/>
      <c r="H603" s="414"/>
      <c r="I603" s="414"/>
      <c r="J603" s="414"/>
      <c r="K603" s="414"/>
      <c r="L603" s="414"/>
      <c r="M603" s="414"/>
      <c r="N603" s="414"/>
      <c r="O603" s="415"/>
      <c r="P603" s="403" t="s">
        <v>69</v>
      </c>
      <c r="Q603" s="404"/>
      <c r="R603" s="404"/>
      <c r="S603" s="404"/>
      <c r="T603" s="404"/>
      <c r="U603" s="404"/>
      <c r="V603" s="405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414"/>
      <c r="B604" s="414"/>
      <c r="C604" s="414"/>
      <c r="D604" s="414"/>
      <c r="E604" s="414"/>
      <c r="F604" s="414"/>
      <c r="G604" s="414"/>
      <c r="H604" s="414"/>
      <c r="I604" s="414"/>
      <c r="J604" s="414"/>
      <c r="K604" s="414"/>
      <c r="L604" s="414"/>
      <c r="M604" s="414"/>
      <c r="N604" s="414"/>
      <c r="O604" s="415"/>
      <c r="P604" s="403" t="s">
        <v>69</v>
      </c>
      <c r="Q604" s="404"/>
      <c r="R604" s="404"/>
      <c r="S604" s="404"/>
      <c r="T604" s="404"/>
      <c r="U604" s="404"/>
      <c r="V604" s="405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716"/>
      <c r="B605" s="414"/>
      <c r="C605" s="414"/>
      <c r="D605" s="414"/>
      <c r="E605" s="414"/>
      <c r="F605" s="414"/>
      <c r="G605" s="414"/>
      <c r="H605" s="414"/>
      <c r="I605" s="414"/>
      <c r="J605" s="414"/>
      <c r="K605" s="414"/>
      <c r="L605" s="414"/>
      <c r="M605" s="414"/>
      <c r="N605" s="414"/>
      <c r="O605" s="609"/>
      <c r="P605" s="407" t="s">
        <v>793</v>
      </c>
      <c r="Q605" s="408"/>
      <c r="R605" s="408"/>
      <c r="S605" s="408"/>
      <c r="T605" s="408"/>
      <c r="U605" s="408"/>
      <c r="V605" s="409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2401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2503.9999999999995</v>
      </c>
      <c r="Z605" s="37"/>
      <c r="AA605" s="387"/>
      <c r="AB605" s="387"/>
      <c r="AC605" s="387"/>
    </row>
    <row r="606" spans="1:68" x14ac:dyDescent="0.2">
      <c r="A606" s="414"/>
      <c r="B606" s="414"/>
      <c r="C606" s="414"/>
      <c r="D606" s="414"/>
      <c r="E606" s="414"/>
      <c r="F606" s="414"/>
      <c r="G606" s="414"/>
      <c r="H606" s="414"/>
      <c r="I606" s="414"/>
      <c r="J606" s="414"/>
      <c r="K606" s="414"/>
      <c r="L606" s="414"/>
      <c r="M606" s="414"/>
      <c r="N606" s="414"/>
      <c r="O606" s="609"/>
      <c r="P606" s="407" t="s">
        <v>794</v>
      </c>
      <c r="Q606" s="408"/>
      <c r="R606" s="408"/>
      <c r="S606" s="408"/>
      <c r="T606" s="408"/>
      <c r="U606" s="408"/>
      <c r="V606" s="409"/>
      <c r="W606" s="37" t="s">
        <v>68</v>
      </c>
      <c r="X606" s="386">
        <f>IFERROR(SUM(BM22:BM602),"0")</f>
        <v>2544.070569625138</v>
      </c>
      <c r="Y606" s="386">
        <f>IFERROR(SUM(BN22:BN602),"0")</f>
        <v>2653.4120000000003</v>
      </c>
      <c r="Z606" s="37"/>
      <c r="AA606" s="387"/>
      <c r="AB606" s="387"/>
      <c r="AC606" s="387"/>
    </row>
    <row r="607" spans="1:68" x14ac:dyDescent="0.2">
      <c r="A607" s="414"/>
      <c r="B607" s="414"/>
      <c r="C607" s="414"/>
      <c r="D607" s="414"/>
      <c r="E607" s="414"/>
      <c r="F607" s="414"/>
      <c r="G607" s="414"/>
      <c r="H607" s="414"/>
      <c r="I607" s="414"/>
      <c r="J607" s="414"/>
      <c r="K607" s="414"/>
      <c r="L607" s="414"/>
      <c r="M607" s="414"/>
      <c r="N607" s="414"/>
      <c r="O607" s="609"/>
      <c r="P607" s="407" t="s">
        <v>795</v>
      </c>
      <c r="Q607" s="408"/>
      <c r="R607" s="408"/>
      <c r="S607" s="408"/>
      <c r="T607" s="408"/>
      <c r="U607" s="408"/>
      <c r="V607" s="409"/>
      <c r="W607" s="37" t="s">
        <v>796</v>
      </c>
      <c r="X607" s="38">
        <f>ROUNDUP(SUM(BO22:BO602),0)</f>
        <v>5</v>
      </c>
      <c r="Y607" s="38">
        <f>ROUNDUP(SUM(BP22:BP602),0)</f>
        <v>5</v>
      </c>
      <c r="Z607" s="37"/>
      <c r="AA607" s="387"/>
      <c r="AB607" s="387"/>
      <c r="AC607" s="387"/>
    </row>
    <row r="608" spans="1:68" x14ac:dyDescent="0.2">
      <c r="A608" s="414"/>
      <c r="B608" s="414"/>
      <c r="C608" s="414"/>
      <c r="D608" s="414"/>
      <c r="E608" s="414"/>
      <c r="F608" s="414"/>
      <c r="G608" s="414"/>
      <c r="H608" s="414"/>
      <c r="I608" s="414"/>
      <c r="J608" s="414"/>
      <c r="K608" s="414"/>
      <c r="L608" s="414"/>
      <c r="M608" s="414"/>
      <c r="N608" s="414"/>
      <c r="O608" s="609"/>
      <c r="P608" s="407" t="s">
        <v>797</v>
      </c>
      <c r="Q608" s="408"/>
      <c r="R608" s="408"/>
      <c r="S608" s="408"/>
      <c r="T608" s="408"/>
      <c r="U608" s="408"/>
      <c r="V608" s="409"/>
      <c r="W608" s="37" t="s">
        <v>68</v>
      </c>
      <c r="X608" s="386">
        <f>GrossWeightTotal+PalletQtyTotal*25</f>
        <v>2669.070569625138</v>
      </c>
      <c r="Y608" s="386">
        <f>GrossWeightTotalR+PalletQtyTotalR*25</f>
        <v>2778.4120000000003</v>
      </c>
      <c r="Z608" s="37"/>
      <c r="AA608" s="387"/>
      <c r="AB608" s="387"/>
      <c r="AC608" s="387"/>
    </row>
    <row r="609" spans="1:32" x14ac:dyDescent="0.2">
      <c r="A609" s="414"/>
      <c r="B609" s="414"/>
      <c r="C609" s="414"/>
      <c r="D609" s="414"/>
      <c r="E609" s="414"/>
      <c r="F609" s="414"/>
      <c r="G609" s="414"/>
      <c r="H609" s="414"/>
      <c r="I609" s="414"/>
      <c r="J609" s="414"/>
      <c r="K609" s="414"/>
      <c r="L609" s="414"/>
      <c r="M609" s="414"/>
      <c r="N609" s="414"/>
      <c r="O609" s="609"/>
      <c r="P609" s="407" t="s">
        <v>798</v>
      </c>
      <c r="Q609" s="408"/>
      <c r="R609" s="408"/>
      <c r="S609" s="408"/>
      <c r="T609" s="408"/>
      <c r="U609" s="408"/>
      <c r="V609" s="409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409.25472962541932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427</v>
      </c>
      <c r="Z609" s="37"/>
      <c r="AA609" s="387"/>
      <c r="AB609" s="387"/>
      <c r="AC609" s="387"/>
    </row>
    <row r="610" spans="1:32" ht="14.25" customHeight="1" x14ac:dyDescent="0.2">
      <c r="A610" s="414"/>
      <c r="B610" s="414"/>
      <c r="C610" s="414"/>
      <c r="D610" s="414"/>
      <c r="E610" s="414"/>
      <c r="F610" s="414"/>
      <c r="G610" s="414"/>
      <c r="H610" s="414"/>
      <c r="I610" s="414"/>
      <c r="J610" s="414"/>
      <c r="K610" s="414"/>
      <c r="L610" s="414"/>
      <c r="M610" s="414"/>
      <c r="N610" s="414"/>
      <c r="O610" s="609"/>
      <c r="P610" s="407" t="s">
        <v>799</v>
      </c>
      <c r="Q610" s="408"/>
      <c r="R610" s="408"/>
      <c r="S610" s="408"/>
      <c r="T610" s="408"/>
      <c r="U610" s="408"/>
      <c r="V610" s="409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5.3667399999999983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396" t="s">
        <v>102</v>
      </c>
      <c r="D612" s="457"/>
      <c r="E612" s="457"/>
      <c r="F612" s="457"/>
      <c r="G612" s="457"/>
      <c r="H612" s="397"/>
      <c r="I612" s="396" t="s">
        <v>257</v>
      </c>
      <c r="J612" s="457"/>
      <c r="K612" s="457"/>
      <c r="L612" s="457"/>
      <c r="M612" s="457"/>
      <c r="N612" s="457"/>
      <c r="O612" s="457"/>
      <c r="P612" s="457"/>
      <c r="Q612" s="457"/>
      <c r="R612" s="457"/>
      <c r="S612" s="457"/>
      <c r="T612" s="457"/>
      <c r="U612" s="457"/>
      <c r="V612" s="397"/>
      <c r="W612" s="396" t="s">
        <v>501</v>
      </c>
      <c r="X612" s="397"/>
      <c r="Y612" s="396" t="s">
        <v>557</v>
      </c>
      <c r="Z612" s="457"/>
      <c r="AA612" s="457"/>
      <c r="AB612" s="397"/>
      <c r="AC612" s="381" t="s">
        <v>665</v>
      </c>
      <c r="AD612" s="396" t="s">
        <v>709</v>
      </c>
      <c r="AE612" s="397"/>
      <c r="AF612" s="382"/>
    </row>
    <row r="613" spans="1:32" ht="14.25" customHeight="1" thickTop="1" x14ac:dyDescent="0.2">
      <c r="A613" s="468" t="s">
        <v>802</v>
      </c>
      <c r="B613" s="396" t="s">
        <v>62</v>
      </c>
      <c r="C613" s="396" t="s">
        <v>103</v>
      </c>
      <c r="D613" s="396" t="s">
        <v>125</v>
      </c>
      <c r="E613" s="396" t="s">
        <v>176</v>
      </c>
      <c r="F613" s="396" t="s">
        <v>193</v>
      </c>
      <c r="G613" s="396" t="s">
        <v>225</v>
      </c>
      <c r="H613" s="396" t="s">
        <v>102</v>
      </c>
      <c r="I613" s="396" t="s">
        <v>258</v>
      </c>
      <c r="J613" s="396" t="s">
        <v>275</v>
      </c>
      <c r="K613" s="396" t="s">
        <v>341</v>
      </c>
      <c r="L613" s="382"/>
      <c r="M613" s="396" t="s">
        <v>358</v>
      </c>
      <c r="N613" s="382"/>
      <c r="O613" s="396" t="s">
        <v>376</v>
      </c>
      <c r="P613" s="396" t="s">
        <v>392</v>
      </c>
      <c r="Q613" s="396" t="s">
        <v>396</v>
      </c>
      <c r="R613" s="396" t="s">
        <v>405</v>
      </c>
      <c r="S613" s="396" t="s">
        <v>416</v>
      </c>
      <c r="T613" s="396" t="s">
        <v>419</v>
      </c>
      <c r="U613" s="396" t="s">
        <v>426</v>
      </c>
      <c r="V613" s="396" t="s">
        <v>492</v>
      </c>
      <c r="W613" s="396" t="s">
        <v>502</v>
      </c>
      <c r="X613" s="396" t="s">
        <v>530</v>
      </c>
      <c r="Y613" s="396" t="s">
        <v>558</v>
      </c>
      <c r="Z613" s="396" t="s">
        <v>621</v>
      </c>
      <c r="AA613" s="396" t="s">
        <v>649</v>
      </c>
      <c r="AB613" s="396" t="s">
        <v>656</v>
      </c>
      <c r="AC613" s="396" t="s">
        <v>665</v>
      </c>
      <c r="AD613" s="396" t="s">
        <v>709</v>
      </c>
      <c r="AE613" s="396" t="s">
        <v>777</v>
      </c>
      <c r="AF613" s="382"/>
    </row>
    <row r="614" spans="1:32" ht="13.5" customHeight="1" thickBot="1" x14ac:dyDescent="0.25">
      <c r="A614" s="469"/>
      <c r="B614" s="406"/>
      <c r="C614" s="406"/>
      <c r="D614" s="406"/>
      <c r="E614" s="406"/>
      <c r="F614" s="406"/>
      <c r="G614" s="406"/>
      <c r="H614" s="406"/>
      <c r="I614" s="406"/>
      <c r="J614" s="406"/>
      <c r="K614" s="406"/>
      <c r="L614" s="382"/>
      <c r="M614" s="406"/>
      <c r="N614" s="382"/>
      <c r="O614" s="406"/>
      <c r="P614" s="406"/>
      <c r="Q614" s="406"/>
      <c r="R614" s="406"/>
      <c r="S614" s="406"/>
      <c r="T614" s="406"/>
      <c r="U614" s="406"/>
      <c r="V614" s="406"/>
      <c r="W614" s="406"/>
      <c r="X614" s="406"/>
      <c r="Y614" s="406"/>
      <c r="Z614" s="406"/>
      <c r="AA614" s="406"/>
      <c r="AB614" s="406"/>
      <c r="AC614" s="406"/>
      <c r="AD614" s="406"/>
      <c r="AE614" s="406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43.2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29.6</v>
      </c>
      <c r="E615" s="46">
        <f>IFERROR(Y101*1,"0")+IFERROR(Y102*1,"0")+IFERROR(Y103*1,"0")+IFERROR(Y107*1,"0")+IFERROR(Y108*1,"0")+IFERROR(Y109*1,"0")+IFERROR(Y110*1,"0")+IFERROR(Y111*1,"0")</f>
        <v>102.60000000000001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142.5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6.3000000000000007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495.00000000000006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33.599999999999994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91.2</v>
      </c>
      <c r="V615" s="46">
        <f>IFERROR(Y354*1,"0")+IFERROR(Y358*1,"0")+IFERROR(Y359*1,"0")+IFERROR(Y360*1,"0")</f>
        <v>21.6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1061.3999999999999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132.6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63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63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218.4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2024-08-02T07:34:34Z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