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07,24 ПОКОМ Поляков\"/>
    </mc:Choice>
  </mc:AlternateContent>
  <xr:revisionPtr revIDLastSave="0" documentId="13_ncr:1_{BDD57D14-283C-4DFC-AC65-D755E90D64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AE615" i="1" s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Y545" i="1"/>
  <c r="X545" i="1"/>
  <c r="BP544" i="1"/>
  <c r="BO544" i="1"/>
  <c r="BN544" i="1"/>
  <c r="BM544" i="1"/>
  <c r="Z544" i="1"/>
  <c r="Z545" i="1" s="1"/>
  <c r="Y544" i="1"/>
  <c r="Y546" i="1" s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P538" i="1"/>
  <c r="BO538" i="1"/>
  <c r="BN538" i="1"/>
  <c r="BM538" i="1"/>
  <c r="Z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Y526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O427" i="1"/>
  <c r="BM427" i="1"/>
  <c r="Y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P389" i="1"/>
  <c r="X387" i="1"/>
  <c r="Y386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Y387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Y362" i="1" s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BO340" i="1"/>
  <c r="BM340" i="1"/>
  <c r="Y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Y304" i="1" s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5" i="1" s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Y247" i="1" s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P231" i="1"/>
  <c r="BO231" i="1"/>
  <c r="BN231" i="1"/>
  <c r="BM231" i="1"/>
  <c r="Z231" i="1"/>
  <c r="Y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Z224" i="1"/>
  <c r="Y224" i="1"/>
  <c r="BP223" i="1"/>
  <c r="BO223" i="1"/>
  <c r="BN223" i="1"/>
  <c r="BM223" i="1"/>
  <c r="Z223" i="1"/>
  <c r="Y223" i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BO218" i="1"/>
  <c r="BM218" i="1"/>
  <c r="Y218" i="1"/>
  <c r="Y227" i="1" s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Y213" i="1" s="1"/>
  <c r="P205" i="1"/>
  <c r="X203" i="1"/>
  <c r="X202" i="1"/>
  <c r="BO201" i="1"/>
  <c r="BM201" i="1"/>
  <c r="Y201" i="1"/>
  <c r="Y203" i="1" s="1"/>
  <c r="P201" i="1"/>
  <c r="BP200" i="1"/>
  <c r="BO200" i="1"/>
  <c r="BN200" i="1"/>
  <c r="BM200" i="1"/>
  <c r="Z200" i="1"/>
  <c r="Y200" i="1"/>
  <c r="Y202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J615" i="1" s="1"/>
  <c r="P195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Y192" i="1" s="1"/>
  <c r="P184" i="1"/>
  <c r="BP183" i="1"/>
  <c r="BO183" i="1"/>
  <c r="BN183" i="1"/>
  <c r="BM183" i="1"/>
  <c r="Z183" i="1"/>
  <c r="Y183" i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Y178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Y172" i="1" s="1"/>
  <c r="P168" i="1"/>
  <c r="BP167" i="1"/>
  <c r="BO167" i="1"/>
  <c r="BN167" i="1"/>
  <c r="BM167" i="1"/>
  <c r="Z167" i="1"/>
  <c r="Y167" i="1"/>
  <c r="Y173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Y164" i="1" s="1"/>
  <c r="P162" i="1"/>
  <c r="BP161" i="1"/>
  <c r="BO161" i="1"/>
  <c r="BN161" i="1"/>
  <c r="BM161" i="1"/>
  <c r="Z161" i="1"/>
  <c r="Y161" i="1"/>
  <c r="P161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G615" i="1" s="1"/>
  <c r="P145" i="1"/>
  <c r="X142" i="1"/>
  <c r="X141" i="1"/>
  <c r="BO140" i="1"/>
  <c r="BM140" i="1"/>
  <c r="Y140" i="1"/>
  <c r="Y142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8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Y122" i="1" s="1"/>
  <c r="P117" i="1"/>
  <c r="BP116" i="1"/>
  <c r="BO116" i="1"/>
  <c r="BN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BP107" i="1"/>
  <c r="BO107" i="1"/>
  <c r="BN107" i="1"/>
  <c r="BM107" i="1"/>
  <c r="Z107" i="1"/>
  <c r="Y107" i="1"/>
  <c r="Y113" i="1" s="1"/>
  <c r="P107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E615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8" i="1" s="1"/>
  <c r="P94" i="1"/>
  <c r="X92" i="1"/>
  <c r="X91" i="1"/>
  <c r="BO90" i="1"/>
  <c r="BM90" i="1"/>
  <c r="Y90" i="1"/>
  <c r="BP90" i="1" s="1"/>
  <c r="BO89" i="1"/>
  <c r="BM89" i="1"/>
  <c r="Y89" i="1"/>
  <c r="Y92" i="1" s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Y78" i="1" s="1"/>
  <c r="P76" i="1"/>
  <c r="BP75" i="1"/>
  <c r="BO75" i="1"/>
  <c r="BN75" i="1"/>
  <c r="BM75" i="1"/>
  <c r="Z75" i="1"/>
  <c r="Y75" i="1"/>
  <c r="Y77" i="1" s="1"/>
  <c r="P75" i="1"/>
  <c r="X73" i="1"/>
  <c r="X72" i="1"/>
  <c r="BP71" i="1"/>
  <c r="BO71" i="1"/>
  <c r="BN71" i="1"/>
  <c r="BM71" i="1"/>
  <c r="Z71" i="1"/>
  <c r="Y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2" i="1" s="1"/>
  <c r="P67" i="1"/>
  <c r="BP66" i="1"/>
  <c r="BO66" i="1"/>
  <c r="BN66" i="1"/>
  <c r="BM66" i="1"/>
  <c r="Z66" i="1"/>
  <c r="Y66" i="1"/>
  <c r="P66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Y58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09" i="1" s="1"/>
  <c r="BO22" i="1"/>
  <c r="X607" i="1" s="1"/>
  <c r="BM22" i="1"/>
  <c r="X606" i="1" s="1"/>
  <c r="X608" i="1" s="1"/>
  <c r="Y22" i="1"/>
  <c r="B61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Y35" i="1"/>
  <c r="C615" i="1"/>
  <c r="Z52" i="1"/>
  <c r="Z57" i="1" s="1"/>
  <c r="BN52" i="1"/>
  <c r="BP52" i="1"/>
  <c r="Z54" i="1"/>
  <c r="BN54" i="1"/>
  <c r="Z56" i="1"/>
  <c r="BN56" i="1"/>
  <c r="Y57" i="1"/>
  <c r="D615" i="1"/>
  <c r="Z67" i="1"/>
  <c r="Z72" i="1" s="1"/>
  <c r="BN67" i="1"/>
  <c r="BP67" i="1"/>
  <c r="Z69" i="1"/>
  <c r="BN69" i="1"/>
  <c r="Y73" i="1"/>
  <c r="Z76" i="1"/>
  <c r="Z77" i="1" s="1"/>
  <c r="BN76" i="1"/>
  <c r="BP76" i="1"/>
  <c r="Z89" i="1"/>
  <c r="Z91" i="1" s="1"/>
  <c r="BN89" i="1"/>
  <c r="BP89" i="1"/>
  <c r="Z90" i="1"/>
  <c r="BN90" i="1"/>
  <c r="Y91" i="1"/>
  <c r="Z94" i="1"/>
  <c r="Z97" i="1" s="1"/>
  <c r="BN94" i="1"/>
  <c r="BP94" i="1"/>
  <c r="Z96" i="1"/>
  <c r="BN96" i="1"/>
  <c r="Y97" i="1"/>
  <c r="Z101" i="1"/>
  <c r="Z104" i="1" s="1"/>
  <c r="BN101" i="1"/>
  <c r="BP101" i="1"/>
  <c r="Y105" i="1"/>
  <c r="Z108" i="1"/>
  <c r="Z112" i="1" s="1"/>
  <c r="BN108" i="1"/>
  <c r="BP108" i="1"/>
  <c r="Z110" i="1"/>
  <c r="BN110" i="1"/>
  <c r="F615" i="1"/>
  <c r="Z117" i="1"/>
  <c r="Z121" i="1" s="1"/>
  <c r="BN117" i="1"/>
  <c r="BP117" i="1"/>
  <c r="Z120" i="1"/>
  <c r="BN120" i="1"/>
  <c r="Y121" i="1"/>
  <c r="Z124" i="1"/>
  <c r="Z127" i="1" s="1"/>
  <c r="BN124" i="1"/>
  <c r="BP124" i="1"/>
  <c r="Z126" i="1"/>
  <c r="BN126" i="1"/>
  <c r="Y127" i="1"/>
  <c r="Z130" i="1"/>
  <c r="Z136" i="1" s="1"/>
  <c r="BN130" i="1"/>
  <c r="BP130" i="1"/>
  <c r="Z132" i="1"/>
  <c r="BN132" i="1"/>
  <c r="Z134" i="1"/>
  <c r="BN134" i="1"/>
  <c r="Y137" i="1"/>
  <c r="Z140" i="1"/>
  <c r="Z141" i="1" s="1"/>
  <c r="BN140" i="1"/>
  <c r="BP140" i="1"/>
  <c r="Z145" i="1"/>
  <c r="Z147" i="1" s="1"/>
  <c r="BN145" i="1"/>
  <c r="BP145" i="1"/>
  <c r="Y148" i="1"/>
  <c r="Z151" i="1"/>
  <c r="Z152" i="1" s="1"/>
  <c r="BN151" i="1"/>
  <c r="BP151" i="1"/>
  <c r="Z155" i="1"/>
  <c r="Z157" i="1" s="1"/>
  <c r="BN155" i="1"/>
  <c r="BP155" i="1"/>
  <c r="Y158" i="1"/>
  <c r="H615" i="1"/>
  <c r="Z162" i="1"/>
  <c r="Z164" i="1" s="1"/>
  <c r="BN162" i="1"/>
  <c r="BP162" i="1"/>
  <c r="Y165" i="1"/>
  <c r="Z168" i="1"/>
  <c r="Z172" i="1" s="1"/>
  <c r="BN168" i="1"/>
  <c r="BP168" i="1"/>
  <c r="Z170" i="1"/>
  <c r="BN170" i="1"/>
  <c r="Z176" i="1"/>
  <c r="Z178" i="1" s="1"/>
  <c r="BN176" i="1"/>
  <c r="BP176" i="1"/>
  <c r="I615" i="1"/>
  <c r="Z184" i="1"/>
  <c r="Z191" i="1" s="1"/>
  <c r="BN184" i="1"/>
  <c r="BP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BP201" i="1"/>
  <c r="Z205" i="1"/>
  <c r="BN205" i="1"/>
  <c r="BP205" i="1"/>
  <c r="Z207" i="1"/>
  <c r="BN207" i="1"/>
  <c r="Z209" i="1"/>
  <c r="BN209" i="1"/>
  <c r="Z211" i="1"/>
  <c r="BN211" i="1"/>
  <c r="Y214" i="1"/>
  <c r="Y228" i="1"/>
  <c r="Z218" i="1"/>
  <c r="BN218" i="1"/>
  <c r="BP218" i="1"/>
  <c r="Z219" i="1"/>
  <c r="BN219" i="1"/>
  <c r="BP224" i="1"/>
  <c r="BN224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Y331" i="1"/>
  <c r="BP328" i="1"/>
  <c r="BN328" i="1"/>
  <c r="Z328" i="1"/>
  <c r="Y338" i="1"/>
  <c r="Y344" i="1"/>
  <c r="BP340" i="1"/>
  <c r="BN340" i="1"/>
  <c r="Z340" i="1"/>
  <c r="BP343" i="1"/>
  <c r="BN343" i="1"/>
  <c r="Z343" i="1"/>
  <c r="Y345" i="1"/>
  <c r="Y350" i="1"/>
  <c r="BP347" i="1"/>
  <c r="BN347" i="1"/>
  <c r="Z347" i="1"/>
  <c r="BP360" i="1"/>
  <c r="BN360" i="1"/>
  <c r="Z360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0" i="1"/>
  <c r="BP428" i="1"/>
  <c r="BN428" i="1"/>
  <c r="Z428" i="1"/>
  <c r="BP432" i="1"/>
  <c r="BN432" i="1"/>
  <c r="Z432" i="1"/>
  <c r="BP435" i="1"/>
  <c r="BN435" i="1"/>
  <c r="Z435" i="1"/>
  <c r="BP437" i="1"/>
  <c r="BN437" i="1"/>
  <c r="Z437" i="1"/>
  <c r="BP440" i="1"/>
  <c r="BN440" i="1"/>
  <c r="Z440" i="1"/>
  <c r="BP443" i="1"/>
  <c r="BN443" i="1"/>
  <c r="Z443" i="1"/>
  <c r="BP445" i="1"/>
  <c r="BN445" i="1"/>
  <c r="Z445" i="1"/>
  <c r="BP447" i="1"/>
  <c r="BN447" i="1"/>
  <c r="Z447" i="1"/>
  <c r="BP450" i="1"/>
  <c r="BN450" i="1"/>
  <c r="Z450" i="1"/>
  <c r="Y452" i="1"/>
  <c r="Y457" i="1"/>
  <c r="BP454" i="1"/>
  <c r="BN454" i="1"/>
  <c r="Z454" i="1"/>
  <c r="Z456" i="1" s="1"/>
  <c r="Y45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Y574" i="1"/>
  <c r="BP570" i="1"/>
  <c r="BN570" i="1"/>
  <c r="Z570" i="1"/>
  <c r="H9" i="1"/>
  <c r="Y24" i="1"/>
  <c r="Y104" i="1"/>
  <c r="Y147" i="1"/>
  <c r="Y197" i="1"/>
  <c r="Z227" i="1"/>
  <c r="BP232" i="1"/>
  <c r="BN232" i="1"/>
  <c r="Z232" i="1"/>
  <c r="Z235" i="1" s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Z289" i="1" s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Y316" i="1"/>
  <c r="Y323" i="1"/>
  <c r="BP318" i="1"/>
  <c r="BN318" i="1"/>
  <c r="Z318" i="1"/>
  <c r="Z322" i="1" s="1"/>
  <c r="Y322" i="1"/>
  <c r="BP326" i="1"/>
  <c r="BN326" i="1"/>
  <c r="Z326" i="1"/>
  <c r="Z331" i="1" s="1"/>
  <c r="BP330" i="1"/>
  <c r="BN330" i="1"/>
  <c r="Z330" i="1"/>
  <c r="Y332" i="1"/>
  <c r="BP335" i="1"/>
  <c r="BN335" i="1"/>
  <c r="Z335" i="1"/>
  <c r="Z337" i="1" s="1"/>
  <c r="BP341" i="1"/>
  <c r="BN341" i="1"/>
  <c r="Z341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Z361" i="1" s="1"/>
  <c r="BP390" i="1"/>
  <c r="BN390" i="1"/>
  <c r="Z390" i="1"/>
  <c r="Z391" i="1" s="1"/>
  <c r="Y392" i="1"/>
  <c r="X615" i="1"/>
  <c r="Y399" i="1"/>
  <c r="BP395" i="1"/>
  <c r="BN395" i="1"/>
  <c r="Z395" i="1"/>
  <c r="Y400" i="1"/>
  <c r="BP404" i="1"/>
  <c r="BN404" i="1"/>
  <c r="Z404" i="1"/>
  <c r="Y406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18" i="1"/>
  <c r="Y467" i="1"/>
  <c r="BP466" i="1"/>
  <c r="BN466" i="1"/>
  <c r="Z466" i="1"/>
  <c r="Z467" i="1" s="1"/>
  <c r="Z615" i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M615" i="1"/>
  <c r="Y259" i="1"/>
  <c r="Y269" i="1"/>
  <c r="BP368" i="1"/>
  <c r="BN368" i="1"/>
  <c r="Z368" i="1"/>
  <c r="BP372" i="1"/>
  <c r="BN372" i="1"/>
  <c r="Z372" i="1"/>
  <c r="BP384" i="1"/>
  <c r="BN384" i="1"/>
  <c r="Z384" i="1"/>
  <c r="Z386" i="1" s="1"/>
  <c r="Y391" i="1"/>
  <c r="BP398" i="1"/>
  <c r="BN398" i="1"/>
  <c r="Z398" i="1"/>
  <c r="Y405" i="1"/>
  <c r="BP402" i="1"/>
  <c r="BN402" i="1"/>
  <c r="Z402" i="1"/>
  <c r="Z405" i="1" s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6" i="1"/>
  <c r="BN436" i="1"/>
  <c r="Z436" i="1"/>
  <c r="BP439" i="1"/>
  <c r="BN439" i="1"/>
  <c r="Z439" i="1"/>
  <c r="BP441" i="1"/>
  <c r="BN441" i="1"/>
  <c r="Z441" i="1"/>
  <c r="BP444" i="1"/>
  <c r="BN444" i="1"/>
  <c r="Z444" i="1"/>
  <c r="BP446" i="1"/>
  <c r="BN446" i="1"/>
  <c r="Z446" i="1"/>
  <c r="BP449" i="1"/>
  <c r="BN449" i="1"/>
  <c r="Z449" i="1"/>
  <c r="Z462" i="1"/>
  <c r="BP460" i="1"/>
  <c r="BN460" i="1"/>
  <c r="Z460" i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Z541" i="1"/>
  <c r="BP539" i="1"/>
  <c r="BN539" i="1"/>
  <c r="Z539" i="1"/>
  <c r="Y541" i="1"/>
  <c r="BP572" i="1"/>
  <c r="BN572" i="1"/>
  <c r="Z572" i="1"/>
  <c r="Y585" i="1"/>
  <c r="BP581" i="1"/>
  <c r="BN581" i="1"/>
  <c r="Z581" i="1"/>
  <c r="Y586" i="1"/>
  <c r="BP583" i="1"/>
  <c r="BN583" i="1"/>
  <c r="Z583" i="1"/>
  <c r="Y615" i="1"/>
  <c r="Y425" i="1"/>
  <c r="Z497" i="1"/>
  <c r="BP495" i="1"/>
  <c r="BN495" i="1"/>
  <c r="Z495" i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573" i="1" l="1"/>
  <c r="Z535" i="1"/>
  <c r="Z521" i="1"/>
  <c r="Z585" i="1"/>
  <c r="Z451" i="1"/>
  <c r="Z413" i="1"/>
  <c r="Z280" i="1"/>
  <c r="Z247" i="1"/>
  <c r="Y605" i="1"/>
  <c r="Z213" i="1"/>
  <c r="Z34" i="1"/>
  <c r="Y609" i="1"/>
  <c r="Y606" i="1"/>
  <c r="Z557" i="1"/>
  <c r="Z477" i="1"/>
  <c r="Z399" i="1"/>
  <c r="Z375" i="1"/>
  <c r="Z350" i="1"/>
  <c r="Z344" i="1"/>
  <c r="Z315" i="1"/>
  <c r="Z259" i="1"/>
  <c r="Z610" i="1" s="1"/>
  <c r="Y607" i="1"/>
  <c r="Y608" i="1" l="1"/>
</calcChain>
</file>

<file path=xl/sharedStrings.xml><?xml version="1.0" encoding="utf-8"?>
<sst xmlns="http://schemas.openxmlformats.org/spreadsheetml/2006/main" count="2545" uniqueCount="836">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</sst>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6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98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23"/>
      <c r="F1" s="423"/>
      <c r="G1" s="12" t="s">
        <v>1</v>
      </c>
      <c r="H1" s="465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21" t="s">
        <v>8</v>
      </c>
      <c r="B5" s="415"/>
      <c r="C5" s="416"/>
      <c r="D5" s="474"/>
      <c r="E5" s="475"/>
      <c r="F5" s="734" t="s">
        <v>9</v>
      </c>
      <c r="G5" s="416"/>
      <c r="H5" s="474"/>
      <c r="I5" s="667"/>
      <c r="J5" s="667"/>
      <c r="K5" s="667"/>
      <c r="L5" s="667"/>
      <c r="M5" s="475"/>
      <c r="N5" s="58"/>
      <c r="P5" s="24" t="s">
        <v>10</v>
      </c>
      <c r="Q5" s="750">
        <v>45507</v>
      </c>
      <c r="R5" s="519"/>
      <c r="T5" s="580" t="s">
        <v>11</v>
      </c>
      <c r="U5" s="481"/>
      <c r="V5" s="584" t="s">
        <v>12</v>
      </c>
      <c r="W5" s="519"/>
      <c r="AB5" s="51"/>
      <c r="AC5" s="51"/>
      <c r="AD5" s="51"/>
      <c r="AE5" s="51"/>
    </row>
    <row r="6" spans="1:32" s="377" customFormat="1" ht="24" customHeight="1" x14ac:dyDescent="0.2">
      <c r="A6" s="521" t="s">
        <v>13</v>
      </c>
      <c r="B6" s="415"/>
      <c r="C6" s="416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19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1" t="s">
        <v>16</v>
      </c>
      <c r="U6" s="481"/>
      <c r="V6" s="653" t="s">
        <v>17</v>
      </c>
      <c r="W6" s="47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1"/>
      <c r="U7" s="481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79" t="s">
        <v>18</v>
      </c>
      <c r="B8" s="401"/>
      <c r="C8" s="402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0">
        <v>0.41666666666666669</v>
      </c>
      <c r="R8" s="448"/>
      <c r="T8" s="391"/>
      <c r="U8" s="481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4"/>
      <c r="E9" s="406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5"/>
      <c r="P9" s="26" t="s">
        <v>20</v>
      </c>
      <c r="Q9" s="515"/>
      <c r="R9" s="516"/>
      <c r="T9" s="391"/>
      <c r="U9" s="481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4"/>
      <c r="E10" s="406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1" t="str">
        <f>IFERROR(VLOOKUP($D$10,Proxy,2,FALSE),"")</f>
        <v/>
      </c>
      <c r="I10" s="391"/>
      <c r="J10" s="391"/>
      <c r="K10" s="391"/>
      <c r="L10" s="391"/>
      <c r="M10" s="391"/>
      <c r="N10" s="376"/>
      <c r="P10" s="26" t="s">
        <v>21</v>
      </c>
      <c r="Q10" s="592"/>
      <c r="R10" s="593"/>
      <c r="U10" s="24" t="s">
        <v>22</v>
      </c>
      <c r="V10" s="469" t="s">
        <v>23</v>
      </c>
      <c r="W10" s="47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98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6"/>
      <c r="N12" s="62"/>
      <c r="P12" s="24" t="s">
        <v>29</v>
      </c>
      <c r="Q12" s="530"/>
      <c r="R12" s="448"/>
      <c r="S12" s="23"/>
      <c r="U12" s="24"/>
      <c r="V12" s="423"/>
      <c r="W12" s="391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6"/>
      <c r="N13" s="62"/>
      <c r="O13" s="26"/>
      <c r="P13" s="26" t="s">
        <v>31</v>
      </c>
      <c r="Q13" s="698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6" t="s">
        <v>33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6"/>
      <c r="N15" s="63"/>
      <c r="P15" s="559" t="s">
        <v>34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35</v>
      </c>
      <c r="B17" s="433" t="s">
        <v>36</v>
      </c>
      <c r="C17" s="539" t="s">
        <v>37</v>
      </c>
      <c r="D17" s="433" t="s">
        <v>38</v>
      </c>
      <c r="E17" s="495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33" t="s">
        <v>49</v>
      </c>
      <c r="Q17" s="494"/>
      <c r="R17" s="494"/>
      <c r="S17" s="494"/>
      <c r="T17" s="495"/>
      <c r="U17" s="776" t="s">
        <v>50</v>
      </c>
      <c r="V17" s="416"/>
      <c r="W17" s="433" t="s">
        <v>51</v>
      </c>
      <c r="X17" s="433" t="s">
        <v>52</v>
      </c>
      <c r="Y17" s="774" t="s">
        <v>53</v>
      </c>
      <c r="Z17" s="433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9"/>
      <c r="AF17" s="730"/>
      <c r="AG17" s="508"/>
      <c r="BD17" s="621" t="s">
        <v>59</v>
      </c>
    </row>
    <row r="18" spans="1:68" ht="14.25" customHeight="1" x14ac:dyDescent="0.2">
      <c r="A18" s="434"/>
      <c r="B18" s="434"/>
      <c r="C18" s="434"/>
      <c r="D18" s="496"/>
      <c r="E18" s="498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6"/>
      <c r="Q18" s="497"/>
      <c r="R18" s="497"/>
      <c r="S18" s="497"/>
      <c r="T18" s="498"/>
      <c r="U18" s="378" t="s">
        <v>60</v>
      </c>
      <c r="V18" s="378" t="s">
        <v>61</v>
      </c>
      <c r="W18" s="434"/>
      <c r="X18" s="434"/>
      <c r="Y18" s="775"/>
      <c r="Z18" s="434"/>
      <c r="AA18" s="639"/>
      <c r="AB18" s="639"/>
      <c r="AC18" s="639"/>
      <c r="AD18" s="731"/>
      <c r="AE18" s="732"/>
      <c r="AF18" s="733"/>
      <c r="AG18" s="509"/>
      <c r="BD18" s="391"/>
    </row>
    <row r="19" spans="1:68" ht="27.75" customHeight="1" x14ac:dyDescent="0.2">
      <c r="A19" s="412" t="s">
        <v>62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13"/>
      <c r="AA19" s="48"/>
      <c r="AB19" s="48"/>
      <c r="AC19" s="48"/>
    </row>
    <row r="20" spans="1:68" ht="16.5" customHeight="1" x14ac:dyDescent="0.25">
      <c r="A20" s="390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9"/>
      <c r="AB20" s="379"/>
      <c r="AC20" s="379"/>
    </row>
    <row r="21" spans="1:68" ht="14.25" customHeight="1" x14ac:dyDescent="0.25">
      <c r="A21" s="404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80"/>
      <c r="AB21" s="380"/>
      <c r="AC21" s="38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4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80"/>
      <c r="AB25" s="380"/>
      <c r="AC25" s="380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4301051692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3"/>
      <c r="R28" s="393"/>
      <c r="S28" s="393"/>
      <c r="T28" s="394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3"/>
      <c r="R29" s="393"/>
      <c r="S29" s="393"/>
      <c r="T29" s="394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9" t="s">
        <v>82</v>
      </c>
      <c r="Q30" s="393"/>
      <c r="R30" s="393"/>
      <c r="S30" s="393"/>
      <c r="T30" s="394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9" t="s">
        <v>85</v>
      </c>
      <c r="Q31" s="393"/>
      <c r="R31" s="393"/>
      <c r="S31" s="393"/>
      <c r="T31" s="394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69</v>
      </c>
      <c r="Q34" s="401"/>
      <c r="R34" s="401"/>
      <c r="S34" s="401"/>
      <c r="T34" s="401"/>
      <c r="U34" s="401"/>
      <c r="V34" s="402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69</v>
      </c>
      <c r="Q35" s="401"/>
      <c r="R35" s="401"/>
      <c r="S35" s="401"/>
      <c r="T35" s="401"/>
      <c r="U35" s="401"/>
      <c r="V35" s="402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4" t="s">
        <v>90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80"/>
      <c r="AB36" s="380"/>
      <c r="AC36" s="380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69</v>
      </c>
      <c r="Q38" s="401"/>
      <c r="R38" s="401"/>
      <c r="S38" s="401"/>
      <c r="T38" s="401"/>
      <c r="U38" s="401"/>
      <c r="V38" s="402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69</v>
      </c>
      <c r="Q39" s="401"/>
      <c r="R39" s="401"/>
      <c r="S39" s="401"/>
      <c r="T39" s="401"/>
      <c r="U39" s="401"/>
      <c r="V39" s="402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4" t="s">
        <v>95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80"/>
      <c r="AB40" s="380"/>
      <c r="AC40" s="380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69</v>
      </c>
      <c r="Q42" s="401"/>
      <c r="R42" s="401"/>
      <c r="S42" s="401"/>
      <c r="T42" s="401"/>
      <c r="U42" s="401"/>
      <c r="V42" s="402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69</v>
      </c>
      <c r="Q43" s="401"/>
      <c r="R43" s="401"/>
      <c r="S43" s="401"/>
      <c r="T43" s="401"/>
      <c r="U43" s="401"/>
      <c r="V43" s="402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4" t="s">
        <v>99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80"/>
      <c r="AB44" s="380"/>
      <c r="AC44" s="380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69</v>
      </c>
      <c r="Q46" s="401"/>
      <c r="R46" s="401"/>
      <c r="S46" s="401"/>
      <c r="T46" s="401"/>
      <c r="U46" s="401"/>
      <c r="V46" s="402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69</v>
      </c>
      <c r="Q47" s="401"/>
      <c r="R47" s="401"/>
      <c r="S47" s="401"/>
      <c r="T47" s="401"/>
      <c r="U47" s="401"/>
      <c r="V47" s="402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2" t="s">
        <v>102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413"/>
      <c r="Z48" s="413"/>
      <c r="AA48" s="48"/>
      <c r="AB48" s="48"/>
      <c r="AC48" s="48"/>
    </row>
    <row r="49" spans="1:68" ht="16.5" customHeight="1" x14ac:dyDescent="0.25">
      <c r="A49" s="390" t="s">
        <v>103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9"/>
      <c r="AB49" s="379"/>
      <c r="AC49" s="379"/>
    </row>
    <row r="50" spans="1:68" ht="14.25" customHeight="1" x14ac:dyDescent="0.25">
      <c r="A50" s="404" t="s">
        <v>104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4301011540</v>
      </c>
      <c r="D51" s="388">
        <v>4607091385670</v>
      </c>
      <c r="E51" s="389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93"/>
      <c r="R51" s="393"/>
      <c r="S51" s="393"/>
      <c r="T51" s="394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388">
        <v>4607091385670</v>
      </c>
      <c r="E52" s="389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5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93"/>
      <c r="R52" s="393"/>
      <c r="S52" s="393"/>
      <c r="T52" s="394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4301011565</v>
      </c>
      <c r="D54" s="388">
        <v>4680115882539</v>
      </c>
      <c r="E54" s="389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2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93"/>
      <c r="R54" s="393"/>
      <c r="S54" s="393"/>
      <c r="T54" s="394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4301011382</v>
      </c>
      <c r="D55" s="388">
        <v>4607091385687</v>
      </c>
      <c r="E55" s="389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93"/>
      <c r="R55" s="393"/>
      <c r="S55" s="393"/>
      <c r="T55" s="394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69</v>
      </c>
      <c r="Q57" s="401"/>
      <c r="R57" s="401"/>
      <c r="S57" s="401"/>
      <c r="T57" s="401"/>
      <c r="U57" s="401"/>
      <c r="V57" s="402"/>
      <c r="W57" s="37" t="s">
        <v>70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69</v>
      </c>
      <c r="Q58" s="401"/>
      <c r="R58" s="401"/>
      <c r="S58" s="401"/>
      <c r="T58" s="401"/>
      <c r="U58" s="401"/>
      <c r="V58" s="402"/>
      <c r="W58" s="37" t="s">
        <v>68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customHeight="1" x14ac:dyDescent="0.25">
      <c r="A59" s="404" t="s">
        <v>71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80"/>
      <c r="AB59" s="380"/>
      <c r="AC59" s="380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70" t="s">
        <v>121</v>
      </c>
      <c r="Q60" s="393"/>
      <c r="R60" s="393"/>
      <c r="S60" s="393"/>
      <c r="T60" s="394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91" t="s">
        <v>124</v>
      </c>
      <c r="Q61" s="393"/>
      <c r="R61" s="393"/>
      <c r="S61" s="393"/>
      <c r="T61" s="394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69</v>
      </c>
      <c r="Q62" s="401"/>
      <c r="R62" s="401"/>
      <c r="S62" s="401"/>
      <c r="T62" s="401"/>
      <c r="U62" s="401"/>
      <c r="V62" s="402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69</v>
      </c>
      <c r="Q63" s="401"/>
      <c r="R63" s="401"/>
      <c r="S63" s="401"/>
      <c r="T63" s="401"/>
      <c r="U63" s="401"/>
      <c r="V63" s="402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390" t="s">
        <v>125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9"/>
      <c r="AB64" s="379"/>
      <c r="AC64" s="379"/>
    </row>
    <row r="65" spans="1:68" ht="14.25" customHeight="1" x14ac:dyDescent="0.25">
      <c r="A65" s="404" t="s">
        <v>104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80"/>
      <c r="AB65" s="380"/>
      <c r="AC65" s="380"/>
    </row>
    <row r="66" spans="1:68" ht="27" customHeight="1" x14ac:dyDescent="0.25">
      <c r="A66" s="54" t="s">
        <v>126</v>
      </c>
      <c r="B66" s="54" t="s">
        <v>127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4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130</v>
      </c>
      <c r="B68" s="54" t="s">
        <v>131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85" t="s">
        <v>139</v>
      </c>
      <c r="Q71" s="393"/>
      <c r="R71" s="393"/>
      <c r="S71" s="393"/>
      <c r="T71" s="394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69</v>
      </c>
      <c r="Q72" s="401"/>
      <c r="R72" s="401"/>
      <c r="S72" s="401"/>
      <c r="T72" s="401"/>
      <c r="U72" s="401"/>
      <c r="V72" s="402"/>
      <c r="W72" s="37" t="s">
        <v>70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69</v>
      </c>
      <c r="Q73" s="401"/>
      <c r="R73" s="401"/>
      <c r="S73" s="401"/>
      <c r="T73" s="401"/>
      <c r="U73" s="401"/>
      <c r="V73" s="402"/>
      <c r="W73" s="37" t="s">
        <v>68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customHeight="1" x14ac:dyDescent="0.25">
      <c r="A74" s="404" t="s">
        <v>140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69</v>
      </c>
      <c r="Q77" s="401"/>
      <c r="R77" s="401"/>
      <c r="S77" s="401"/>
      <c r="T77" s="401"/>
      <c r="U77" s="401"/>
      <c r="V77" s="402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69</v>
      </c>
      <c r="Q78" s="401"/>
      <c r="R78" s="401"/>
      <c r="S78" s="401"/>
      <c r="T78" s="401"/>
      <c r="U78" s="401"/>
      <c r="V78" s="402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customHeight="1" x14ac:dyDescent="0.25">
      <c r="A79" s="404" t="s">
        <v>63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80"/>
      <c r="AB79" s="380"/>
      <c r="AC79" s="380"/>
    </row>
    <row r="80" spans="1:68" ht="27" customHeight="1" x14ac:dyDescent="0.25">
      <c r="A80" s="54" t="s">
        <v>145</v>
      </c>
      <c r="B80" s="54" t="s">
        <v>146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6" t="s">
        <v>147</v>
      </c>
      <c r="Q80" s="393"/>
      <c r="R80" s="393"/>
      <c r="S80" s="393"/>
      <c r="T80" s="394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93"/>
      <c r="R81" s="393"/>
      <c r="S81" s="393"/>
      <c r="T81" s="394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152</v>
      </c>
      <c r="B82" s="54" t="s">
        <v>153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40" t="s">
        <v>154</v>
      </c>
      <c r="Q82" s="393"/>
      <c r="R82" s="393"/>
      <c r="S82" s="393"/>
      <c r="T82" s="394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155</v>
      </c>
      <c r="B83" s="54" t="s">
        <v>156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5" t="s">
        <v>157</v>
      </c>
      <c r="Q83" s="393"/>
      <c r="R83" s="393"/>
      <c r="S83" s="393"/>
      <c r="T83" s="394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158</v>
      </c>
      <c r="B84" s="54" t="s">
        <v>159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">
        <v>160</v>
      </c>
      <c r="Q84" s="393"/>
      <c r="R84" s="393"/>
      <c r="S84" s="393"/>
      <c r="T84" s="394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161</v>
      </c>
      <c r="B85" s="54" t="s">
        <v>162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8" t="s">
        <v>163</v>
      </c>
      <c r="Q85" s="393"/>
      <c r="R85" s="393"/>
      <c r="S85" s="393"/>
      <c r="T85" s="394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69</v>
      </c>
      <c r="Q86" s="401"/>
      <c r="R86" s="401"/>
      <c r="S86" s="401"/>
      <c r="T86" s="401"/>
      <c r="U86" s="401"/>
      <c r="V86" s="402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69</v>
      </c>
      <c r="Q87" s="401"/>
      <c r="R87" s="401"/>
      <c r="S87" s="401"/>
      <c r="T87" s="401"/>
      <c r="U87" s="401"/>
      <c r="V87" s="402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4" t="s">
        <v>71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602" t="s">
        <v>166</v>
      </c>
      <c r="Q89" s="393"/>
      <c r="R89" s="393"/>
      <c r="S89" s="393"/>
      <c r="T89" s="394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167</v>
      </c>
      <c r="B90" s="54" t="s">
        <v>168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93"/>
      <c r="R90" s="393"/>
      <c r="S90" s="393"/>
      <c r="T90" s="394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69</v>
      </c>
      <c r="Q91" s="401"/>
      <c r="R91" s="401"/>
      <c r="S91" s="401"/>
      <c r="T91" s="401"/>
      <c r="U91" s="401"/>
      <c r="V91" s="402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69</v>
      </c>
      <c r="Q92" s="401"/>
      <c r="R92" s="401"/>
      <c r="S92" s="401"/>
      <c r="T92" s="401"/>
      <c r="U92" s="401"/>
      <c r="V92" s="402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04" t="s">
        <v>170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4301060371</v>
      </c>
      <c r="D94" s="388">
        <v>4680115881532</v>
      </c>
      <c r="E94" s="389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171</v>
      </c>
      <c r="B95" s="54" t="s">
        <v>173</v>
      </c>
      <c r="C95" s="31">
        <v>4301060366</v>
      </c>
      <c r="D95" s="388">
        <v>4680115881532</v>
      </c>
      <c r="E95" s="389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69</v>
      </c>
      <c r="Q97" s="401"/>
      <c r="R97" s="401"/>
      <c r="S97" s="401"/>
      <c r="T97" s="401"/>
      <c r="U97" s="401"/>
      <c r="V97" s="402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69</v>
      </c>
      <c r="Q98" s="401"/>
      <c r="R98" s="401"/>
      <c r="S98" s="401"/>
      <c r="T98" s="401"/>
      <c r="U98" s="401"/>
      <c r="V98" s="402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customHeight="1" x14ac:dyDescent="0.25">
      <c r="A99" s="390" t="s">
        <v>176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9"/>
      <c r="AB99" s="379"/>
      <c r="AC99" s="379"/>
    </row>
    <row r="100" spans="1:68" ht="14.25" customHeight="1" x14ac:dyDescent="0.25">
      <c r="A100" s="404" t="s">
        <v>104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customHeight="1" x14ac:dyDescent="0.25">
      <c r="A102" s="54" t="s">
        <v>179</v>
      </c>
      <c r="B102" s="54" t="s">
        <v>180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86" t="s">
        <v>183</v>
      </c>
      <c r="Q103" s="393"/>
      <c r="R103" s="393"/>
      <c r="S103" s="393"/>
      <c r="T103" s="394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customHeight="1" x14ac:dyDescent="0.25">
      <c r="A106" s="404" t="s">
        <v>71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93"/>
      <c r="R107" s="393"/>
      <c r="S107" s="393"/>
      <c r="T107" s="394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184</v>
      </c>
      <c r="B108" s="54" t="s">
        <v>186</v>
      </c>
      <c r="C108" s="31">
        <v>4301051437</v>
      </c>
      <c r="D108" s="388">
        <v>4607091386967</v>
      </c>
      <c r="E108" s="389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93"/>
      <c r="R108" s="393"/>
      <c r="S108" s="393"/>
      <c r="T108" s="394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69</v>
      </c>
      <c r="Q112" s="401"/>
      <c r="R112" s="401"/>
      <c r="S112" s="401"/>
      <c r="T112" s="401"/>
      <c r="U112" s="401"/>
      <c r="V112" s="402"/>
      <c r="W112" s="37" t="s">
        <v>70</v>
      </c>
      <c r="X112" s="386">
        <f>IFERROR(X107/H107,"0")+IFERROR(X108/H108,"0")+IFERROR(X109/H109,"0")+IFERROR(X110/H110,"0")+IFERROR(X111/H111,"0")</f>
        <v>0</v>
      </c>
      <c r="Y112" s="386">
        <f>IFERROR(Y107/H107,"0")+IFERROR(Y108/H108,"0")+IFERROR(Y109/H109,"0")+IFERROR(Y110/H110,"0")+IFERROR(Y111/H111,"0")</f>
        <v>0</v>
      </c>
      <c r="Z112" s="386">
        <f>IFERROR(IF(Z107="",0,Z107),"0")+IFERROR(IF(Z108="",0,Z108),"0")+IFERROR(IF(Z109="",0,Z109),"0")+IFERROR(IF(Z110="",0,Z110),"0")+IFERROR(IF(Z111="",0,Z111),"0")</f>
        <v>0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69</v>
      </c>
      <c r="Q113" s="401"/>
      <c r="R113" s="401"/>
      <c r="S113" s="401"/>
      <c r="T113" s="401"/>
      <c r="U113" s="401"/>
      <c r="V113" s="402"/>
      <c r="W113" s="37" t="s">
        <v>68</v>
      </c>
      <c r="X113" s="386">
        <f>IFERROR(SUM(X107:X111),"0")</f>
        <v>0</v>
      </c>
      <c r="Y113" s="386">
        <f>IFERROR(SUM(Y107:Y111),"0")</f>
        <v>0</v>
      </c>
      <c r="Z113" s="37"/>
      <c r="AA113" s="387"/>
      <c r="AB113" s="387"/>
      <c r="AC113" s="387"/>
    </row>
    <row r="114" spans="1:68" ht="16.5" customHeight="1" x14ac:dyDescent="0.25">
      <c r="A114" s="390" t="s">
        <v>193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9"/>
      <c r="AB114" s="379"/>
      <c r="AC114" s="379"/>
    </row>
    <row r="115" spans="1:68" ht="14.25" customHeight="1" x14ac:dyDescent="0.25">
      <c r="A115" s="404" t="s">
        <v>104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80"/>
      <c r="AB115" s="380"/>
      <c r="AC115" s="380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34" t="s">
        <v>201</v>
      </c>
      <c r="Q119" s="393"/>
      <c r="R119" s="393"/>
      <c r="S119" s="393"/>
      <c r="T119" s="394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202</v>
      </c>
      <c r="B120" s="54" t="s">
        <v>203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69</v>
      </c>
      <c r="Q121" s="401"/>
      <c r="R121" s="401"/>
      <c r="S121" s="401"/>
      <c r="T121" s="401"/>
      <c r="U121" s="401"/>
      <c r="V121" s="402"/>
      <c r="W121" s="37" t="s">
        <v>70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69</v>
      </c>
      <c r="Q122" s="401"/>
      <c r="R122" s="401"/>
      <c r="S122" s="401"/>
      <c r="T122" s="401"/>
      <c r="U122" s="401"/>
      <c r="V122" s="402"/>
      <c r="W122" s="37" t="s">
        <v>68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customHeight="1" x14ac:dyDescent="0.25">
      <c r="A123" s="404" t="s">
        <v>140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80"/>
      <c r="AB123" s="380"/>
      <c r="AC123" s="380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208</v>
      </c>
      <c r="B126" s="54" t="s">
        <v>209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4" t="s">
        <v>71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customHeight="1" x14ac:dyDescent="0.25">
      <c r="A132" s="54" t="s">
        <v>213</v>
      </c>
      <c r="B132" s="54" t="s">
        <v>214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68</v>
      </c>
      <c r="X133" s="384">
        <v>0</v>
      </c>
      <c r="Y133" s="385">
        <f t="shared" si="21"/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27" customHeight="1" x14ac:dyDescent="0.25">
      <c r="A134" s="54" t="s">
        <v>217</v>
      </c>
      <c r="B134" s="54" t="s">
        <v>218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219</v>
      </c>
      <c r="B135" s="54" t="s">
        <v>220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6">
        <f>IFERROR(X130/H130,"0")+IFERROR(X131/H131,"0")+IFERROR(X132/H132,"0")+IFERROR(X133/H133,"0")+IFERROR(X134/H134,"0")+IFERROR(X135/H135,"0")</f>
        <v>0</v>
      </c>
      <c r="Y136" s="386">
        <f>IFERROR(Y130/H130,"0")+IFERROR(Y131/H131,"0")+IFERROR(Y132/H132,"0")+IFERROR(Y133/H133,"0")+IFERROR(Y134/H134,"0")+IFERROR(Y135/H135,"0")</f>
        <v>0</v>
      </c>
      <c r="Z136" s="386">
        <f>IFERROR(IF(Z130="",0,Z130),"0")+IFERROR(IF(Z131="",0,Z131),"0")+IFERROR(IF(Z132="",0,Z132),"0")+IFERROR(IF(Z133="",0,Z133),"0")+IFERROR(IF(Z134="",0,Z134),"0")+IFERROR(IF(Z135="",0,Z135),"0")</f>
        <v>0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6">
        <f>IFERROR(SUM(X130:X135),"0")</f>
        <v>0</v>
      </c>
      <c r="Y137" s="386">
        <f>IFERROR(SUM(Y130:Y135),"0")</f>
        <v>0</v>
      </c>
      <c r="Z137" s="37"/>
      <c r="AA137" s="387"/>
      <c r="AB137" s="387"/>
      <c r="AC137" s="387"/>
    </row>
    <row r="138" spans="1:68" ht="14.25" customHeight="1" x14ac:dyDescent="0.25">
      <c r="A138" s="404" t="s">
        <v>170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80"/>
      <c r="AB138" s="380"/>
      <c r="AC138" s="380"/>
    </row>
    <row r="139" spans="1:68" ht="27" customHeight="1" x14ac:dyDescent="0.25">
      <c r="A139" s="54" t="s">
        <v>221</v>
      </c>
      <c r="B139" s="54" t="s">
        <v>222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223</v>
      </c>
      <c r="B140" s="54" t="s">
        <v>224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69</v>
      </c>
      <c r="Q141" s="401"/>
      <c r="R141" s="401"/>
      <c r="S141" s="401"/>
      <c r="T141" s="401"/>
      <c r="U141" s="401"/>
      <c r="V141" s="402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69</v>
      </c>
      <c r="Q142" s="401"/>
      <c r="R142" s="401"/>
      <c r="S142" s="401"/>
      <c r="T142" s="401"/>
      <c r="U142" s="401"/>
      <c r="V142" s="402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390" t="s">
        <v>225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9"/>
      <c r="AB143" s="379"/>
      <c r="AC143" s="379"/>
    </row>
    <row r="144" spans="1:68" ht="14.25" customHeight="1" x14ac:dyDescent="0.25">
      <c r="A144" s="404" t="s">
        <v>104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4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226</v>
      </c>
      <c r="B146" s="54" t="s">
        <v>228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69</v>
      </c>
      <c r="Q147" s="401"/>
      <c r="R147" s="401"/>
      <c r="S147" s="401"/>
      <c r="T147" s="401"/>
      <c r="U147" s="401"/>
      <c r="V147" s="402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69</v>
      </c>
      <c r="Q148" s="401"/>
      <c r="R148" s="401"/>
      <c r="S148" s="401"/>
      <c r="T148" s="401"/>
      <c r="U148" s="401"/>
      <c r="V148" s="402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customHeight="1" x14ac:dyDescent="0.25">
      <c r="A149" s="404" t="s">
        <v>63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80"/>
      <c r="AB149" s="380"/>
      <c r="AC149" s="380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69</v>
      </c>
      <c r="Q152" s="401"/>
      <c r="R152" s="401"/>
      <c r="S152" s="401"/>
      <c r="T152" s="401"/>
      <c r="U152" s="401"/>
      <c r="V152" s="402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69</v>
      </c>
      <c r="Q153" s="401"/>
      <c r="R153" s="401"/>
      <c r="S153" s="401"/>
      <c r="T153" s="401"/>
      <c r="U153" s="401"/>
      <c r="V153" s="402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customHeight="1" x14ac:dyDescent="0.25">
      <c r="A154" s="404" t="s">
        <v>71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80"/>
      <c r="AB154" s="380"/>
      <c r="AC154" s="380"/>
    </row>
    <row r="155" spans="1:68" ht="16.5" customHeight="1" x14ac:dyDescent="0.25">
      <c r="A155" s="54" t="s">
        <v>232</v>
      </c>
      <c r="B155" s="54" t="s">
        <v>233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232</v>
      </c>
      <c r="B156" s="54" t="s">
        <v>234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390" t="s">
        <v>102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9"/>
      <c r="AB159" s="379"/>
      <c r="AC159" s="379"/>
    </row>
    <row r="160" spans="1:68" ht="14.25" customHeight="1" x14ac:dyDescent="0.25">
      <c r="A160" s="404" t="s">
        <v>104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80"/>
      <c r="AB160" s="380"/>
      <c r="AC160" s="380"/>
    </row>
    <row r="161" spans="1:68" ht="27" customHeight="1" x14ac:dyDescent="0.25">
      <c r="A161" s="54" t="s">
        <v>235</v>
      </c>
      <c r="B161" s="54" t="s">
        <v>236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69</v>
      </c>
      <c r="Q164" s="401"/>
      <c r="R164" s="401"/>
      <c r="S164" s="401"/>
      <c r="T164" s="401"/>
      <c r="U164" s="401"/>
      <c r="V164" s="402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69</v>
      </c>
      <c r="Q165" s="401"/>
      <c r="R165" s="401"/>
      <c r="S165" s="401"/>
      <c r="T165" s="401"/>
      <c r="U165" s="401"/>
      <c r="V165" s="402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customHeight="1" x14ac:dyDescent="0.25">
      <c r="A166" s="404" t="s">
        <v>63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80"/>
      <c r="AB166" s="380"/>
      <c r="AC166" s="380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245</v>
      </c>
      <c r="B169" s="54" t="s">
        <v>246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247</v>
      </c>
      <c r="B170" s="54" t="s">
        <v>248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4" t="s">
        <v>71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69</v>
      </c>
      <c r="Q178" s="401"/>
      <c r="R178" s="401"/>
      <c r="S178" s="401"/>
      <c r="T178" s="401"/>
      <c r="U178" s="401"/>
      <c r="V178" s="402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69</v>
      </c>
      <c r="Q179" s="401"/>
      <c r="R179" s="401"/>
      <c r="S179" s="401"/>
      <c r="T179" s="401"/>
      <c r="U179" s="401"/>
      <c r="V179" s="402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customHeight="1" x14ac:dyDescent="0.2">
      <c r="A180" s="412" t="s">
        <v>257</v>
      </c>
      <c r="B180" s="413"/>
      <c r="C180" s="413"/>
      <c r="D180" s="413"/>
      <c r="E180" s="413"/>
      <c r="F180" s="413"/>
      <c r="G180" s="413"/>
      <c r="H180" s="413"/>
      <c r="I180" s="413"/>
      <c r="J180" s="413"/>
      <c r="K180" s="413"/>
      <c r="L180" s="413"/>
      <c r="M180" s="413"/>
      <c r="N180" s="413"/>
      <c r="O180" s="413"/>
      <c r="P180" s="413"/>
      <c r="Q180" s="413"/>
      <c r="R180" s="413"/>
      <c r="S180" s="413"/>
      <c r="T180" s="413"/>
      <c r="U180" s="413"/>
      <c r="V180" s="413"/>
      <c r="W180" s="413"/>
      <c r="X180" s="413"/>
      <c r="Y180" s="413"/>
      <c r="Z180" s="413"/>
      <c r="AA180" s="48"/>
      <c r="AB180" s="48"/>
      <c r="AC180" s="48"/>
    </row>
    <row r="181" spans="1:68" ht="16.5" customHeight="1" x14ac:dyDescent="0.25">
      <c r="A181" s="390" t="s">
        <v>258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9"/>
      <c r="AB181" s="379"/>
      <c r="AC181" s="379"/>
    </row>
    <row r="182" spans="1:68" ht="14.25" customHeight="1" x14ac:dyDescent="0.25">
      <c r="A182" s="404" t="s">
        <v>63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267</v>
      </c>
      <c r="B187" s="54" t="s">
        <v>268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271</v>
      </c>
      <c r="B189" s="54" t="s">
        <v>272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273</v>
      </c>
      <c r="B190" s="54" t="s">
        <v>274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69</v>
      </c>
      <c r="Q191" s="401"/>
      <c r="R191" s="401"/>
      <c r="S191" s="401"/>
      <c r="T191" s="401"/>
      <c r="U191" s="401"/>
      <c r="V191" s="402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0</v>
      </c>
      <c r="Y191" s="386">
        <f>IFERROR(Y183/H183,"0")+IFERROR(Y184/H184,"0")+IFERROR(Y185/H185,"0")+IFERROR(Y186/H186,"0")+IFERROR(Y187/H187,"0")+IFERROR(Y188/H188,"0")+IFERROR(Y189/H189,"0")+IFERROR(Y190/H190,"0")</f>
        <v>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69</v>
      </c>
      <c r="Q192" s="401"/>
      <c r="R192" s="401"/>
      <c r="S192" s="401"/>
      <c r="T192" s="401"/>
      <c r="U192" s="401"/>
      <c r="V192" s="402"/>
      <c r="W192" s="37" t="s">
        <v>68</v>
      </c>
      <c r="X192" s="386">
        <f>IFERROR(SUM(X183:X190),"0")</f>
        <v>0</v>
      </c>
      <c r="Y192" s="386">
        <f>IFERROR(SUM(Y183:Y190),"0")</f>
        <v>0</v>
      </c>
      <c r="Z192" s="37"/>
      <c r="AA192" s="387"/>
      <c r="AB192" s="387"/>
      <c r="AC192" s="387"/>
    </row>
    <row r="193" spans="1:68" ht="16.5" customHeight="1" x14ac:dyDescent="0.25">
      <c r="A193" s="390" t="s">
        <v>275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9"/>
      <c r="AB193" s="379"/>
      <c r="AC193" s="379"/>
    </row>
    <row r="194" spans="1:68" ht="14.25" customHeight="1" x14ac:dyDescent="0.25">
      <c r="A194" s="404" t="s">
        <v>104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80"/>
      <c r="AB194" s="380"/>
      <c r="AC194" s="380"/>
    </row>
    <row r="195" spans="1:68" ht="16.5" customHeight="1" x14ac:dyDescent="0.25">
      <c r="A195" s="54" t="s">
        <v>276</v>
      </c>
      <c r="B195" s="54" t="s">
        <v>277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69</v>
      </c>
      <c r="Q197" s="401"/>
      <c r="R197" s="401"/>
      <c r="S197" s="401"/>
      <c r="T197" s="401"/>
      <c r="U197" s="401"/>
      <c r="V197" s="402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69</v>
      </c>
      <c r="Q198" s="401"/>
      <c r="R198" s="401"/>
      <c r="S198" s="401"/>
      <c r="T198" s="401"/>
      <c r="U198" s="401"/>
      <c r="V198" s="402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4" t="s">
        <v>140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80"/>
      <c r="AB199" s="380"/>
      <c r="AC199" s="380"/>
    </row>
    <row r="200" spans="1:68" ht="16.5" customHeight="1" x14ac:dyDescent="0.25">
      <c r="A200" s="54" t="s">
        <v>280</v>
      </c>
      <c r="B200" s="54" t="s">
        <v>281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69</v>
      </c>
      <c r="Q202" s="401"/>
      <c r="R202" s="401"/>
      <c r="S202" s="401"/>
      <c r="T202" s="401"/>
      <c r="U202" s="401"/>
      <c r="V202" s="402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69</v>
      </c>
      <c r="Q203" s="401"/>
      <c r="R203" s="401"/>
      <c r="S203" s="401"/>
      <c r="T203" s="401"/>
      <c r="U203" s="401"/>
      <c r="V203" s="402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4" t="s">
        <v>63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68</v>
      </c>
      <c r="X206" s="384">
        <v>0</v>
      </c>
      <c r="Y206" s="385">
        <f t="shared" si="31"/>
        <v>0</v>
      </c>
      <c r="Z206" s="36" t="str">
        <f>IFERROR(IF(Y206=0,"",ROUNDUP(Y206/H206,0)*0.00937),"")</f>
        <v/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292</v>
      </c>
      <c r="B209" s="54" t="s">
        <v>293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294</v>
      </c>
      <c r="B210" s="54" t="s">
        <v>295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296</v>
      </c>
      <c r="B211" s="54" t="s">
        <v>297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298</v>
      </c>
      <c r="B212" s="54" t="s">
        <v>299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69</v>
      </c>
      <c r="Q213" s="401"/>
      <c r="R213" s="401"/>
      <c r="S213" s="401"/>
      <c r="T213" s="401"/>
      <c r="U213" s="401"/>
      <c r="V213" s="402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0</v>
      </c>
      <c r="Y213" s="386">
        <f>IFERROR(Y205/H205,"0")+IFERROR(Y206/H206,"0")+IFERROR(Y207/H207,"0")+IFERROR(Y208/H208,"0")+IFERROR(Y209/H209,"0")+IFERROR(Y210/H210,"0")+IFERROR(Y211/H211,"0")+IFERROR(Y212/H212,"0")</f>
        <v>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69</v>
      </c>
      <c r="Q214" s="401"/>
      <c r="R214" s="401"/>
      <c r="S214" s="401"/>
      <c r="T214" s="401"/>
      <c r="U214" s="401"/>
      <c r="V214" s="402"/>
      <c r="W214" s="37" t="s">
        <v>68</v>
      </c>
      <c r="X214" s="386">
        <f>IFERROR(SUM(X205:X212),"0")</f>
        <v>0</v>
      </c>
      <c r="Y214" s="386">
        <f>IFERROR(SUM(Y205:Y212),"0")</f>
        <v>0</v>
      </c>
      <c r="Z214" s="37"/>
      <c r="AA214" s="387"/>
      <c r="AB214" s="387"/>
      <c r="AC214" s="387"/>
    </row>
    <row r="215" spans="1:68" ht="14.25" customHeight="1" x14ac:dyDescent="0.25">
      <c r="A215" s="404" t="s">
        <v>71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80"/>
      <c r="AB215" s="380"/>
      <c r="AC215" s="380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93"/>
      <c r="R217" s="393"/>
      <c r="S217" s="393"/>
      <c r="T217" s="394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63" t="s">
        <v>309</v>
      </c>
      <c r="Q219" s="393"/>
      <c r="R219" s="393"/>
      <c r="S219" s="393"/>
      <c r="T219" s="394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68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312</v>
      </c>
      <c r="B221" s="54" t="s">
        <v>313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6" t="s">
        <v>314</v>
      </c>
      <c r="Q221" s="393"/>
      <c r="R221" s="393"/>
      <c r="S221" s="393"/>
      <c r="T221" s="394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60" t="s">
        <v>317</v>
      </c>
      <c r="Q222" s="393"/>
      <c r="R222" s="393"/>
      <c r="S222" s="393"/>
      <c r="T222" s="394"/>
      <c r="U222" s="34"/>
      <c r="V222" s="34"/>
      <c r="W222" s="35" t="s">
        <v>68</v>
      </c>
      <c r="X222" s="384">
        <v>0</v>
      </c>
      <c r="Y222" s="385">
        <f t="shared" si="36"/>
        <v>0</v>
      </c>
      <c r="Z222" s="36" t="str">
        <f t="shared" si="41"/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511" t="s">
        <v>320</v>
      </c>
      <c r="Q223" s="393"/>
      <c r="R223" s="393"/>
      <c r="S223" s="393"/>
      <c r="T223" s="394"/>
      <c r="U223" s="34"/>
      <c r="V223" s="34"/>
      <c r="W223" s="35" t="s">
        <v>68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00" t="s">
        <v>323</v>
      </c>
      <c r="Q224" s="393"/>
      <c r="R224" s="393"/>
      <c r="S224" s="393"/>
      <c r="T224" s="394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70" t="s">
        <v>326</v>
      </c>
      <c r="Q225" s="393"/>
      <c r="R225" s="393"/>
      <c r="S225" s="393"/>
      <c r="T225" s="394"/>
      <c r="U225" s="34"/>
      <c r="V225" s="34"/>
      <c r="W225" s="35" t="s">
        <v>68</v>
      </c>
      <c r="X225" s="384">
        <v>0</v>
      </c>
      <c r="Y225" s="38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69</v>
      </c>
      <c r="Q227" s="401"/>
      <c r="R227" s="401"/>
      <c r="S227" s="401"/>
      <c r="T227" s="401"/>
      <c r="U227" s="401"/>
      <c r="V227" s="402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69</v>
      </c>
      <c r="Q228" s="401"/>
      <c r="R228" s="401"/>
      <c r="S228" s="401"/>
      <c r="T228" s="401"/>
      <c r="U228" s="401"/>
      <c r="V228" s="402"/>
      <c r="W228" s="37" t="s">
        <v>68</v>
      </c>
      <c r="X228" s="386">
        <f>IFERROR(SUM(X216:X226),"0")</f>
        <v>0</v>
      </c>
      <c r="Y228" s="386">
        <f>IFERROR(SUM(Y216:Y226),"0")</f>
        <v>0</v>
      </c>
      <c r="Z228" s="37"/>
      <c r="AA228" s="387"/>
      <c r="AB228" s="387"/>
      <c r="AC228" s="387"/>
    </row>
    <row r="229" spans="1:68" ht="14.25" customHeight="1" x14ac:dyDescent="0.25">
      <c r="A229" s="404" t="s">
        <v>170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80"/>
      <c r="AB229" s="380"/>
      <c r="AC229" s="380"/>
    </row>
    <row r="230" spans="1:68" ht="16.5" customHeight="1" x14ac:dyDescent="0.25">
      <c r="A230" s="54" t="s">
        <v>329</v>
      </c>
      <c r="B230" s="54" t="s">
        <v>330</v>
      </c>
      <c r="C230" s="31">
        <v>4301060360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3"/>
      <c r="R230" s="393"/>
      <c r="S230" s="393"/>
      <c r="T230" s="394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329</v>
      </c>
      <c r="B231" s="54" t="s">
        <v>331</v>
      </c>
      <c r="C231" s="31">
        <v>4301060404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398" t="s">
        <v>332</v>
      </c>
      <c r="Q231" s="393"/>
      <c r="R231" s="393"/>
      <c r="S231" s="393"/>
      <c r="T231" s="394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2" t="s">
        <v>337</v>
      </c>
      <c r="Q233" s="393"/>
      <c r="R233" s="393"/>
      <c r="S233" s="393"/>
      <c r="T233" s="394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5" t="s">
        <v>340</v>
      </c>
      <c r="Q234" s="393"/>
      <c r="R234" s="393"/>
      <c r="S234" s="393"/>
      <c r="T234" s="394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6">
        <f>IFERROR(X230/H230,"0")+IFERROR(X231/H231,"0")+IFERROR(X232/H232,"0")+IFERROR(X233/H233,"0")+IFERROR(X234/H234,"0")</f>
        <v>0</v>
      </c>
      <c r="Y235" s="386">
        <f>IFERROR(Y230/H230,"0")+IFERROR(Y231/H231,"0")+IFERROR(Y232/H232,"0")+IFERROR(Y233/H233,"0")+IFERROR(Y234/H234,"0")</f>
        <v>0</v>
      </c>
      <c r="Z235" s="386">
        <f>IFERROR(IF(Z230="",0,Z230),"0")+IFERROR(IF(Z231="",0,Z231),"0")+IFERROR(IF(Z232="",0,Z232),"0")+IFERROR(IF(Z233="",0,Z233),"0")+IFERROR(IF(Z234="",0,Z234),"0")</f>
        <v>0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6">
        <f>IFERROR(SUM(X230:X234),"0")</f>
        <v>0</v>
      </c>
      <c r="Y236" s="386">
        <f>IFERROR(SUM(Y230:Y234),"0")</f>
        <v>0</v>
      </c>
      <c r="Z236" s="37"/>
      <c r="AA236" s="387"/>
      <c r="AB236" s="387"/>
      <c r="AC236" s="387"/>
    </row>
    <row r="237" spans="1:68" ht="16.5" customHeight="1" x14ac:dyDescent="0.25">
      <c r="A237" s="390" t="s">
        <v>341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4.25" customHeight="1" x14ac:dyDescent="0.25">
      <c r="A238" s="404" t="s">
        <v>104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80"/>
      <c r="AB238" s="380"/>
      <c r="AC238" s="380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342</v>
      </c>
      <c r="B240" s="54" t="s">
        <v>344</v>
      </c>
      <c r="C240" s="31">
        <v>4301011945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78" t="s">
        <v>345</v>
      </c>
      <c r="Q240" s="393"/>
      <c r="R240" s="393"/>
      <c r="S240" s="393"/>
      <c r="T240" s="394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346</v>
      </c>
      <c r="B241" s="54" t="s">
        <v>347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3"/>
      <c r="R242" s="393"/>
      <c r="S242" s="393"/>
      <c r="T242" s="394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348</v>
      </c>
      <c r="B243" s="54" t="s">
        <v>350</v>
      </c>
      <c r="C243" s="31">
        <v>4301011944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63" t="s">
        <v>351</v>
      </c>
      <c r="Q243" s="393"/>
      <c r="R243" s="393"/>
      <c r="S243" s="393"/>
      <c r="T243" s="394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352</v>
      </c>
      <c r="B244" s="54" t="s">
        <v>353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354</v>
      </c>
      <c r="B245" s="54" t="s">
        <v>355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69</v>
      </c>
      <c r="Q247" s="401"/>
      <c r="R247" s="401"/>
      <c r="S247" s="401"/>
      <c r="T247" s="401"/>
      <c r="U247" s="401"/>
      <c r="V247" s="402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69</v>
      </c>
      <c r="Q248" s="401"/>
      <c r="R248" s="401"/>
      <c r="S248" s="401"/>
      <c r="T248" s="401"/>
      <c r="U248" s="401"/>
      <c r="V248" s="402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customHeight="1" x14ac:dyDescent="0.25">
      <c r="A249" s="390" t="s">
        <v>358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9"/>
      <c r="AB249" s="379"/>
      <c r="AC249" s="379"/>
    </row>
    <row r="250" spans="1:68" ht="14.25" customHeight="1" x14ac:dyDescent="0.25">
      <c r="A250" s="404" t="s">
        <v>104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359</v>
      </c>
      <c r="B252" s="54" t="s">
        <v>361</v>
      </c>
      <c r="C252" s="31">
        <v>4301011942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6" t="s">
        <v>362</v>
      </c>
      <c r="Q252" s="393"/>
      <c r="R252" s="393"/>
      <c r="S252" s="393"/>
      <c r="T252" s="394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363</v>
      </c>
      <c r="B253" s="54" t="s">
        <v>364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369</v>
      </c>
      <c r="B256" s="54" t="s">
        <v>370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2" t="s">
        <v>371</v>
      </c>
      <c r="Q256" s="393"/>
      <c r="R256" s="393"/>
      <c r="S256" s="393"/>
      <c r="T256" s="394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372</v>
      </c>
      <c r="B257" s="54" t="s">
        <v>373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69</v>
      </c>
      <c r="Q259" s="401"/>
      <c r="R259" s="401"/>
      <c r="S259" s="401"/>
      <c r="T259" s="401"/>
      <c r="U259" s="401"/>
      <c r="V259" s="402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69</v>
      </c>
      <c r="Q260" s="401"/>
      <c r="R260" s="401"/>
      <c r="S260" s="401"/>
      <c r="T260" s="401"/>
      <c r="U260" s="401"/>
      <c r="V260" s="402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customHeight="1" x14ac:dyDescent="0.25">
      <c r="A261" s="390" t="s">
        <v>376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9"/>
      <c r="AB261" s="379"/>
      <c r="AC261" s="379"/>
    </row>
    <row r="262" spans="1:68" ht="14.25" customHeight="1" x14ac:dyDescent="0.25">
      <c r="A262" s="404" t="s">
        <v>104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80"/>
      <c r="AB262" s="380"/>
      <c r="AC262" s="380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58" t="s">
        <v>379</v>
      </c>
      <c r="Q263" s="393"/>
      <c r="R263" s="393"/>
      <c r="S263" s="393"/>
      <c r="T263" s="394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8" t="s">
        <v>382</v>
      </c>
      <c r="Q264" s="393"/>
      <c r="R264" s="393"/>
      <c r="S264" s="393"/>
      <c r="T264" s="394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452" t="s">
        <v>385</v>
      </c>
      <c r="Q265" s="393"/>
      <c r="R265" s="393"/>
      <c r="S265" s="393"/>
      <c r="T265" s="394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2" t="s">
        <v>388</v>
      </c>
      <c r="Q266" s="393"/>
      <c r="R266" s="393"/>
      <c r="S266" s="393"/>
      <c r="T266" s="394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389</v>
      </c>
      <c r="B267" s="54" t="s">
        <v>390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89" t="s">
        <v>391</v>
      </c>
      <c r="Q267" s="393"/>
      <c r="R267" s="393"/>
      <c r="S267" s="393"/>
      <c r="T267" s="394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69</v>
      </c>
      <c r="Q268" s="401"/>
      <c r="R268" s="401"/>
      <c r="S268" s="401"/>
      <c r="T268" s="401"/>
      <c r="U268" s="401"/>
      <c r="V268" s="402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69</v>
      </c>
      <c r="Q269" s="401"/>
      <c r="R269" s="401"/>
      <c r="S269" s="401"/>
      <c r="T269" s="401"/>
      <c r="U269" s="401"/>
      <c r="V269" s="402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392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14.25" customHeight="1" x14ac:dyDescent="0.25">
      <c r="A271" s="404" t="s">
        <v>104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80"/>
      <c r="AB271" s="380"/>
      <c r="AC271" s="380"/>
    </row>
    <row r="272" spans="1:68" ht="27" customHeight="1" x14ac:dyDescent="0.25">
      <c r="A272" s="54" t="s">
        <v>393</v>
      </c>
      <c r="B272" s="54" t="s">
        <v>394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64" t="s">
        <v>395</v>
      </c>
      <c r="Q272" s="393"/>
      <c r="R272" s="393"/>
      <c r="S272" s="393"/>
      <c r="T272" s="394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69</v>
      </c>
      <c r="Q273" s="401"/>
      <c r="R273" s="401"/>
      <c r="S273" s="401"/>
      <c r="T273" s="401"/>
      <c r="U273" s="401"/>
      <c r="V273" s="402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69</v>
      </c>
      <c r="Q274" s="401"/>
      <c r="R274" s="401"/>
      <c r="S274" s="401"/>
      <c r="T274" s="401"/>
      <c r="U274" s="401"/>
      <c r="V274" s="402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396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9"/>
      <c r="AB275" s="379"/>
      <c r="AC275" s="379"/>
    </row>
    <row r="276" spans="1:68" ht="14.25" customHeight="1" x14ac:dyDescent="0.25">
      <c r="A276" s="404" t="s">
        <v>104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80"/>
      <c r="AB276" s="380"/>
      <c r="AC276" s="380"/>
    </row>
    <row r="277" spans="1:68" ht="27" customHeight="1" x14ac:dyDescent="0.25">
      <c r="A277" s="54" t="s">
        <v>397</v>
      </c>
      <c r="B277" s="54" t="s">
        <v>398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399</v>
      </c>
      <c r="B278" s="54" t="s">
        <v>400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8" t="s">
        <v>401</v>
      </c>
      <c r="Q278" s="393"/>
      <c r="R278" s="393"/>
      <c r="S278" s="393"/>
      <c r="T278" s="394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402</v>
      </c>
      <c r="B279" s="54" t="s">
        <v>403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2" t="s">
        <v>404</v>
      </c>
      <c r="Q279" s="393"/>
      <c r="R279" s="393"/>
      <c r="S279" s="393"/>
      <c r="T279" s="394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69</v>
      </c>
      <c r="Q280" s="401"/>
      <c r="R280" s="401"/>
      <c r="S280" s="401"/>
      <c r="T280" s="401"/>
      <c r="U280" s="401"/>
      <c r="V280" s="402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69</v>
      </c>
      <c r="Q281" s="401"/>
      <c r="R281" s="401"/>
      <c r="S281" s="401"/>
      <c r="T281" s="401"/>
      <c r="U281" s="401"/>
      <c r="V281" s="402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405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9"/>
      <c r="AB282" s="379"/>
      <c r="AC282" s="379"/>
    </row>
    <row r="283" spans="1:68" ht="14.25" customHeight="1" x14ac:dyDescent="0.25">
      <c r="A283" s="404" t="s">
        <v>71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80"/>
      <c r="AB283" s="380"/>
      <c r="AC283" s="380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customHeight="1" x14ac:dyDescent="0.25">
      <c r="A286" s="54" t="s">
        <v>410</v>
      </c>
      <c r="B286" s="54" t="s">
        <v>411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4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68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414</v>
      </c>
      <c r="B288" s="54" t="s">
        <v>415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6">
        <f>IFERROR(X284/H284,"0")+IFERROR(X285/H285,"0")+IFERROR(X286/H286,"0")+IFERROR(X287/H287,"0")+IFERROR(X288/H288,"0")</f>
        <v>0</v>
      </c>
      <c r="Y289" s="386">
        <f>IFERROR(Y284/H284,"0")+IFERROR(Y285/H285,"0")+IFERROR(Y286/H286,"0")+IFERROR(Y287/H287,"0")+IFERROR(Y288/H288,"0")</f>
        <v>0</v>
      </c>
      <c r="Z289" s="386">
        <f>IFERROR(IF(Z284="",0,Z284),"0")+IFERROR(IF(Z285="",0,Z285),"0")+IFERROR(IF(Z286="",0,Z286),"0")+IFERROR(IF(Z287="",0,Z287),"0")+IFERROR(IF(Z288="",0,Z288),"0")</f>
        <v>0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6">
        <f>IFERROR(SUM(X284:X288),"0")</f>
        <v>0</v>
      </c>
      <c r="Y290" s="386">
        <f>IFERROR(SUM(Y284:Y288),"0")</f>
        <v>0</v>
      </c>
      <c r="Z290" s="37"/>
      <c r="AA290" s="387"/>
      <c r="AB290" s="387"/>
      <c r="AC290" s="387"/>
    </row>
    <row r="291" spans="1:68" ht="16.5" customHeight="1" x14ac:dyDescent="0.25">
      <c r="A291" s="390" t="s">
        <v>416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9"/>
      <c r="AB291" s="379"/>
      <c r="AC291" s="379"/>
    </row>
    <row r="292" spans="1:68" ht="14.25" customHeight="1" x14ac:dyDescent="0.25">
      <c r="A292" s="404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80"/>
      <c r="AB292" s="380"/>
      <c r="AC292" s="380"/>
    </row>
    <row r="293" spans="1:68" ht="16.5" customHeight="1" x14ac:dyDescent="0.25">
      <c r="A293" s="54" t="s">
        <v>417</v>
      </c>
      <c r="B293" s="54" t="s">
        <v>418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69</v>
      </c>
      <c r="Q294" s="401"/>
      <c r="R294" s="401"/>
      <c r="S294" s="401"/>
      <c r="T294" s="401"/>
      <c r="U294" s="401"/>
      <c r="V294" s="402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69</v>
      </c>
      <c r="Q295" s="401"/>
      <c r="R295" s="401"/>
      <c r="S295" s="401"/>
      <c r="T295" s="401"/>
      <c r="U295" s="401"/>
      <c r="V295" s="402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419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9"/>
      <c r="AB296" s="379"/>
      <c r="AC296" s="379"/>
    </row>
    <row r="297" spans="1:68" ht="14.25" customHeight="1" x14ac:dyDescent="0.25">
      <c r="A297" s="404" t="s">
        <v>104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80"/>
      <c r="AB297" s="380"/>
      <c r="AC297" s="380"/>
    </row>
    <row r="298" spans="1:68" ht="27" customHeight="1" x14ac:dyDescent="0.25">
      <c r="A298" s="54" t="s">
        <v>420</v>
      </c>
      <c r="B298" s="54" t="s">
        <v>421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69</v>
      </c>
      <c r="Q299" s="401"/>
      <c r="R299" s="401"/>
      <c r="S299" s="401"/>
      <c r="T299" s="401"/>
      <c r="U299" s="401"/>
      <c r="V299" s="402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69</v>
      </c>
      <c r="Q300" s="401"/>
      <c r="R300" s="401"/>
      <c r="S300" s="401"/>
      <c r="T300" s="401"/>
      <c r="U300" s="401"/>
      <c r="V300" s="402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4" t="s">
        <v>63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80"/>
      <c r="AB301" s="380"/>
      <c r="AC301" s="380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424</v>
      </c>
      <c r="B303" s="54" t="s">
        <v>425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69</v>
      </c>
      <c r="Q304" s="401"/>
      <c r="R304" s="401"/>
      <c r="S304" s="401"/>
      <c r="T304" s="401"/>
      <c r="U304" s="401"/>
      <c r="V304" s="402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69</v>
      </c>
      <c r="Q305" s="401"/>
      <c r="R305" s="401"/>
      <c r="S305" s="401"/>
      <c r="T305" s="401"/>
      <c r="U305" s="401"/>
      <c r="V305" s="402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customHeight="1" x14ac:dyDescent="0.25">
      <c r="A306" s="390" t="s">
        <v>426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14.25" customHeight="1" x14ac:dyDescent="0.25">
      <c r="A307" s="404" t="s">
        <v>104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80"/>
      <c r="AB307" s="380"/>
      <c r="AC307" s="380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65" t="s">
        <v>429</v>
      </c>
      <c r="Q308" s="393"/>
      <c r="R308" s="393"/>
      <c r="S308" s="393"/>
      <c r="T308" s="394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603" t="s">
        <v>432</v>
      </c>
      <c r="Q309" s="393"/>
      <c r="R309" s="393"/>
      <c r="S309" s="393"/>
      <c r="T309" s="394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78" t="s">
        <v>435</v>
      </c>
      <c r="Q310" s="393"/>
      <c r="R310" s="393"/>
      <c r="S310" s="393"/>
      <c r="T310" s="394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86" t="s">
        <v>438</v>
      </c>
      <c r="Q311" s="393"/>
      <c r="R311" s="393"/>
      <c r="S311" s="393"/>
      <c r="T311" s="394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517" t="s">
        <v>441</v>
      </c>
      <c r="Q312" s="393"/>
      <c r="R312" s="393"/>
      <c r="S312" s="393"/>
      <c r="T312" s="394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442</v>
      </c>
      <c r="B313" s="54" t="s">
        <v>443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444</v>
      </c>
      <c r="B314" s="54" t="s">
        <v>445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4" t="s">
        <v>63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68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450</v>
      </c>
      <c r="B320" s="54" t="s">
        <v>451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69</v>
      </c>
      <c r="Q322" s="401"/>
      <c r="R322" s="401"/>
      <c r="S322" s="401"/>
      <c r="T322" s="401"/>
      <c r="U322" s="401"/>
      <c r="V322" s="402"/>
      <c r="W322" s="37" t="s">
        <v>70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69</v>
      </c>
      <c r="Q323" s="401"/>
      <c r="R323" s="401"/>
      <c r="S323" s="401"/>
      <c r="T323" s="401"/>
      <c r="U323" s="401"/>
      <c r="V323" s="402"/>
      <c r="W323" s="37" t="s">
        <v>68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customHeight="1" x14ac:dyDescent="0.25">
      <c r="A324" s="404" t="s">
        <v>71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customHeight="1" x14ac:dyDescent="0.25">
      <c r="A326" s="54" t="s">
        <v>456</v>
      </c>
      <c r="B326" s="54" t="s">
        <v>457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458</v>
      </c>
      <c r="B327" s="54" t="s">
        <v>459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462</v>
      </c>
      <c r="B329" s="54" t="s">
        <v>463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69</v>
      </c>
      <c r="Q331" s="401"/>
      <c r="R331" s="401"/>
      <c r="S331" s="401"/>
      <c r="T331" s="401"/>
      <c r="U331" s="401"/>
      <c r="V331" s="402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69</v>
      </c>
      <c r="Q332" s="401"/>
      <c r="R332" s="401"/>
      <c r="S332" s="401"/>
      <c r="T332" s="401"/>
      <c r="U332" s="401"/>
      <c r="V332" s="402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customHeight="1" x14ac:dyDescent="0.25">
      <c r="A333" s="404" t="s">
        <v>170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9" t="s">
        <v>468</v>
      </c>
      <c r="Q334" s="393"/>
      <c r="R334" s="393"/>
      <c r="S334" s="393"/>
      <c r="T334" s="394"/>
      <c r="U334" s="34"/>
      <c r="V334" s="34"/>
      <c r="W334" s="35" t="s">
        <v>68</v>
      </c>
      <c r="X334" s="384">
        <v>200</v>
      </c>
      <c r="Y334" s="385">
        <f>IFERROR(IF(X334="",0,CEILING((X334/$H334),1)*$H334),"")</f>
        <v>201.60000000000002</v>
      </c>
      <c r="Z334" s="36">
        <f>IFERROR(IF(Y334=0,"",ROUNDUP(Y334/H334,0)*0.02175),"")</f>
        <v>0.52200000000000002</v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213.42857142857144</v>
      </c>
      <c r="BN334" s="64">
        <f>IFERROR(Y334*I334/H334,"0")</f>
        <v>215.13600000000002</v>
      </c>
      <c r="BO334" s="64">
        <f>IFERROR(1/J334*(X334/H334),"0")</f>
        <v>0.42517006802721086</v>
      </c>
      <c r="BP334" s="64">
        <f>IFERROR(1/J334*(Y334/H334),"0")</f>
        <v>0.42857142857142855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68</v>
      </c>
      <c r="X335" s="384">
        <v>0</v>
      </c>
      <c r="Y335" s="385">
        <f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69</v>
      </c>
      <c r="Q337" s="401"/>
      <c r="R337" s="401"/>
      <c r="S337" s="401"/>
      <c r="T337" s="401"/>
      <c r="U337" s="401"/>
      <c r="V337" s="402"/>
      <c r="W337" s="37" t="s">
        <v>70</v>
      </c>
      <c r="X337" s="386">
        <f>IFERROR(X334/H334,"0")+IFERROR(X335/H335,"0")+IFERROR(X336/H336,"0")</f>
        <v>23.80952380952381</v>
      </c>
      <c r="Y337" s="386">
        <f>IFERROR(Y334/H334,"0")+IFERROR(Y335/H335,"0")+IFERROR(Y336/H336,"0")</f>
        <v>24</v>
      </c>
      <c r="Z337" s="386">
        <f>IFERROR(IF(Z334="",0,Z334),"0")+IFERROR(IF(Z335="",0,Z335),"0")+IFERROR(IF(Z336="",0,Z336),"0")</f>
        <v>0.52200000000000002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69</v>
      </c>
      <c r="Q338" s="401"/>
      <c r="R338" s="401"/>
      <c r="S338" s="401"/>
      <c r="T338" s="401"/>
      <c r="U338" s="401"/>
      <c r="V338" s="402"/>
      <c r="W338" s="37" t="s">
        <v>68</v>
      </c>
      <c r="X338" s="386">
        <f>IFERROR(SUM(X334:X336),"0")</f>
        <v>200</v>
      </c>
      <c r="Y338" s="386">
        <f>IFERROR(SUM(Y334:Y336),"0")</f>
        <v>201.60000000000002</v>
      </c>
      <c r="Z338" s="37"/>
      <c r="AA338" s="387"/>
      <c r="AB338" s="387"/>
      <c r="AC338" s="387"/>
    </row>
    <row r="339" spans="1:68" ht="14.25" customHeight="1" x14ac:dyDescent="0.25">
      <c r="A339" s="404" t="s">
        <v>90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80"/>
      <c r="AB339" s="380"/>
      <c r="AC339" s="380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36" t="s">
        <v>475</v>
      </c>
      <c r="Q340" s="393"/>
      <c r="R340" s="393"/>
      <c r="S340" s="393"/>
      <c r="T340" s="394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6" t="s">
        <v>478</v>
      </c>
      <c r="Q341" s="393"/>
      <c r="R341" s="393"/>
      <c r="S341" s="393"/>
      <c r="T341" s="394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69</v>
      </c>
      <c r="Q344" s="401"/>
      <c r="R344" s="401"/>
      <c r="S344" s="401"/>
      <c r="T344" s="401"/>
      <c r="U344" s="401"/>
      <c r="V344" s="402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69</v>
      </c>
      <c r="Q345" s="401"/>
      <c r="R345" s="401"/>
      <c r="S345" s="401"/>
      <c r="T345" s="401"/>
      <c r="U345" s="401"/>
      <c r="V345" s="402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customHeight="1" x14ac:dyDescent="0.25">
      <c r="A346" s="404" t="s">
        <v>483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80"/>
      <c r="AB346" s="380"/>
      <c r="AC346" s="380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488</v>
      </c>
      <c r="B348" s="54" t="s">
        <v>489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490</v>
      </c>
      <c r="B349" s="54" t="s">
        <v>491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69</v>
      </c>
      <c r="Q350" s="401"/>
      <c r="R350" s="401"/>
      <c r="S350" s="401"/>
      <c r="T350" s="401"/>
      <c r="U350" s="401"/>
      <c r="V350" s="402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69</v>
      </c>
      <c r="Q351" s="401"/>
      <c r="R351" s="401"/>
      <c r="S351" s="401"/>
      <c r="T351" s="401"/>
      <c r="U351" s="401"/>
      <c r="V351" s="402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390" t="s">
        <v>492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9"/>
      <c r="AB352" s="379"/>
      <c r="AC352" s="379"/>
    </row>
    <row r="353" spans="1:68" ht="14.25" customHeight="1" x14ac:dyDescent="0.25">
      <c r="A353" s="404" t="s">
        <v>63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69</v>
      </c>
      <c r="Q355" s="401"/>
      <c r="R355" s="401"/>
      <c r="S355" s="401"/>
      <c r="T355" s="401"/>
      <c r="U355" s="401"/>
      <c r="V355" s="402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69</v>
      </c>
      <c r="Q356" s="401"/>
      <c r="R356" s="401"/>
      <c r="S356" s="401"/>
      <c r="T356" s="401"/>
      <c r="U356" s="401"/>
      <c r="V356" s="402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customHeight="1" x14ac:dyDescent="0.25">
      <c r="A357" s="404" t="s">
        <v>71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69</v>
      </c>
      <c r="Q361" s="401"/>
      <c r="R361" s="401"/>
      <c r="S361" s="401"/>
      <c r="T361" s="401"/>
      <c r="U361" s="401"/>
      <c r="V361" s="402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69</v>
      </c>
      <c r="Q362" s="401"/>
      <c r="R362" s="401"/>
      <c r="S362" s="401"/>
      <c r="T362" s="401"/>
      <c r="U362" s="401"/>
      <c r="V362" s="402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customHeight="1" x14ac:dyDescent="0.2">
      <c r="A363" s="412" t="s">
        <v>501</v>
      </c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3"/>
      <c r="O363" s="413"/>
      <c r="P363" s="413"/>
      <c r="Q363" s="413"/>
      <c r="R363" s="413"/>
      <c r="S363" s="413"/>
      <c r="T363" s="413"/>
      <c r="U363" s="413"/>
      <c r="V363" s="413"/>
      <c r="W363" s="413"/>
      <c r="X363" s="413"/>
      <c r="Y363" s="413"/>
      <c r="Z363" s="413"/>
      <c r="AA363" s="48"/>
      <c r="AB363" s="48"/>
      <c r="AC363" s="48"/>
    </row>
    <row r="364" spans="1:68" ht="16.5" customHeight="1" x14ac:dyDescent="0.25">
      <c r="A364" s="390" t="s">
        <v>502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9"/>
      <c r="AB364" s="379"/>
      <c r="AC364" s="379"/>
    </row>
    <row r="365" spans="1:68" ht="14.25" customHeight="1" x14ac:dyDescent="0.25">
      <c r="A365" s="404" t="s">
        <v>104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68</v>
      </c>
      <c r="X366" s="384">
        <v>3000</v>
      </c>
      <c r="Y366" s="385">
        <f t="shared" ref="Y366:Y374" si="62">IFERROR(IF(X366="",0,CEILING((X366/$H366),1)*$H366),"")</f>
        <v>3000</v>
      </c>
      <c r="Z366" s="36">
        <f>IFERROR(IF(Y366=0,"",ROUNDUP(Y366/H366,0)*0.02175),"")</f>
        <v>4.3499999999999996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3096</v>
      </c>
      <c r="BN366" s="64">
        <f t="shared" ref="BN366:BN374" si="64">IFERROR(Y366*I366/H366,"0")</f>
        <v>3096</v>
      </c>
      <c r="BO366" s="64">
        <f t="shared" ref="BO366:BO374" si="65">IFERROR(1/J366*(X366/H366),"0")</f>
        <v>4.1666666666666661</v>
      </c>
      <c r="BP366" s="64">
        <f t="shared" ref="BP366:BP374" si="66">IFERROR(1/J366*(Y366/H366),"0")</f>
        <v>4.1666666666666661</v>
      </c>
    </row>
    <row r="367" spans="1:68" ht="27" customHeight="1" x14ac:dyDescent="0.25">
      <c r="A367" s="54" t="s">
        <v>503</v>
      </c>
      <c r="B367" s="54" t="s">
        <v>505</v>
      </c>
      <c r="C367" s="31">
        <v>4301011943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68</v>
      </c>
      <c r="X368" s="384">
        <v>4500</v>
      </c>
      <c r="Y368" s="385">
        <f t="shared" si="62"/>
        <v>4500</v>
      </c>
      <c r="Z368" s="36">
        <f>IFERROR(IF(Y368=0,"",ROUNDUP(Y368/H368,0)*0.02175),"")</f>
        <v>6.5249999999999995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4644</v>
      </c>
      <c r="BN368" s="64">
        <f t="shared" si="64"/>
        <v>4644</v>
      </c>
      <c r="BO368" s="64">
        <f t="shared" si="65"/>
        <v>6.25</v>
      </c>
      <c r="BP368" s="64">
        <f t="shared" si="66"/>
        <v>6.25</v>
      </c>
    </row>
    <row r="369" spans="1:68" ht="27" customHeight="1" x14ac:dyDescent="0.25">
      <c r="A369" s="54" t="s">
        <v>506</v>
      </c>
      <c r="B369" s="54" t="s">
        <v>508</v>
      </c>
      <c r="C369" s="31">
        <v>4301011946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2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68</v>
      </c>
      <c r="X370" s="384">
        <v>2000</v>
      </c>
      <c r="Y370" s="385">
        <f t="shared" si="62"/>
        <v>2010</v>
      </c>
      <c r="Z370" s="36">
        <f>IFERROR(IF(Y370=0,"",ROUNDUP(Y370/H370,0)*0.02175),"")</f>
        <v>2.9144999999999999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2064</v>
      </c>
      <c r="BN370" s="64">
        <f t="shared" si="64"/>
        <v>2074.3200000000002</v>
      </c>
      <c r="BO370" s="64">
        <f t="shared" si="65"/>
        <v>2.7777777777777777</v>
      </c>
      <c r="BP370" s="64">
        <f t="shared" si="66"/>
        <v>2.7916666666666665</v>
      </c>
    </row>
    <row r="371" spans="1:68" ht="27" customHeight="1" x14ac:dyDescent="0.25">
      <c r="A371" s="54" t="s">
        <v>509</v>
      </c>
      <c r="B371" s="54" t="s">
        <v>511</v>
      </c>
      <c r="C371" s="31">
        <v>4301011947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3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69</v>
      </c>
      <c r="Q375" s="401"/>
      <c r="R375" s="401"/>
      <c r="S375" s="401"/>
      <c r="T375" s="401"/>
      <c r="U375" s="401"/>
      <c r="V375" s="402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633.33333333333337</v>
      </c>
      <c r="Y375" s="386">
        <f>IFERROR(Y366/H366,"0")+IFERROR(Y367/H367,"0")+IFERROR(Y368/H368,"0")+IFERROR(Y369/H369,"0")+IFERROR(Y370/H370,"0")+IFERROR(Y371/H371,"0")+IFERROR(Y372/H372,"0")+IFERROR(Y373/H373,"0")+IFERROR(Y374/H374,"0")</f>
        <v>634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13.7895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69</v>
      </c>
      <c r="Q376" s="401"/>
      <c r="R376" s="401"/>
      <c r="S376" s="401"/>
      <c r="T376" s="401"/>
      <c r="U376" s="401"/>
      <c r="V376" s="402"/>
      <c r="W376" s="37" t="s">
        <v>68</v>
      </c>
      <c r="X376" s="386">
        <f>IFERROR(SUM(X366:X374),"0")</f>
        <v>9500</v>
      </c>
      <c r="Y376" s="386">
        <f>IFERROR(SUM(Y366:Y374),"0")</f>
        <v>9510</v>
      </c>
      <c r="Z376" s="37"/>
      <c r="AA376" s="387"/>
      <c r="AB376" s="387"/>
      <c r="AC376" s="387"/>
    </row>
    <row r="377" spans="1:68" ht="14.25" customHeight="1" x14ac:dyDescent="0.25">
      <c r="A377" s="404" t="s">
        <v>140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84">
        <v>2600</v>
      </c>
      <c r="Y378" s="385">
        <f>IFERROR(IF(X378="",0,CEILING((X378/$H378),1)*$H378),"")</f>
        <v>2610</v>
      </c>
      <c r="Z378" s="36">
        <f>IFERROR(IF(Y378=0,"",ROUNDUP(Y378/H378,0)*0.02175),"")</f>
        <v>3.7844999999999995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2683.2</v>
      </c>
      <c r="BN378" s="64">
        <f>IFERROR(Y378*I378/H378,"0")</f>
        <v>2693.52</v>
      </c>
      <c r="BO378" s="64">
        <f>IFERROR(1/J378*(X378/H378),"0")</f>
        <v>3.6111111111111112</v>
      </c>
      <c r="BP378" s="64">
        <f>IFERROR(1/J378*(Y378/H378),"0")</f>
        <v>3.625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69</v>
      </c>
      <c r="Q380" s="401"/>
      <c r="R380" s="401"/>
      <c r="S380" s="401"/>
      <c r="T380" s="401"/>
      <c r="U380" s="401"/>
      <c r="V380" s="402"/>
      <c r="W380" s="37" t="s">
        <v>70</v>
      </c>
      <c r="X380" s="386">
        <f>IFERROR(X378/H378,"0")+IFERROR(X379/H379,"0")</f>
        <v>173.33333333333334</v>
      </c>
      <c r="Y380" s="386">
        <f>IFERROR(Y378/H378,"0")+IFERROR(Y379/H379,"0")</f>
        <v>174</v>
      </c>
      <c r="Z380" s="386">
        <f>IFERROR(IF(Z378="",0,Z378),"0")+IFERROR(IF(Z379="",0,Z379),"0")</f>
        <v>3.7844999999999995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69</v>
      </c>
      <c r="Q381" s="401"/>
      <c r="R381" s="401"/>
      <c r="S381" s="401"/>
      <c r="T381" s="401"/>
      <c r="U381" s="401"/>
      <c r="V381" s="402"/>
      <c r="W381" s="37" t="s">
        <v>68</v>
      </c>
      <c r="X381" s="386">
        <f>IFERROR(SUM(X378:X379),"0")</f>
        <v>2600</v>
      </c>
      <c r="Y381" s="386">
        <f>IFERROR(SUM(Y378:Y379),"0")</f>
        <v>2610</v>
      </c>
      <c r="Z381" s="37"/>
      <c r="AA381" s="387"/>
      <c r="AB381" s="387"/>
      <c r="AC381" s="387"/>
    </row>
    <row r="382" spans="1:68" ht="14.25" customHeight="1" x14ac:dyDescent="0.25">
      <c r="A382" s="404" t="s">
        <v>71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80"/>
      <c r="AB382" s="380"/>
      <c r="AC382" s="380"/>
    </row>
    <row r="383" spans="1:68" ht="27" customHeight="1" x14ac:dyDescent="0.25">
      <c r="A383" s="54" t="s">
        <v>522</v>
      </c>
      <c r="B383" s="54" t="s">
        <v>523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522</v>
      </c>
      <c r="B384" s="54" t="s">
        <v>524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69</v>
      </c>
      <c r="Q386" s="401"/>
      <c r="R386" s="401"/>
      <c r="S386" s="401"/>
      <c r="T386" s="401"/>
      <c r="U386" s="401"/>
      <c r="V386" s="402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69</v>
      </c>
      <c r="Q387" s="401"/>
      <c r="R387" s="401"/>
      <c r="S387" s="401"/>
      <c r="T387" s="401"/>
      <c r="U387" s="401"/>
      <c r="V387" s="402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customHeight="1" x14ac:dyDescent="0.25">
      <c r="A388" s="404" t="s">
        <v>170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80"/>
      <c r="AB388" s="380"/>
      <c r="AC388" s="380"/>
    </row>
    <row r="389" spans="1:68" ht="16.5" customHeight="1" x14ac:dyDescent="0.25">
      <c r="A389" s="54" t="s">
        <v>527</v>
      </c>
      <c r="B389" s="54" t="s">
        <v>528</v>
      </c>
      <c r="C389" s="31">
        <v>4301060345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93"/>
      <c r="R389" s="393"/>
      <c r="S389" s="393"/>
      <c r="T389" s="394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93"/>
      <c r="R390" s="393"/>
      <c r="S390" s="393"/>
      <c r="T390" s="394"/>
      <c r="U390" s="34"/>
      <c r="V390" s="34"/>
      <c r="W390" s="35" t="s">
        <v>68</v>
      </c>
      <c r="X390" s="384">
        <v>100</v>
      </c>
      <c r="Y390" s="385">
        <f>IFERROR(IF(X390="",0,CEILING((X390/$H390),1)*$H390),"")</f>
        <v>101.39999999999999</v>
      </c>
      <c r="Z390" s="36">
        <f>IFERROR(IF(Y390=0,"",ROUNDUP(Y390/H390,0)*0.02175),"")</f>
        <v>0.28275</v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107.23076923076924</v>
      </c>
      <c r="BN390" s="64">
        <f>IFERROR(Y390*I390/H390,"0")</f>
        <v>108.732</v>
      </c>
      <c r="BO390" s="64">
        <f>IFERROR(1/J390*(X390/H390),"0")</f>
        <v>0.22893772893772893</v>
      </c>
      <c r="BP390" s="64">
        <f>IFERROR(1/J390*(Y390/H390),"0")</f>
        <v>0.23214285714285712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69</v>
      </c>
      <c r="Q391" s="401"/>
      <c r="R391" s="401"/>
      <c r="S391" s="401"/>
      <c r="T391" s="401"/>
      <c r="U391" s="401"/>
      <c r="V391" s="402"/>
      <c r="W391" s="37" t="s">
        <v>70</v>
      </c>
      <c r="X391" s="386">
        <f>IFERROR(X389/H389,"0")+IFERROR(X390/H390,"0")</f>
        <v>12.820512820512821</v>
      </c>
      <c r="Y391" s="386">
        <f>IFERROR(Y389/H389,"0")+IFERROR(Y390/H390,"0")</f>
        <v>13</v>
      </c>
      <c r="Z391" s="386">
        <f>IFERROR(IF(Z389="",0,Z389),"0")+IFERROR(IF(Z390="",0,Z390),"0")</f>
        <v>0.28275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69</v>
      </c>
      <c r="Q392" s="401"/>
      <c r="R392" s="401"/>
      <c r="S392" s="401"/>
      <c r="T392" s="401"/>
      <c r="U392" s="401"/>
      <c r="V392" s="402"/>
      <c r="W392" s="37" t="s">
        <v>68</v>
      </c>
      <c r="X392" s="386">
        <f>IFERROR(SUM(X389:X390),"0")</f>
        <v>100</v>
      </c>
      <c r="Y392" s="386">
        <f>IFERROR(SUM(Y389:Y390),"0")</f>
        <v>101.39999999999999</v>
      </c>
      <c r="Z392" s="37"/>
      <c r="AA392" s="387"/>
      <c r="AB392" s="387"/>
      <c r="AC392" s="387"/>
    </row>
    <row r="393" spans="1:68" ht="16.5" customHeight="1" x14ac:dyDescent="0.25">
      <c r="A393" s="390" t="s">
        <v>530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9"/>
      <c r="AB393" s="379"/>
      <c r="AC393" s="379"/>
    </row>
    <row r="394" spans="1:68" ht="14.25" customHeight="1" x14ac:dyDescent="0.25">
      <c r="A394" s="404" t="s">
        <v>104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80"/>
      <c r="AB394" s="380"/>
      <c r="AC394" s="380"/>
    </row>
    <row r="395" spans="1:68" ht="27" customHeight="1" x14ac:dyDescent="0.25">
      <c r="A395" s="54" t="s">
        <v>531</v>
      </c>
      <c r="B395" s="54" t="s">
        <v>532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535</v>
      </c>
      <c r="B397" s="54" t="s">
        <v>536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76" t="s">
        <v>537</v>
      </c>
      <c r="Q397" s="393"/>
      <c r="R397" s="393"/>
      <c r="S397" s="393"/>
      <c r="T397" s="394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538</v>
      </c>
      <c r="B398" s="54" t="s">
        <v>539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69</v>
      </c>
      <c r="Q399" s="401"/>
      <c r="R399" s="401"/>
      <c r="S399" s="401"/>
      <c r="T399" s="401"/>
      <c r="U399" s="401"/>
      <c r="V399" s="402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69</v>
      </c>
      <c r="Q400" s="401"/>
      <c r="R400" s="401"/>
      <c r="S400" s="401"/>
      <c r="T400" s="401"/>
      <c r="U400" s="401"/>
      <c r="V400" s="402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04" t="s">
        <v>63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80"/>
      <c r="AB401" s="380"/>
      <c r="AC401" s="380"/>
    </row>
    <row r="402" spans="1:68" ht="27" customHeight="1" x14ac:dyDescent="0.25">
      <c r="A402" s="54" t="s">
        <v>540</v>
      </c>
      <c r="B402" s="54" t="s">
        <v>541</v>
      </c>
      <c r="C402" s="31">
        <v>4301031303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4301031139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68</v>
      </c>
      <c r="X403" s="384">
        <v>150</v>
      </c>
      <c r="Y403" s="385">
        <f>IFERROR(IF(X403="",0,CEILING((X403/$H403),1)*$H403),"")</f>
        <v>153.29999999999998</v>
      </c>
      <c r="Z403" s="36">
        <f>IFERROR(IF(Y403=0,"",ROUNDUP(Y403/H403,0)*0.00753),"")</f>
        <v>0.26355000000000001</v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156.84931506849315</v>
      </c>
      <c r="BN403" s="64">
        <f>IFERROR(Y403*I403/H403,"0")</f>
        <v>160.29999999999998</v>
      </c>
      <c r="BO403" s="64">
        <f>IFERROR(1/J403*(X403/H403),"0")</f>
        <v>0.2195293291183702</v>
      </c>
      <c r="BP403" s="64">
        <f>IFERROR(1/J403*(Y403/H403),"0")</f>
        <v>0.22435897435897434</v>
      </c>
    </row>
    <row r="404" spans="1:68" ht="27" customHeight="1" x14ac:dyDescent="0.25">
      <c r="A404" s="54" t="s">
        <v>543</v>
      </c>
      <c r="B404" s="54" t="s">
        <v>544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69</v>
      </c>
      <c r="Q405" s="401"/>
      <c r="R405" s="401"/>
      <c r="S405" s="401"/>
      <c r="T405" s="401"/>
      <c r="U405" s="401"/>
      <c r="V405" s="402"/>
      <c r="W405" s="37" t="s">
        <v>70</v>
      </c>
      <c r="X405" s="386">
        <f>IFERROR(X402/H402,"0")+IFERROR(X403/H403,"0")+IFERROR(X404/H404,"0")</f>
        <v>34.246575342465754</v>
      </c>
      <c r="Y405" s="386">
        <f>IFERROR(Y402/H402,"0")+IFERROR(Y403/H403,"0")+IFERROR(Y404/H404,"0")</f>
        <v>35</v>
      </c>
      <c r="Z405" s="386">
        <f>IFERROR(IF(Z402="",0,Z402),"0")+IFERROR(IF(Z403="",0,Z403),"0")+IFERROR(IF(Z404="",0,Z404),"0")</f>
        <v>0.26355000000000001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69</v>
      </c>
      <c r="Q406" s="401"/>
      <c r="R406" s="401"/>
      <c r="S406" s="401"/>
      <c r="T406" s="401"/>
      <c r="U406" s="401"/>
      <c r="V406" s="402"/>
      <c r="W406" s="37" t="s">
        <v>68</v>
      </c>
      <c r="X406" s="386">
        <f>IFERROR(SUM(X402:X404),"0")</f>
        <v>150</v>
      </c>
      <c r="Y406" s="386">
        <f>IFERROR(SUM(Y402:Y404),"0")</f>
        <v>153.29999999999998</v>
      </c>
      <c r="Z406" s="37"/>
      <c r="AA406" s="387"/>
      <c r="AB406" s="387"/>
      <c r="AC406" s="387"/>
    </row>
    <row r="407" spans="1:68" ht="14.25" customHeight="1" x14ac:dyDescent="0.25">
      <c r="A407" s="404" t="s">
        <v>71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68</v>
      </c>
      <c r="X408" s="384">
        <v>450</v>
      </c>
      <c r="Y408" s="385">
        <f>IFERROR(IF(X408="",0,CEILING((X408/$H408),1)*$H408),"")</f>
        <v>452.4</v>
      </c>
      <c r="Z408" s="36">
        <f>IFERROR(IF(Y408=0,"",ROUNDUP(Y408/H408,0)*0.02175),"")</f>
        <v>1.2614999999999998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482.53846153846155</v>
      </c>
      <c r="BN408" s="64">
        <f>IFERROR(Y408*I408/H408,"0")</f>
        <v>485.11200000000008</v>
      </c>
      <c r="BO408" s="64">
        <f>IFERROR(1/J408*(X408/H408),"0")</f>
        <v>1.0302197802197801</v>
      </c>
      <c r="BP408" s="64">
        <f>IFERROR(1/J408*(Y408/H408),"0")</f>
        <v>1.0357142857142856</v>
      </c>
    </row>
    <row r="409" spans="1:68" ht="27" customHeight="1" x14ac:dyDescent="0.25">
      <c r="A409" s="54" t="s">
        <v>547</v>
      </c>
      <c r="B409" s="54" t="s">
        <v>548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4301051634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93"/>
      <c r="R410" s="393"/>
      <c r="S410" s="393"/>
      <c r="T410" s="394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549</v>
      </c>
      <c r="B411" s="54" t="s">
        <v>551</v>
      </c>
      <c r="C411" s="31">
        <v>4301051297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93"/>
      <c r="R411" s="393"/>
      <c r="S411" s="393"/>
      <c r="T411" s="394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552</v>
      </c>
      <c r="B412" s="54" t="s">
        <v>553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69</v>
      </c>
      <c r="Q413" s="401"/>
      <c r="R413" s="401"/>
      <c r="S413" s="401"/>
      <c r="T413" s="401"/>
      <c r="U413" s="401"/>
      <c r="V413" s="402"/>
      <c r="W413" s="37" t="s">
        <v>70</v>
      </c>
      <c r="X413" s="386">
        <f>IFERROR(X408/H408,"0")+IFERROR(X409/H409,"0")+IFERROR(X410/H410,"0")+IFERROR(X411/H411,"0")+IFERROR(X412/H412,"0")</f>
        <v>57.692307692307693</v>
      </c>
      <c r="Y413" s="386">
        <f>IFERROR(Y408/H408,"0")+IFERROR(Y409/H409,"0")+IFERROR(Y410/H410,"0")+IFERROR(Y411/H411,"0")+IFERROR(Y412/H412,"0")</f>
        <v>58</v>
      </c>
      <c r="Z413" s="386">
        <f>IFERROR(IF(Z408="",0,Z408),"0")+IFERROR(IF(Z409="",0,Z409),"0")+IFERROR(IF(Z410="",0,Z410),"0")+IFERROR(IF(Z411="",0,Z411),"0")+IFERROR(IF(Z412="",0,Z412),"0")</f>
        <v>1.2614999999999998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69</v>
      </c>
      <c r="Q414" s="401"/>
      <c r="R414" s="401"/>
      <c r="S414" s="401"/>
      <c r="T414" s="401"/>
      <c r="U414" s="401"/>
      <c r="V414" s="402"/>
      <c r="W414" s="37" t="s">
        <v>68</v>
      </c>
      <c r="X414" s="386">
        <f>IFERROR(SUM(X408:X412),"0")</f>
        <v>450</v>
      </c>
      <c r="Y414" s="386">
        <f>IFERROR(SUM(Y408:Y412),"0")</f>
        <v>452.4</v>
      </c>
      <c r="Z414" s="37"/>
      <c r="AA414" s="387"/>
      <c r="AB414" s="387"/>
      <c r="AC414" s="387"/>
    </row>
    <row r="415" spans="1:68" ht="14.25" customHeight="1" x14ac:dyDescent="0.25">
      <c r="A415" s="404" t="s">
        <v>170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80"/>
      <c r="AB415" s="380"/>
      <c r="AC415" s="380"/>
    </row>
    <row r="416" spans="1:68" ht="27" customHeight="1" x14ac:dyDescent="0.25">
      <c r="A416" s="54" t="s">
        <v>554</v>
      </c>
      <c r="B416" s="54" t="s">
        <v>555</v>
      </c>
      <c r="C416" s="31">
        <v>4301060377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2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93"/>
      <c r="R416" s="393"/>
      <c r="S416" s="393"/>
      <c r="T416" s="394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554</v>
      </c>
      <c r="B417" s="54" t="s">
        <v>556</v>
      </c>
      <c r="C417" s="31">
        <v>4301060322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1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93"/>
      <c r="R417" s="393"/>
      <c r="S417" s="393"/>
      <c r="T417" s="394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69</v>
      </c>
      <c r="Q418" s="401"/>
      <c r="R418" s="401"/>
      <c r="S418" s="401"/>
      <c r="T418" s="401"/>
      <c r="U418" s="401"/>
      <c r="V418" s="402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69</v>
      </c>
      <c r="Q419" s="401"/>
      <c r="R419" s="401"/>
      <c r="S419" s="401"/>
      <c r="T419" s="401"/>
      <c r="U419" s="401"/>
      <c r="V419" s="402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2" t="s">
        <v>557</v>
      </c>
      <c r="B420" s="413"/>
      <c r="C420" s="413"/>
      <c r="D420" s="413"/>
      <c r="E420" s="413"/>
      <c r="F420" s="413"/>
      <c r="G420" s="413"/>
      <c r="H420" s="413"/>
      <c r="I420" s="413"/>
      <c r="J420" s="413"/>
      <c r="K420" s="413"/>
      <c r="L420" s="413"/>
      <c r="M420" s="413"/>
      <c r="N420" s="413"/>
      <c r="O420" s="413"/>
      <c r="P420" s="413"/>
      <c r="Q420" s="413"/>
      <c r="R420" s="413"/>
      <c r="S420" s="413"/>
      <c r="T420" s="413"/>
      <c r="U420" s="413"/>
      <c r="V420" s="413"/>
      <c r="W420" s="413"/>
      <c r="X420" s="413"/>
      <c r="Y420" s="413"/>
      <c r="Z420" s="413"/>
      <c r="AA420" s="48"/>
      <c r="AB420" s="48"/>
      <c r="AC420" s="48"/>
    </row>
    <row r="421" spans="1:68" ht="16.5" customHeight="1" x14ac:dyDescent="0.25">
      <c r="A421" s="390" t="s">
        <v>558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9"/>
      <c r="AB421" s="379"/>
      <c r="AC421" s="379"/>
    </row>
    <row r="422" spans="1:68" ht="14.25" customHeight="1" x14ac:dyDescent="0.25">
      <c r="A422" s="404" t="s">
        <v>104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80"/>
      <c r="AB422" s="380"/>
      <c r="AC422" s="380"/>
    </row>
    <row r="423" spans="1:68" ht="27" customHeight="1" x14ac:dyDescent="0.25">
      <c r="A423" s="54" t="s">
        <v>559</v>
      </c>
      <c r="B423" s="54" t="s">
        <v>560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4" t="s">
        <v>63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80"/>
      <c r="AB426" s="380"/>
      <c r="AC426" s="380"/>
    </row>
    <row r="427" spans="1:68" ht="27" customHeight="1" x14ac:dyDescent="0.25">
      <c r="A427" s="54" t="s">
        <v>561</v>
      </c>
      <c r="B427" s="54" t="s">
        <v>562</v>
      </c>
      <c r="C427" s="31">
        <v>4301031355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69" t="s">
        <v>563</v>
      </c>
      <c r="Q427" s="393"/>
      <c r="R427" s="393"/>
      <c r="S427" s="393"/>
      <c r="T427" s="394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561</v>
      </c>
      <c r="B428" s="54" t="s">
        <v>564</v>
      </c>
      <c r="C428" s="31">
        <v>4301031322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2" t="s">
        <v>565</v>
      </c>
      <c r="Q428" s="393"/>
      <c r="R428" s="393"/>
      <c r="S428" s="393"/>
      <c r="T428" s="394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3"/>
      <c r="R429" s="393"/>
      <c r="S429" s="393"/>
      <c r="T429" s="394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customHeight="1" x14ac:dyDescent="0.25">
      <c r="A430" s="54" t="s">
        <v>567</v>
      </c>
      <c r="B430" s="54" t="s">
        <v>568</v>
      </c>
      <c r="C430" s="31">
        <v>4301031323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3" t="s">
        <v>569</v>
      </c>
      <c r="Q430" s="393"/>
      <c r="R430" s="393"/>
      <c r="S430" s="393"/>
      <c r="T430" s="394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570</v>
      </c>
      <c r="C431" s="31">
        <v>4301031174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4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3"/>
      <c r="R431" s="393"/>
      <c r="S431" s="393"/>
      <c r="T431" s="394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571</v>
      </c>
      <c r="B432" s="54" t="s">
        <v>572</v>
      </c>
      <c r="C432" s="31">
        <v>4301031356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">
        <v>573</v>
      </c>
      <c r="Q432" s="393"/>
      <c r="R432" s="393"/>
      <c r="S432" s="393"/>
      <c r="T432" s="394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9" t="s">
        <v>573</v>
      </c>
      <c r="Q433" s="393"/>
      <c r="R433" s="393"/>
      <c r="S433" s="393"/>
      <c r="T433" s="394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5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577</v>
      </c>
      <c r="B435" s="54" t="s">
        <v>578</v>
      </c>
      <c r="C435" s="31">
        <v>4301031257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3"/>
      <c r="R435" s="393"/>
      <c r="S435" s="393"/>
      <c r="T435" s="394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577</v>
      </c>
      <c r="B436" s="54" t="s">
        <v>579</v>
      </c>
      <c r="C436" s="31">
        <v>4301031335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580</v>
      </c>
      <c r="Q436" s="393"/>
      <c r="R436" s="393"/>
      <c r="S436" s="393"/>
      <c r="T436" s="394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4301031330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5" t="s">
        <v>583</v>
      </c>
      <c r="Q437" s="393"/>
      <c r="R437" s="393"/>
      <c r="S437" s="393"/>
      <c r="T437" s="394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581</v>
      </c>
      <c r="B438" s="54" t="s">
        <v>584</v>
      </c>
      <c r="C438" s="31">
        <v>4301031178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3"/>
      <c r="R438" s="393"/>
      <c r="S438" s="393"/>
      <c r="T438" s="394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585</v>
      </c>
      <c r="B439" s="54" t="s">
        <v>586</v>
      </c>
      <c r="C439" s="31">
        <v>4301031254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3"/>
      <c r="R439" s="393"/>
      <c r="S439" s="393"/>
      <c r="T439" s="394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585</v>
      </c>
      <c r="B440" s="54" t="s">
        <v>587</v>
      </c>
      <c r="C440" s="31">
        <v>4301031336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588</v>
      </c>
      <c r="Q440" s="393"/>
      <c r="R440" s="393"/>
      <c r="S440" s="393"/>
      <c r="T440" s="394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4301031331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6" t="s">
        <v>591</v>
      </c>
      <c r="Q441" s="393"/>
      <c r="R441" s="393"/>
      <c r="S441" s="393"/>
      <c r="T441" s="394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592</v>
      </c>
      <c r="C442" s="31">
        <v>4301031171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3"/>
      <c r="R442" s="393"/>
      <c r="S442" s="393"/>
      <c r="T442" s="394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customHeight="1" x14ac:dyDescent="0.25">
      <c r="A443" s="54" t="s">
        <v>593</v>
      </c>
      <c r="B443" s="54" t="s">
        <v>594</v>
      </c>
      <c r="C443" s="31">
        <v>4301031258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3"/>
      <c r="R443" s="393"/>
      <c r="S443" s="393"/>
      <c r="T443" s="394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593</v>
      </c>
      <c r="B444" s="54" t="s">
        <v>595</v>
      </c>
      <c r="C444" s="31">
        <v>4301031337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8" t="s">
        <v>596</v>
      </c>
      <c r="Q444" s="393"/>
      <c r="R444" s="393"/>
      <c r="S444" s="393"/>
      <c r="T444" s="394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">
        <v>599</v>
      </c>
      <c r="Q445" s="393"/>
      <c r="R445" s="393"/>
      <c r="S445" s="393"/>
      <c r="T445" s="394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600</v>
      </c>
      <c r="B446" s="54" t="s">
        <v>601</v>
      </c>
      <c r="C446" s="31">
        <v>4301031358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7" t="s">
        <v>602</v>
      </c>
      <c r="Q446" s="393"/>
      <c r="R446" s="393"/>
      <c r="S446" s="393"/>
      <c r="T446" s="394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600</v>
      </c>
      <c r="B447" s="54" t="s">
        <v>603</v>
      </c>
      <c r="C447" s="31">
        <v>4301031333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602</v>
      </c>
      <c r="Q447" s="393"/>
      <c r="R447" s="393"/>
      <c r="S447" s="393"/>
      <c r="T447" s="394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customHeight="1" x14ac:dyDescent="0.25">
      <c r="A449" s="54" t="s">
        <v>605</v>
      </c>
      <c r="B449" s="54" t="s">
        <v>606</v>
      </c>
      <c r="C449" s="31">
        <v>4301031255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605</v>
      </c>
      <c r="B450" s="54" t="s">
        <v>607</v>
      </c>
      <c r="C450" s="31">
        <v>4301031338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">
        <v>608</v>
      </c>
      <c r="Q450" s="393"/>
      <c r="R450" s="393"/>
      <c r="S450" s="393"/>
      <c r="T450" s="394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69</v>
      </c>
      <c r="Q451" s="401"/>
      <c r="R451" s="401"/>
      <c r="S451" s="401"/>
      <c r="T451" s="401"/>
      <c r="U451" s="401"/>
      <c r="V451" s="402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69</v>
      </c>
      <c r="Q452" s="401"/>
      <c r="R452" s="401"/>
      <c r="S452" s="401"/>
      <c r="T452" s="401"/>
      <c r="U452" s="401"/>
      <c r="V452" s="402"/>
      <c r="W452" s="37" t="s">
        <v>68</v>
      </c>
      <c r="X452" s="386">
        <f>IFERROR(SUM(X427:X450),"0")</f>
        <v>0</v>
      </c>
      <c r="Y452" s="386">
        <f>IFERROR(SUM(Y427:Y450),"0")</f>
        <v>0</v>
      </c>
      <c r="Z452" s="37"/>
      <c r="AA452" s="387"/>
      <c r="AB452" s="387"/>
      <c r="AC452" s="387"/>
    </row>
    <row r="453" spans="1:68" ht="14.25" customHeight="1" x14ac:dyDescent="0.25">
      <c r="A453" s="404" t="s">
        <v>71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80"/>
      <c r="AB453" s="380"/>
      <c r="AC453" s="380"/>
    </row>
    <row r="454" spans="1:68" ht="27" customHeight="1" x14ac:dyDescent="0.25">
      <c r="A454" s="54" t="s">
        <v>609</v>
      </c>
      <c r="B454" s="54" t="s">
        <v>610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611</v>
      </c>
      <c r="B455" s="54" t="s">
        <v>612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4" t="s">
        <v>90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80"/>
      <c r="AB458" s="380"/>
      <c r="AC458" s="380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619</v>
      </c>
      <c r="B461" s="54" t="s">
        <v>620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69</v>
      </c>
      <c r="Q462" s="401"/>
      <c r="R462" s="401"/>
      <c r="S462" s="401"/>
      <c r="T462" s="401"/>
      <c r="U462" s="401"/>
      <c r="V462" s="402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69</v>
      </c>
      <c r="Q463" s="401"/>
      <c r="R463" s="401"/>
      <c r="S463" s="401"/>
      <c r="T463" s="401"/>
      <c r="U463" s="401"/>
      <c r="V463" s="402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customHeight="1" x14ac:dyDescent="0.25">
      <c r="A464" s="390" t="s">
        <v>621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9"/>
      <c r="AB464" s="379"/>
      <c r="AC464" s="379"/>
    </row>
    <row r="465" spans="1:68" ht="14.25" customHeight="1" x14ac:dyDescent="0.25">
      <c r="A465" s="404" t="s">
        <v>140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80"/>
      <c r="AB465" s="380"/>
      <c r="AC465" s="380"/>
    </row>
    <row r="466" spans="1:68" ht="27" customHeight="1" x14ac:dyDescent="0.25">
      <c r="A466" s="54" t="s">
        <v>622</v>
      </c>
      <c r="B466" s="54" t="s">
        <v>623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0" t="s">
        <v>624</v>
      </c>
      <c r="Q466" s="393"/>
      <c r="R466" s="393"/>
      <c r="S466" s="393"/>
      <c r="T466" s="394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4" t="s">
        <v>63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80"/>
      <c r="AB469" s="380"/>
      <c r="AC469" s="380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7" t="s">
        <v>628</v>
      </c>
      <c r="Q471" s="393"/>
      <c r="R471" s="393"/>
      <c r="S471" s="393"/>
      <c r="T471" s="394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629</v>
      </c>
      <c r="B472" s="54" t="s">
        <v>630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3" t="s">
        <v>631</v>
      </c>
      <c r="Q472" s="393"/>
      <c r="R472" s="393"/>
      <c r="S472" s="393"/>
      <c r="T472" s="394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632</v>
      </c>
      <c r="B473" s="54" t="s">
        <v>633</v>
      </c>
      <c r="C473" s="31">
        <v>4301031334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0" t="s">
        <v>634</v>
      </c>
      <c r="Q473" s="393"/>
      <c r="R473" s="393"/>
      <c r="S473" s="393"/>
      <c r="T473" s="394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632</v>
      </c>
      <c r="B474" s="54" t="s">
        <v>635</v>
      </c>
      <c r="C474" s="31">
        <v>4301031167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3"/>
      <c r="R474" s="393"/>
      <c r="S474" s="393"/>
      <c r="T474" s="394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4301031327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2" t="s">
        <v>638</v>
      </c>
      <c r="Q475" s="393"/>
      <c r="R475" s="393"/>
      <c r="S475" s="393"/>
      <c r="T475" s="394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636</v>
      </c>
      <c r="B476" s="54" t="s">
        <v>639</v>
      </c>
      <c r="C476" s="31">
        <v>4301031173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3"/>
      <c r="R476" s="393"/>
      <c r="S476" s="393"/>
      <c r="T476" s="394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69</v>
      </c>
      <c r="Q477" s="401"/>
      <c r="R477" s="401"/>
      <c r="S477" s="401"/>
      <c r="T477" s="401"/>
      <c r="U477" s="401"/>
      <c r="V477" s="402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69</v>
      </c>
      <c r="Q478" s="401"/>
      <c r="R478" s="401"/>
      <c r="S478" s="401"/>
      <c r="T478" s="401"/>
      <c r="U478" s="401"/>
      <c r="V478" s="402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customHeight="1" x14ac:dyDescent="0.25">
      <c r="A479" s="404" t="s">
        <v>90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80"/>
      <c r="AB479" s="380"/>
      <c r="AC479" s="380"/>
    </row>
    <row r="480" spans="1:68" ht="27" customHeight="1" x14ac:dyDescent="0.25">
      <c r="A480" s="54" t="s">
        <v>640</v>
      </c>
      <c r="B480" s="54" t="s">
        <v>641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2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69</v>
      </c>
      <c r="Q482" s="401"/>
      <c r="R482" s="401"/>
      <c r="S482" s="401"/>
      <c r="T482" s="401"/>
      <c r="U482" s="401"/>
      <c r="V482" s="402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69</v>
      </c>
      <c r="Q483" s="401"/>
      <c r="R483" s="401"/>
      <c r="S483" s="401"/>
      <c r="T483" s="401"/>
      <c r="U483" s="401"/>
      <c r="V483" s="402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customHeight="1" x14ac:dyDescent="0.25">
      <c r="A484" s="404" t="s">
        <v>99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80"/>
      <c r="AB484" s="380"/>
      <c r="AC484" s="380"/>
    </row>
    <row r="485" spans="1:68" ht="27" customHeight="1" x14ac:dyDescent="0.25">
      <c r="A485" s="54" t="s">
        <v>644</v>
      </c>
      <c r="B485" s="54" t="s">
        <v>645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69</v>
      </c>
      <c r="Q486" s="401"/>
      <c r="R486" s="401"/>
      <c r="S486" s="401"/>
      <c r="T486" s="401"/>
      <c r="U486" s="401"/>
      <c r="V486" s="402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69</v>
      </c>
      <c r="Q487" s="401"/>
      <c r="R487" s="401"/>
      <c r="S487" s="401"/>
      <c r="T487" s="401"/>
      <c r="U487" s="401"/>
      <c r="V487" s="402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4" t="s">
        <v>646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customHeight="1" x14ac:dyDescent="0.25">
      <c r="A492" s="390" t="s">
        <v>649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9"/>
      <c r="AB492" s="379"/>
      <c r="AC492" s="379"/>
    </row>
    <row r="493" spans="1:68" ht="14.25" customHeight="1" x14ac:dyDescent="0.25">
      <c r="A493" s="404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80"/>
      <c r="AB493" s="380"/>
      <c r="AC493" s="380"/>
    </row>
    <row r="494" spans="1:68" ht="27" customHeight="1" x14ac:dyDescent="0.25">
      <c r="A494" s="54" t="s">
        <v>650</v>
      </c>
      <c r="B494" s="54" t="s">
        <v>651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652</v>
      </c>
      <c r="B495" s="54" t="s">
        <v>653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5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654</v>
      </c>
      <c r="B496" s="54" t="s">
        <v>655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390" t="s">
        <v>656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14.25" customHeight="1" x14ac:dyDescent="0.25">
      <c r="A500" s="404" t="s">
        <v>63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80"/>
      <c r="AB500" s="380"/>
      <c r="AC500" s="380"/>
    </row>
    <row r="501" spans="1:68" ht="27" customHeight="1" x14ac:dyDescent="0.25">
      <c r="A501" s="54" t="s">
        <v>657</v>
      </c>
      <c r="B501" s="54" t="s">
        <v>658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74" t="s">
        <v>659</v>
      </c>
      <c r="Q501" s="393"/>
      <c r="R501" s="393"/>
      <c r="S501" s="393"/>
      <c r="T501" s="394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660</v>
      </c>
      <c r="B502" s="54" t="s">
        <v>661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69</v>
      </c>
      <c r="Q503" s="401"/>
      <c r="R503" s="401"/>
      <c r="S503" s="401"/>
      <c r="T503" s="401"/>
      <c r="U503" s="401"/>
      <c r="V503" s="402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69</v>
      </c>
      <c r="Q504" s="401"/>
      <c r="R504" s="401"/>
      <c r="S504" s="401"/>
      <c r="T504" s="401"/>
      <c r="U504" s="401"/>
      <c r="V504" s="402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4" t="s">
        <v>170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80"/>
      <c r="AB505" s="380"/>
      <c r="AC505" s="380"/>
    </row>
    <row r="506" spans="1:68" ht="27" customHeight="1" x14ac:dyDescent="0.25">
      <c r="A506" s="54" t="s">
        <v>662</v>
      </c>
      <c r="B506" s="54" t="s">
        <v>663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7" t="s">
        <v>664</v>
      </c>
      <c r="Q506" s="393"/>
      <c r="R506" s="393"/>
      <c r="S506" s="393"/>
      <c r="T506" s="394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69</v>
      </c>
      <c r="Q507" s="401"/>
      <c r="R507" s="401"/>
      <c r="S507" s="401"/>
      <c r="T507" s="401"/>
      <c r="U507" s="401"/>
      <c r="V507" s="402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69</v>
      </c>
      <c r="Q508" s="401"/>
      <c r="R508" s="401"/>
      <c r="S508" s="401"/>
      <c r="T508" s="401"/>
      <c r="U508" s="401"/>
      <c r="V508" s="402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2" t="s">
        <v>665</v>
      </c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413"/>
      <c r="T509" s="413"/>
      <c r="U509" s="413"/>
      <c r="V509" s="413"/>
      <c r="W509" s="413"/>
      <c r="X509" s="413"/>
      <c r="Y509" s="413"/>
      <c r="Z509" s="413"/>
      <c r="AA509" s="48"/>
      <c r="AB509" s="48"/>
      <c r="AC509" s="48"/>
    </row>
    <row r="510" spans="1:68" ht="16.5" customHeight="1" x14ac:dyDescent="0.25">
      <c r="A510" s="390" t="s">
        <v>665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4.25" customHeight="1" x14ac:dyDescent="0.25">
      <c r="A511" s="404" t="s">
        <v>104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80"/>
      <c r="AB511" s="380"/>
      <c r="AC511" s="380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93"/>
      <c r="R514" s="393"/>
      <c r="S514" s="393"/>
      <c r="T514" s="394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customHeight="1" x14ac:dyDescent="0.25">
      <c r="A515" s="54" t="s">
        <v>673</v>
      </c>
      <c r="B515" s="54" t="s">
        <v>674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customHeight="1" x14ac:dyDescent="0.25">
      <c r="A517" s="54" t="s">
        <v>677</v>
      </c>
      <c r="B517" s="54" t="s">
        <v>678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683</v>
      </c>
      <c r="B520" s="54" t="s">
        <v>684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69</v>
      </c>
      <c r="Q521" s="401"/>
      <c r="R521" s="401"/>
      <c r="S521" s="401"/>
      <c r="T521" s="401"/>
      <c r="U521" s="401"/>
      <c r="V521" s="402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0</v>
      </c>
      <c r="Y521" s="386">
        <f>IFERROR(Y512/H512,"0")+IFERROR(Y513/H513,"0")+IFERROR(Y514/H514,"0")+IFERROR(Y515/H515,"0")+IFERROR(Y516/H516,"0")+IFERROR(Y517/H517,"0")+IFERROR(Y518/H518,"0")+IFERROR(Y519/H519,"0")+IFERROR(Y520/H520,"0")</f>
        <v>0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69</v>
      </c>
      <c r="Q522" s="401"/>
      <c r="R522" s="401"/>
      <c r="S522" s="401"/>
      <c r="T522" s="401"/>
      <c r="U522" s="401"/>
      <c r="V522" s="402"/>
      <c r="W522" s="37" t="s">
        <v>68</v>
      </c>
      <c r="X522" s="386">
        <f>IFERROR(SUM(X512:X520),"0")</f>
        <v>0</v>
      </c>
      <c r="Y522" s="386">
        <f>IFERROR(SUM(Y512:Y520),"0")</f>
        <v>0</v>
      </c>
      <c r="Z522" s="37"/>
      <c r="AA522" s="387"/>
      <c r="AB522" s="387"/>
      <c r="AC522" s="387"/>
    </row>
    <row r="523" spans="1:68" ht="14.25" customHeight="1" x14ac:dyDescent="0.25">
      <c r="A523" s="404" t="s">
        <v>140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68</v>
      </c>
      <c r="X524" s="384">
        <v>0</v>
      </c>
      <c r="Y524" s="385">
        <f>IFERROR(IF(X524="",0,CEILING((X524/$H524),1)*$H524),"")</f>
        <v>0</v>
      </c>
      <c r="Z524" s="36" t="str">
        <f>IFERROR(IF(Y524=0,"",ROUNDUP(Y524/H524,0)*0.01196),"")</f>
        <v/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69</v>
      </c>
      <c r="Q526" s="401"/>
      <c r="R526" s="401"/>
      <c r="S526" s="401"/>
      <c r="T526" s="401"/>
      <c r="U526" s="401"/>
      <c r="V526" s="402"/>
      <c r="W526" s="37" t="s">
        <v>70</v>
      </c>
      <c r="X526" s="386">
        <f>IFERROR(X524/H524,"0")+IFERROR(X525/H525,"0")</f>
        <v>0</v>
      </c>
      <c r="Y526" s="386">
        <f>IFERROR(Y524/H524,"0")+IFERROR(Y525/H525,"0")</f>
        <v>0</v>
      </c>
      <c r="Z526" s="386">
        <f>IFERROR(IF(Z524="",0,Z524),"0")+IFERROR(IF(Z525="",0,Z525),"0")</f>
        <v>0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69</v>
      </c>
      <c r="Q527" s="401"/>
      <c r="R527" s="401"/>
      <c r="S527" s="401"/>
      <c r="T527" s="401"/>
      <c r="U527" s="401"/>
      <c r="V527" s="402"/>
      <c r="W527" s="37" t="s">
        <v>68</v>
      </c>
      <c r="X527" s="386">
        <f>IFERROR(SUM(X524:X525),"0")</f>
        <v>0</v>
      </c>
      <c r="Y527" s="386">
        <f>IFERROR(SUM(Y524:Y525),"0")</f>
        <v>0</v>
      </c>
      <c r="Z527" s="37"/>
      <c r="AA527" s="387"/>
      <c r="AB527" s="387"/>
      <c r="AC527" s="387"/>
    </row>
    <row r="528" spans="1:68" ht="14.25" customHeight="1" x14ac:dyDescent="0.25">
      <c r="A528" s="404" t="s">
        <v>63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68</v>
      </c>
      <c r="X529" s="384">
        <v>0</v>
      </c>
      <c r="Y529" s="385">
        <f t="shared" ref="Y529:Y534" si="8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0</v>
      </c>
      <c r="BN529" s="64">
        <f t="shared" ref="BN529:BN534" si="87">IFERROR(Y529*I529/H529,"0")</f>
        <v>0</v>
      </c>
      <c r="BO529" s="64">
        <f t="shared" ref="BO529:BO534" si="88">IFERROR(1/J529*(X529/H529),"0")</f>
        <v>0</v>
      </c>
      <c r="BP529" s="64">
        <f t="shared" ref="BP529:BP534" si="89">IFERROR(1/J529*(Y529/H529),"0")</f>
        <v>0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68</v>
      </c>
      <c r="X530" s="384">
        <v>0</v>
      </c>
      <c r="Y530" s="385">
        <f t="shared" si="85"/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0</v>
      </c>
      <c r="BN530" s="64">
        <f t="shared" si="87"/>
        <v>0</v>
      </c>
      <c r="BO530" s="64">
        <f t="shared" si="88"/>
        <v>0</v>
      </c>
      <c r="BP530" s="64">
        <f t="shared" si="89"/>
        <v>0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68</v>
      </c>
      <c r="X531" s="384">
        <v>0</v>
      </c>
      <c r="Y531" s="385">
        <f t="shared" si="85"/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0</v>
      </c>
      <c r="BN531" s="64">
        <f t="shared" si="87"/>
        <v>0</v>
      </c>
      <c r="BO531" s="64">
        <f t="shared" si="88"/>
        <v>0</v>
      </c>
      <c r="BP531" s="64">
        <f t="shared" si="89"/>
        <v>0</v>
      </c>
    </row>
    <row r="532" spans="1:68" ht="27" customHeight="1" x14ac:dyDescent="0.25">
      <c r="A532" s="54" t="s">
        <v>695</v>
      </c>
      <c r="B532" s="54" t="s">
        <v>696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699</v>
      </c>
      <c r="B534" s="54" t="s">
        <v>700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6">
        <f>IFERROR(X529/H529,"0")+IFERROR(X530/H530,"0")+IFERROR(X531/H531,"0")+IFERROR(X532/H532,"0")+IFERROR(X533/H533,"0")+IFERROR(X534/H534,"0")</f>
        <v>0</v>
      </c>
      <c r="Y535" s="386">
        <f>IFERROR(Y529/H529,"0")+IFERROR(Y530/H530,"0")+IFERROR(Y531/H531,"0")+IFERROR(Y532/H532,"0")+IFERROR(Y533/H533,"0")+IFERROR(Y534/H534,"0")</f>
        <v>0</v>
      </c>
      <c r="Z535" s="386">
        <f>IFERROR(IF(Z529="",0,Z529),"0")+IFERROR(IF(Z530="",0,Z530),"0")+IFERROR(IF(Z531="",0,Z531),"0")+IFERROR(IF(Z532="",0,Z532),"0")+IFERROR(IF(Z533="",0,Z533),"0")+IFERROR(IF(Z534="",0,Z534),"0")</f>
        <v>0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6">
        <f>IFERROR(SUM(X529:X534),"0")</f>
        <v>0</v>
      </c>
      <c r="Y536" s="386">
        <f>IFERROR(SUM(Y529:Y534),"0")</f>
        <v>0</v>
      </c>
      <c r="Z536" s="37"/>
      <c r="AA536" s="387"/>
      <c r="AB536" s="387"/>
      <c r="AC536" s="387"/>
    </row>
    <row r="537" spans="1:68" ht="14.25" customHeight="1" x14ac:dyDescent="0.25">
      <c r="A537" s="404" t="s">
        <v>71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80"/>
      <c r="AB537" s="380"/>
      <c r="AC537" s="380"/>
    </row>
    <row r="538" spans="1:68" ht="16.5" customHeight="1" x14ac:dyDescent="0.25">
      <c r="A538" s="54" t="s">
        <v>701</v>
      </c>
      <c r="B538" s="54" t="s">
        <v>702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705</v>
      </c>
      <c r="B540" s="54" t="s">
        <v>706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69</v>
      </c>
      <c r="Q541" s="401"/>
      <c r="R541" s="401"/>
      <c r="S541" s="401"/>
      <c r="T541" s="401"/>
      <c r="U541" s="401"/>
      <c r="V541" s="402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69</v>
      </c>
      <c r="Q542" s="401"/>
      <c r="R542" s="401"/>
      <c r="S542" s="401"/>
      <c r="T542" s="401"/>
      <c r="U542" s="401"/>
      <c r="V542" s="402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04" t="s">
        <v>170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80"/>
      <c r="AB543" s="380"/>
      <c r="AC543" s="380"/>
    </row>
    <row r="544" spans="1:68" ht="16.5" customHeight="1" x14ac:dyDescent="0.25">
      <c r="A544" s="54" t="s">
        <v>707</v>
      </c>
      <c r="B544" s="54" t="s">
        <v>708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69</v>
      </c>
      <c r="Q545" s="401"/>
      <c r="R545" s="401"/>
      <c r="S545" s="401"/>
      <c r="T545" s="401"/>
      <c r="U545" s="401"/>
      <c r="V545" s="402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69</v>
      </c>
      <c r="Q546" s="401"/>
      <c r="R546" s="401"/>
      <c r="S546" s="401"/>
      <c r="T546" s="401"/>
      <c r="U546" s="401"/>
      <c r="V546" s="402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2" t="s">
        <v>709</v>
      </c>
      <c r="B547" s="413"/>
      <c r="C547" s="413"/>
      <c r="D547" s="413"/>
      <c r="E547" s="413"/>
      <c r="F547" s="413"/>
      <c r="G547" s="413"/>
      <c r="H547" s="413"/>
      <c r="I547" s="413"/>
      <c r="J547" s="413"/>
      <c r="K547" s="413"/>
      <c r="L547" s="413"/>
      <c r="M547" s="413"/>
      <c r="N547" s="413"/>
      <c r="O547" s="413"/>
      <c r="P547" s="413"/>
      <c r="Q547" s="413"/>
      <c r="R547" s="413"/>
      <c r="S547" s="413"/>
      <c r="T547" s="413"/>
      <c r="U547" s="413"/>
      <c r="V547" s="413"/>
      <c r="W547" s="413"/>
      <c r="X547" s="413"/>
      <c r="Y547" s="413"/>
      <c r="Z547" s="413"/>
      <c r="AA547" s="48"/>
      <c r="AB547" s="48"/>
      <c r="AC547" s="48"/>
    </row>
    <row r="548" spans="1:68" ht="16.5" customHeight="1" x14ac:dyDescent="0.25">
      <c r="A548" s="390" t="s">
        <v>709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9"/>
      <c r="AB548" s="379"/>
      <c r="AC548" s="379"/>
    </row>
    <row r="549" spans="1:68" ht="14.25" customHeight="1" x14ac:dyDescent="0.25">
      <c r="A549" s="404" t="s">
        <v>104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80"/>
      <c r="AB549" s="380"/>
      <c r="AC549" s="380"/>
    </row>
    <row r="550" spans="1:68" ht="27" customHeight="1" x14ac:dyDescent="0.25">
      <c r="A550" s="54" t="s">
        <v>710</v>
      </c>
      <c r="B550" s="54" t="s">
        <v>711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58" t="s">
        <v>712</v>
      </c>
      <c r="Q550" s="393"/>
      <c r="R550" s="393"/>
      <c r="S550" s="393"/>
      <c r="T550" s="394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713</v>
      </c>
      <c r="B551" s="54" t="s">
        <v>714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6" t="s">
        <v>715</v>
      </c>
      <c r="Q551" s="393"/>
      <c r="R551" s="393"/>
      <c r="S551" s="393"/>
      <c r="T551" s="394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42" t="s">
        <v>718</v>
      </c>
      <c r="Q552" s="393"/>
      <c r="R552" s="393"/>
      <c r="S552" s="393"/>
      <c r="T552" s="394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719</v>
      </c>
      <c r="B553" s="54" t="s">
        <v>720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76" t="s">
        <v>721</v>
      </c>
      <c r="Q553" s="393"/>
      <c r="R553" s="393"/>
      <c r="S553" s="393"/>
      <c r="T553" s="394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722</v>
      </c>
      <c r="B554" s="54" t="s">
        <v>723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658" t="s">
        <v>724</v>
      </c>
      <c r="Q554" s="393"/>
      <c r="R554" s="393"/>
      <c r="S554" s="393"/>
      <c r="T554" s="394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725</v>
      </c>
      <c r="B555" s="54" t="s">
        <v>726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92" t="s">
        <v>727</v>
      </c>
      <c r="Q555" s="393"/>
      <c r="R555" s="393"/>
      <c r="S555" s="393"/>
      <c r="T555" s="394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728</v>
      </c>
      <c r="B556" s="54" t="s">
        <v>729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05" t="s">
        <v>730</v>
      </c>
      <c r="Q556" s="393"/>
      <c r="R556" s="393"/>
      <c r="S556" s="393"/>
      <c r="T556" s="394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69</v>
      </c>
      <c r="Q557" s="401"/>
      <c r="R557" s="401"/>
      <c r="S557" s="401"/>
      <c r="T557" s="401"/>
      <c r="U557" s="401"/>
      <c r="V557" s="402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69</v>
      </c>
      <c r="Q558" s="401"/>
      <c r="R558" s="401"/>
      <c r="S558" s="401"/>
      <c r="T558" s="401"/>
      <c r="U558" s="401"/>
      <c r="V558" s="402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04" t="s">
        <v>140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80"/>
      <c r="AB559" s="380"/>
      <c r="AC559" s="380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701" t="s">
        <v>733</v>
      </c>
      <c r="Q560" s="393"/>
      <c r="R560" s="393"/>
      <c r="S560" s="393"/>
      <c r="T560" s="394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734</v>
      </c>
      <c r="B561" s="54" t="s">
        <v>735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93"/>
      <c r="R561" s="393"/>
      <c r="S561" s="393"/>
      <c r="T561" s="394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737</v>
      </c>
      <c r="B562" s="54" t="s">
        <v>738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10" t="s">
        <v>739</v>
      </c>
      <c r="Q562" s="393"/>
      <c r="R562" s="393"/>
      <c r="S562" s="393"/>
      <c r="T562" s="394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740</v>
      </c>
      <c r="B563" s="54" t="s">
        <v>741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454" t="s">
        <v>742</v>
      </c>
      <c r="Q563" s="393"/>
      <c r="R563" s="393"/>
      <c r="S563" s="393"/>
      <c r="T563" s="394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4" t="s">
        <v>63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80"/>
      <c r="AB566" s="380"/>
      <c r="AC566" s="380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8" t="s">
        <v>745</v>
      </c>
      <c r="Q567" s="393"/>
      <c r="R567" s="393"/>
      <c r="S567" s="393"/>
      <c r="T567" s="394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52" t="s">
        <v>748</v>
      </c>
      <c r="Q568" s="393"/>
      <c r="R568" s="393"/>
      <c r="S568" s="393"/>
      <c r="T568" s="394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749</v>
      </c>
      <c r="B569" s="54" t="s">
        <v>750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7" t="s">
        <v>751</v>
      </c>
      <c r="Q569" s="393"/>
      <c r="R569" s="393"/>
      <c r="S569" s="393"/>
      <c r="T569" s="394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50" t="s">
        <v>754</v>
      </c>
      <c r="Q570" s="393"/>
      <c r="R570" s="393"/>
      <c r="S570" s="393"/>
      <c r="T570" s="394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79" t="s">
        <v>757</v>
      </c>
      <c r="Q571" s="393"/>
      <c r="R571" s="393"/>
      <c r="S571" s="393"/>
      <c r="T571" s="394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customHeight="1" x14ac:dyDescent="0.25">
      <c r="A572" s="54" t="s">
        <v>758</v>
      </c>
      <c r="B572" s="54" t="s">
        <v>759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87" t="s">
        <v>760</v>
      </c>
      <c r="Q572" s="393"/>
      <c r="R572" s="393"/>
      <c r="S572" s="393"/>
      <c r="T572" s="394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69</v>
      </c>
      <c r="Q573" s="401"/>
      <c r="R573" s="401"/>
      <c r="S573" s="401"/>
      <c r="T573" s="401"/>
      <c r="U573" s="401"/>
      <c r="V573" s="402"/>
      <c r="W573" s="37" t="s">
        <v>70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69</v>
      </c>
      <c r="Q574" s="401"/>
      <c r="R574" s="401"/>
      <c r="S574" s="401"/>
      <c r="T574" s="401"/>
      <c r="U574" s="401"/>
      <c r="V574" s="402"/>
      <c r="W574" s="37" t="s">
        <v>68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customHeight="1" x14ac:dyDescent="0.25">
      <c r="A575" s="404" t="s">
        <v>71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9" t="s">
        <v>763</v>
      </c>
      <c r="Q576" s="393"/>
      <c r="R576" s="393"/>
      <c r="S576" s="393"/>
      <c r="T576" s="394"/>
      <c r="U576" s="34"/>
      <c r="V576" s="34"/>
      <c r="W576" s="35" t="s">
        <v>68</v>
      </c>
      <c r="X576" s="384">
        <v>1500</v>
      </c>
      <c r="Y576" s="385">
        <f>IFERROR(IF(X576="",0,CEILING((X576/$H576),1)*$H576),"")</f>
        <v>1505.3999999999999</v>
      </c>
      <c r="Z576" s="36">
        <f>IFERROR(IF(Y576=0,"",ROUNDUP(Y576/H576,0)*0.02175),"")</f>
        <v>4.1977500000000001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1608.4615384615388</v>
      </c>
      <c r="BN576" s="64">
        <f>IFERROR(Y576*I576/H576,"0")</f>
        <v>1614.2520000000002</v>
      </c>
      <c r="BO576" s="64">
        <f>IFERROR(1/J576*(X576/H576),"0")</f>
        <v>3.4340659340659343</v>
      </c>
      <c r="BP576" s="64">
        <f>IFERROR(1/J576*(Y576/H576),"0")</f>
        <v>3.4464285714285712</v>
      </c>
    </row>
    <row r="577" spans="1:68" ht="27" customHeight="1" x14ac:dyDescent="0.25">
      <c r="A577" s="54" t="s">
        <v>764</v>
      </c>
      <c r="B577" s="54" t="s">
        <v>765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7" t="s">
        <v>766</v>
      </c>
      <c r="Q577" s="393"/>
      <c r="R577" s="393"/>
      <c r="S577" s="393"/>
      <c r="T577" s="394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6">
        <f>IFERROR(X576/H576,"0")+IFERROR(X577/H577,"0")</f>
        <v>192.30769230769232</v>
      </c>
      <c r="Y578" s="386">
        <f>IFERROR(Y576/H576,"0")+IFERROR(Y577/H577,"0")</f>
        <v>193</v>
      </c>
      <c r="Z578" s="386">
        <f>IFERROR(IF(Z576="",0,Z576),"0")+IFERROR(IF(Z577="",0,Z577),"0")</f>
        <v>4.1977500000000001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6">
        <f>IFERROR(SUM(X576:X577),"0")</f>
        <v>1500</v>
      </c>
      <c r="Y579" s="386">
        <f>IFERROR(SUM(Y576:Y577),"0")</f>
        <v>1505.3999999999999</v>
      </c>
      <c r="Z579" s="37"/>
      <c r="AA579" s="387"/>
      <c r="AB579" s="387"/>
      <c r="AC579" s="387"/>
    </row>
    <row r="580" spans="1:68" ht="14.25" customHeight="1" x14ac:dyDescent="0.25">
      <c r="A580" s="404" t="s">
        <v>170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80"/>
      <c r="AB580" s="380"/>
      <c r="AC580" s="380"/>
    </row>
    <row r="581" spans="1:68" ht="27" customHeight="1" x14ac:dyDescent="0.25">
      <c r="A581" s="54" t="s">
        <v>767</v>
      </c>
      <c r="B581" s="54" t="s">
        <v>768</v>
      </c>
      <c r="C581" s="31">
        <v>4301060354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70" t="s">
        <v>769</v>
      </c>
      <c r="Q581" s="393"/>
      <c r="R581" s="393"/>
      <c r="S581" s="393"/>
      <c r="T581" s="394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767</v>
      </c>
      <c r="B582" s="54" t="s">
        <v>770</v>
      </c>
      <c r="C582" s="31">
        <v>4301060408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94" t="s">
        <v>771</v>
      </c>
      <c r="Q582" s="393"/>
      <c r="R582" s="393"/>
      <c r="S582" s="393"/>
      <c r="T582" s="394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772</v>
      </c>
      <c r="B583" s="54" t="s">
        <v>773</v>
      </c>
      <c r="C583" s="31">
        <v>4301060355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25" t="s">
        <v>774</v>
      </c>
      <c r="Q583" s="393"/>
      <c r="R583" s="393"/>
      <c r="S583" s="393"/>
      <c r="T583" s="394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772</v>
      </c>
      <c r="B584" s="54" t="s">
        <v>775</v>
      </c>
      <c r="C584" s="31">
        <v>4301060407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00" t="s">
        <v>776</v>
      </c>
      <c r="Q584" s="393"/>
      <c r="R584" s="393"/>
      <c r="S584" s="393"/>
      <c r="T584" s="394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777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14.25" customHeight="1" x14ac:dyDescent="0.25">
      <c r="A588" s="404" t="s">
        <v>104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80"/>
      <c r="AB588" s="380"/>
      <c r="AC588" s="380"/>
    </row>
    <row r="589" spans="1:68" ht="27" customHeight="1" x14ac:dyDescent="0.25">
      <c r="A589" s="54" t="s">
        <v>778</v>
      </c>
      <c r="B589" s="54" t="s">
        <v>779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54" t="s">
        <v>780</v>
      </c>
      <c r="Q589" s="393"/>
      <c r="R589" s="393"/>
      <c r="S589" s="393"/>
      <c r="T589" s="394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781</v>
      </c>
      <c r="B590" s="54" t="s">
        <v>782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90" t="s">
        <v>783</v>
      </c>
      <c r="Q590" s="393"/>
      <c r="R590" s="393"/>
      <c r="S590" s="393"/>
      <c r="T590" s="394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69</v>
      </c>
      <c r="Q591" s="401"/>
      <c r="R591" s="401"/>
      <c r="S591" s="401"/>
      <c r="T591" s="401"/>
      <c r="U591" s="401"/>
      <c r="V591" s="402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69</v>
      </c>
      <c r="Q592" s="401"/>
      <c r="R592" s="401"/>
      <c r="S592" s="401"/>
      <c r="T592" s="401"/>
      <c r="U592" s="401"/>
      <c r="V592" s="402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4" t="s">
        <v>140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80"/>
      <c r="AB593" s="380"/>
      <c r="AC593" s="380"/>
    </row>
    <row r="594" spans="1:68" ht="27" customHeight="1" x14ac:dyDescent="0.25">
      <c r="A594" s="54" t="s">
        <v>784</v>
      </c>
      <c r="B594" s="54" t="s">
        <v>785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403" t="s">
        <v>786</v>
      </c>
      <c r="Q594" s="393"/>
      <c r="R594" s="393"/>
      <c r="S594" s="393"/>
      <c r="T594" s="394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69</v>
      </c>
      <c r="Q595" s="401"/>
      <c r="R595" s="401"/>
      <c r="S595" s="401"/>
      <c r="T595" s="401"/>
      <c r="U595" s="401"/>
      <c r="V595" s="402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69</v>
      </c>
      <c r="Q596" s="401"/>
      <c r="R596" s="401"/>
      <c r="S596" s="401"/>
      <c r="T596" s="401"/>
      <c r="U596" s="401"/>
      <c r="V596" s="402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4" t="s">
        <v>63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80"/>
      <c r="AB597" s="380"/>
      <c r="AC597" s="380"/>
    </row>
    <row r="598" spans="1:68" ht="27" customHeight="1" x14ac:dyDescent="0.25">
      <c r="A598" s="54" t="s">
        <v>787</v>
      </c>
      <c r="B598" s="54" t="s">
        <v>788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93"/>
      <c r="R598" s="393"/>
      <c r="S598" s="393"/>
      <c r="T598" s="394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69</v>
      </c>
      <c r="Q599" s="401"/>
      <c r="R599" s="401"/>
      <c r="S599" s="401"/>
      <c r="T599" s="401"/>
      <c r="U599" s="401"/>
      <c r="V599" s="402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69</v>
      </c>
      <c r="Q600" s="401"/>
      <c r="R600" s="401"/>
      <c r="S600" s="401"/>
      <c r="T600" s="401"/>
      <c r="U600" s="401"/>
      <c r="V600" s="402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4" t="s">
        <v>71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80"/>
      <c r="AB601" s="380"/>
      <c r="AC601" s="380"/>
    </row>
    <row r="602" spans="1:68" ht="27" customHeight="1" x14ac:dyDescent="0.25">
      <c r="A602" s="54" t="s">
        <v>790</v>
      </c>
      <c r="B602" s="54" t="s">
        <v>791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3" t="s">
        <v>792</v>
      </c>
      <c r="Q602" s="393"/>
      <c r="R602" s="393"/>
      <c r="S602" s="393"/>
      <c r="T602" s="394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69</v>
      </c>
      <c r="Q603" s="401"/>
      <c r="R603" s="401"/>
      <c r="S603" s="401"/>
      <c r="T603" s="401"/>
      <c r="U603" s="401"/>
      <c r="V603" s="402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69</v>
      </c>
      <c r="Q604" s="401"/>
      <c r="R604" s="401"/>
      <c r="S604" s="401"/>
      <c r="T604" s="401"/>
      <c r="U604" s="401"/>
      <c r="V604" s="402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0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1"/>
      <c r="P605" s="414" t="s">
        <v>793</v>
      </c>
      <c r="Q605" s="415"/>
      <c r="R605" s="415"/>
      <c r="S605" s="415"/>
      <c r="T605" s="415"/>
      <c r="U605" s="415"/>
      <c r="V605" s="416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14500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14534.099999999999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1"/>
      <c r="P606" s="414" t="s">
        <v>794</v>
      </c>
      <c r="Q606" s="415"/>
      <c r="R606" s="415"/>
      <c r="S606" s="415"/>
      <c r="T606" s="415"/>
      <c r="U606" s="415"/>
      <c r="V606" s="416"/>
      <c r="W606" s="37" t="s">
        <v>68</v>
      </c>
      <c r="X606" s="386">
        <f>IFERROR(SUM(BM22:BM602),"0")</f>
        <v>15055.708655727836</v>
      </c>
      <c r="Y606" s="386">
        <f>IFERROR(SUM(BN22:BN602),"0")</f>
        <v>15091.371999999999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1"/>
      <c r="P607" s="414" t="s">
        <v>795</v>
      </c>
      <c r="Q607" s="415"/>
      <c r="R607" s="415"/>
      <c r="S607" s="415"/>
      <c r="T607" s="415"/>
      <c r="U607" s="415"/>
      <c r="V607" s="416"/>
      <c r="W607" s="37" t="s">
        <v>796</v>
      </c>
      <c r="X607" s="38">
        <f>ROUNDUP(SUM(BO22:BO602),0)</f>
        <v>23</v>
      </c>
      <c r="Y607" s="38">
        <f>ROUNDUP(SUM(BP22:BP602),0)</f>
        <v>23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1"/>
      <c r="P608" s="414" t="s">
        <v>797</v>
      </c>
      <c r="Q608" s="415"/>
      <c r="R608" s="415"/>
      <c r="S608" s="415"/>
      <c r="T608" s="415"/>
      <c r="U608" s="415"/>
      <c r="V608" s="416"/>
      <c r="W608" s="37" t="s">
        <v>68</v>
      </c>
      <c r="X608" s="386">
        <f>GrossWeightTotal+PalletQtyTotal*25</f>
        <v>15630.708655727836</v>
      </c>
      <c r="Y608" s="386">
        <f>GrossWeightTotalR+PalletQtyTotalR*25</f>
        <v>15666.371999999999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1"/>
      <c r="P609" s="414" t="s">
        <v>798</v>
      </c>
      <c r="Q609" s="415"/>
      <c r="R609" s="415"/>
      <c r="S609" s="415"/>
      <c r="T609" s="415"/>
      <c r="U609" s="415"/>
      <c r="V609" s="416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1127.5432786391693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1131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1"/>
      <c r="P610" s="414" t="s">
        <v>799</v>
      </c>
      <c r="Q610" s="415"/>
      <c r="R610" s="415"/>
      <c r="S610" s="415"/>
      <c r="T610" s="415"/>
      <c r="U610" s="415"/>
      <c r="V610" s="416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24.101549999999996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30" t="s">
        <v>102</v>
      </c>
      <c r="D612" s="561"/>
      <c r="E612" s="561"/>
      <c r="F612" s="561"/>
      <c r="G612" s="561"/>
      <c r="H612" s="562"/>
      <c r="I612" s="430" t="s">
        <v>257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501</v>
      </c>
      <c r="X612" s="562"/>
      <c r="Y612" s="430" t="s">
        <v>557</v>
      </c>
      <c r="Z612" s="561"/>
      <c r="AA612" s="561"/>
      <c r="AB612" s="562"/>
      <c r="AC612" s="381" t="s">
        <v>665</v>
      </c>
      <c r="AD612" s="430" t="s">
        <v>709</v>
      </c>
      <c r="AE612" s="562"/>
      <c r="AF612" s="382"/>
    </row>
    <row r="613" spans="1:32" ht="14.25" customHeight="1" thickTop="1" x14ac:dyDescent="0.2">
      <c r="A613" s="738" t="s">
        <v>802</v>
      </c>
      <c r="B613" s="430" t="s">
        <v>62</v>
      </c>
      <c r="C613" s="430" t="s">
        <v>103</v>
      </c>
      <c r="D613" s="430" t="s">
        <v>125</v>
      </c>
      <c r="E613" s="430" t="s">
        <v>176</v>
      </c>
      <c r="F613" s="430" t="s">
        <v>193</v>
      </c>
      <c r="G613" s="430" t="s">
        <v>225</v>
      </c>
      <c r="H613" s="430" t="s">
        <v>102</v>
      </c>
      <c r="I613" s="430" t="s">
        <v>258</v>
      </c>
      <c r="J613" s="430" t="s">
        <v>275</v>
      </c>
      <c r="K613" s="430" t="s">
        <v>341</v>
      </c>
      <c r="L613" s="382"/>
      <c r="M613" s="430" t="s">
        <v>358</v>
      </c>
      <c r="N613" s="382"/>
      <c r="O613" s="430" t="s">
        <v>376</v>
      </c>
      <c r="P613" s="430" t="s">
        <v>392</v>
      </c>
      <c r="Q613" s="430" t="s">
        <v>396</v>
      </c>
      <c r="R613" s="430" t="s">
        <v>405</v>
      </c>
      <c r="S613" s="430" t="s">
        <v>416</v>
      </c>
      <c r="T613" s="430" t="s">
        <v>419</v>
      </c>
      <c r="U613" s="430" t="s">
        <v>426</v>
      </c>
      <c r="V613" s="430" t="s">
        <v>492</v>
      </c>
      <c r="W613" s="430" t="s">
        <v>502</v>
      </c>
      <c r="X613" s="430" t="s">
        <v>530</v>
      </c>
      <c r="Y613" s="430" t="s">
        <v>558</v>
      </c>
      <c r="Z613" s="430" t="s">
        <v>621</v>
      </c>
      <c r="AA613" s="430" t="s">
        <v>649</v>
      </c>
      <c r="AB613" s="430" t="s">
        <v>656</v>
      </c>
      <c r="AC613" s="430" t="s">
        <v>665</v>
      </c>
      <c r="AD613" s="430" t="s">
        <v>709</v>
      </c>
      <c r="AE613" s="430" t="s">
        <v>777</v>
      </c>
      <c r="AF613" s="382"/>
    </row>
    <row r="614" spans="1:32" ht="13.5" customHeight="1" thickBot="1" x14ac:dyDescent="0.25">
      <c r="A614" s="739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82"/>
      <c r="M614" s="431"/>
      <c r="N614" s="382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0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5" s="46">
        <f>IFERROR(Y101*1,"0")+IFERROR(Y102*1,"0")+IFERROR(Y103*1,"0")+IFERROR(Y107*1,"0")+IFERROR(Y108*1,"0")+IFERROR(Y109*1,"0")+IFERROR(Y110*1,"0")+IFERROR(Y111*1,"0")</f>
        <v>0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0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0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201.60000000000002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12221.4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605.69999999999993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0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1505.3999999999999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D17:E18"/>
    <mergeCell ref="P71:T71"/>
    <mergeCell ref="P313:T313"/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A8:C8"/>
    <mergeCell ref="A477:O478"/>
    <mergeCell ref="P151:T151"/>
    <mergeCell ref="D395:E395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10:T410"/>
    <mergeCell ref="P385:T385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P568:T568"/>
    <mergeCell ref="P435:T435"/>
    <mergeCell ref="D278:E278"/>
    <mergeCell ref="D163:E163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Q6:R6"/>
    <mergeCell ref="P200:T200"/>
    <mergeCell ref="P134:T134"/>
    <mergeCell ref="P243:T243"/>
    <mergeCell ref="P436:T436"/>
    <mergeCell ref="D102:E102"/>
    <mergeCell ref="A204:Z204"/>
    <mergeCell ref="A20:Z20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351:V351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613:A614"/>
    <mergeCell ref="A465:Z465"/>
    <mergeCell ref="D221:E221"/>
    <mergeCell ref="P82:T82"/>
    <mergeCell ref="V11:W11"/>
    <mergeCell ref="A497:O498"/>
    <mergeCell ref="P367:T36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M17:M18"/>
    <mergeCell ref="A469:Z469"/>
    <mergeCell ref="P336:T336"/>
    <mergeCell ref="O17:O18"/>
    <mergeCell ref="W612:X612"/>
    <mergeCell ref="P430:T430"/>
    <mergeCell ref="P350:V350"/>
    <mergeCell ref="A297:Z297"/>
    <mergeCell ref="P417:T417"/>
    <mergeCell ref="P102:T102"/>
    <mergeCell ref="D531:E531"/>
    <mergeCell ref="P456:V456"/>
    <mergeCell ref="P196:T196"/>
    <mergeCell ref="D177:E177"/>
    <mergeCell ref="D33:E33"/>
    <mergeCell ref="P585:V585"/>
    <mergeCell ref="P414:V414"/>
    <mergeCell ref="P354:T354"/>
    <mergeCell ref="P281:V281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D513:E513"/>
    <mergeCell ref="A317:Z317"/>
    <mergeCell ref="D471:E471"/>
    <mergeCell ref="P582:T582"/>
    <mergeCell ref="D525:E525"/>
    <mergeCell ref="P321:T321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V6:W9"/>
    <mergeCell ref="P554:T554"/>
    <mergeCell ref="P109:T109"/>
    <mergeCell ref="A299:O300"/>
    <mergeCell ref="D435:E435"/>
    <mergeCell ref="D186:E186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A587:Z587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X613:X614"/>
    <mergeCell ref="P538:T538"/>
    <mergeCell ref="D519:E519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D41:E41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I612:V612"/>
    <mergeCell ref="P219:T219"/>
    <mergeCell ref="D162:E162"/>
    <mergeCell ref="P272:T272"/>
    <mergeCell ref="D460:E460"/>
    <mergeCell ref="D327:E327"/>
    <mergeCell ref="D569:E569"/>
    <mergeCell ref="D454:E454"/>
    <mergeCell ref="D398:E398"/>
    <mergeCell ref="P308:T308"/>
    <mergeCell ref="P210:T210"/>
    <mergeCell ref="D156:E156"/>
    <mergeCell ref="P185:T185"/>
    <mergeCell ref="P544:T544"/>
    <mergeCell ref="P427:T427"/>
    <mergeCell ref="D416:E416"/>
    <mergeCell ref="A543:Z543"/>
    <mergeCell ref="P581:T581"/>
    <mergeCell ref="P277:T277"/>
    <mergeCell ref="P519:T519"/>
    <mergeCell ref="D264:E264"/>
    <mergeCell ref="D220:E220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A601:Z601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561:E561"/>
    <mergeCell ref="D390:E390"/>
    <mergeCell ref="P491:V491"/>
    <mergeCell ref="P198:V198"/>
    <mergeCell ref="O613:O614"/>
    <mergeCell ref="A166:Z166"/>
    <mergeCell ref="A482:O483"/>
    <mergeCell ref="D31:E31"/>
    <mergeCell ref="D329:E329"/>
    <mergeCell ref="P286:T286"/>
    <mergeCell ref="P584:T584"/>
    <mergeCell ref="P131:T131"/>
    <mergeCell ref="P187:T187"/>
    <mergeCell ref="D108:E108"/>
    <mergeCell ref="P429:T429"/>
    <mergeCell ref="P258:T258"/>
    <mergeCell ref="D369:E369"/>
    <mergeCell ref="P556:T556"/>
    <mergeCell ref="P423:T423"/>
    <mergeCell ref="P494:T494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557:V557"/>
    <mergeCell ref="A382:Z382"/>
    <mergeCell ref="A115:Z115"/>
    <mergeCell ref="P112:V112"/>
    <mergeCell ref="P428:T428"/>
    <mergeCell ref="P284:T284"/>
    <mergeCell ref="A229:Z229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D516:E516"/>
    <mergeCell ref="D245:E245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558:V558"/>
    <mergeCell ref="P454:T454"/>
    <mergeCell ref="D568:E568"/>
    <mergeCell ref="P545:V545"/>
    <mergeCell ref="P259:V259"/>
    <mergeCell ref="P155:T155"/>
    <mergeCell ref="P153:V153"/>
    <mergeCell ref="D70:E70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P594:T594"/>
    <mergeCell ref="D410:E410"/>
    <mergeCell ref="A276:Z276"/>
    <mergeCell ref="A270:Z270"/>
    <mergeCell ref="P87:V87"/>
    <mergeCell ref="P563:T563"/>
    <mergeCell ref="D208:E208"/>
    <mergeCell ref="A566:Z566"/>
    <mergeCell ref="D590:E590"/>
    <mergeCell ref="P312:T312"/>
    <mergeCell ref="D255:E255"/>
    <mergeCell ref="P478:V478"/>
    <mergeCell ref="A159:Z159"/>
    <mergeCell ref="A250:Z250"/>
    <mergeCell ref="A123:Z123"/>
    <mergeCell ref="A492:Z492"/>
    <mergeCell ref="P418:V418"/>
    <mergeCell ref="P495:T495"/>
    <mergeCell ref="D167:E16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2024-08-02T07:33:20Z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