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D125467-15B9-492F-91ED-F84AA30264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Y496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Y457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P443" i="1"/>
  <c r="X441" i="1"/>
  <c r="Y440" i="1"/>
  <c r="X440" i="1"/>
  <c r="BP439" i="1"/>
  <c r="BO439" i="1"/>
  <c r="BN439" i="1"/>
  <c r="BM439" i="1"/>
  <c r="Z439" i="1"/>
  <c r="Z440" i="1" s="1"/>
  <c r="Y439" i="1"/>
  <c r="Y441" i="1" s="1"/>
  <c r="P439" i="1"/>
  <c r="X437" i="1"/>
  <c r="Y436" i="1"/>
  <c r="X436" i="1"/>
  <c r="BP435" i="1"/>
  <c r="BO435" i="1"/>
  <c r="BN435" i="1"/>
  <c r="BM435" i="1"/>
  <c r="Z435" i="1"/>
  <c r="Z436" i="1" s="1"/>
  <c r="Y435" i="1"/>
  <c r="Y437" i="1" s="1"/>
  <c r="P435" i="1"/>
  <c r="X433" i="1"/>
  <c r="X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O428" i="1"/>
  <c r="BM428" i="1"/>
  <c r="Y428" i="1"/>
  <c r="P428" i="1"/>
  <c r="BP427" i="1"/>
  <c r="BO427" i="1"/>
  <c r="BN427" i="1"/>
  <c r="BM427" i="1"/>
  <c r="Z427" i="1"/>
  <c r="Y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X423" i="1"/>
  <c r="Y422" i="1"/>
  <c r="X422" i="1"/>
  <c r="BP421" i="1"/>
  <c r="BO421" i="1"/>
  <c r="BN421" i="1"/>
  <c r="BM421" i="1"/>
  <c r="Z421" i="1"/>
  <c r="Z422" i="1" s="1"/>
  <c r="Y421" i="1"/>
  <c r="X418" i="1"/>
  <c r="X417" i="1"/>
  <c r="BO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BO404" i="1"/>
  <c r="BM404" i="1"/>
  <c r="Y404" i="1"/>
  <c r="P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BP401" i="1"/>
  <c r="BO401" i="1"/>
  <c r="BN401" i="1"/>
  <c r="BM401" i="1"/>
  <c r="Z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Y406" i="1" s="1"/>
  <c r="P383" i="1"/>
  <c r="X381" i="1"/>
  <c r="Y380" i="1"/>
  <c r="X380" i="1"/>
  <c r="BP379" i="1"/>
  <c r="BO379" i="1"/>
  <c r="BN379" i="1"/>
  <c r="BM379" i="1"/>
  <c r="Z379" i="1"/>
  <c r="Z380" i="1" s="1"/>
  <c r="Y379" i="1"/>
  <c r="Y381" i="1" s="1"/>
  <c r="P379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Y291" i="1" s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X280" i="1"/>
  <c r="X279" i="1"/>
  <c r="BP278" i="1"/>
  <c r="BO278" i="1"/>
  <c r="BN278" i="1"/>
  <c r="BM278" i="1"/>
  <c r="Z278" i="1"/>
  <c r="Y278" i="1"/>
  <c r="P278" i="1"/>
  <c r="BO277" i="1"/>
  <c r="BN277" i="1"/>
  <c r="BM277" i="1"/>
  <c r="Z277" i="1"/>
  <c r="Y277" i="1"/>
  <c r="BP277" i="1" s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Y270" i="1" s="1"/>
  <c r="P266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Z252" i="1" s="1"/>
  <c r="Y247" i="1"/>
  <c r="M556" i="1" s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Y244" i="1" s="1"/>
  <c r="P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X227" i="1"/>
  <c r="X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BO217" i="1"/>
  <c r="BM217" i="1"/>
  <c r="Y217" i="1"/>
  <c r="Y227" i="1" s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P209" i="1"/>
  <c r="BO209" i="1"/>
  <c r="BN209" i="1"/>
  <c r="BM209" i="1"/>
  <c r="Z209" i="1"/>
  <c r="Y209" i="1"/>
  <c r="BP208" i="1"/>
  <c r="BO208" i="1"/>
  <c r="BN208" i="1"/>
  <c r="BM208" i="1"/>
  <c r="Z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Y191" i="1"/>
  <c r="BO190" i="1"/>
  <c r="BM190" i="1"/>
  <c r="Y190" i="1"/>
  <c r="P190" i="1"/>
  <c r="BP189" i="1"/>
  <c r="BO189" i="1"/>
  <c r="BN189" i="1"/>
  <c r="BM189" i="1"/>
  <c r="Z189" i="1"/>
  <c r="Y189" i="1"/>
  <c r="P189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Z168" i="1" s="1"/>
  <c r="Z170" i="1" s="1"/>
  <c r="P168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Y165" i="1" s="1"/>
  <c r="P157" i="1"/>
  <c r="BP156" i="1"/>
  <c r="BO156" i="1"/>
  <c r="BN156" i="1"/>
  <c r="BM156" i="1"/>
  <c r="Z156" i="1"/>
  <c r="Y156" i="1"/>
  <c r="P156" i="1"/>
  <c r="X153" i="1"/>
  <c r="Y152" i="1"/>
  <c r="X152" i="1"/>
  <c r="BP151" i="1"/>
  <c r="BO151" i="1"/>
  <c r="BN151" i="1"/>
  <c r="BM151" i="1"/>
  <c r="Z151" i="1"/>
  <c r="Y151" i="1"/>
  <c r="BP150" i="1"/>
  <c r="BO150" i="1"/>
  <c r="BN150" i="1"/>
  <c r="BM150" i="1"/>
  <c r="Z150" i="1"/>
  <c r="Y150" i="1"/>
  <c r="BP149" i="1"/>
  <c r="BO149" i="1"/>
  <c r="BN149" i="1"/>
  <c r="BM149" i="1"/>
  <c r="Z149" i="1"/>
  <c r="Y149" i="1"/>
  <c r="BP148" i="1"/>
  <c r="BO148" i="1"/>
  <c r="BN148" i="1"/>
  <c r="BM148" i="1"/>
  <c r="Z148" i="1"/>
  <c r="Z152" i="1" s="1"/>
  <c r="Y148" i="1"/>
  <c r="G556" i="1" s="1"/>
  <c r="P148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3" i="1" s="1"/>
  <c r="P139" i="1"/>
  <c r="BP138" i="1"/>
  <c r="BO138" i="1"/>
  <c r="BN138" i="1"/>
  <c r="BM138" i="1"/>
  <c r="Z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BP129" i="1"/>
  <c r="BO129" i="1"/>
  <c r="BN129" i="1"/>
  <c r="BM129" i="1"/>
  <c r="Z129" i="1"/>
  <c r="Y129" i="1"/>
  <c r="Y135" i="1" s="1"/>
  <c r="P129" i="1"/>
  <c r="X127" i="1"/>
  <c r="X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26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Y108" i="1" s="1"/>
  <c r="X93" i="1"/>
  <c r="X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P90" i="1"/>
  <c r="BO89" i="1"/>
  <c r="BM89" i="1"/>
  <c r="Y89" i="1"/>
  <c r="Y92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X62" i="1"/>
  <c r="X61" i="1"/>
  <c r="BP60" i="1"/>
  <c r="BO60" i="1"/>
  <c r="BN60" i="1"/>
  <c r="BM60" i="1"/>
  <c r="Z60" i="1"/>
  <c r="Y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C556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4" i="1" s="1"/>
  <c r="P26" i="1"/>
  <c r="X24" i="1"/>
  <c r="X546" i="1" s="1"/>
  <c r="Y23" i="1"/>
  <c r="X23" i="1"/>
  <c r="BP22" i="1"/>
  <c r="BO22" i="1"/>
  <c r="BN22" i="1"/>
  <c r="BM22" i="1"/>
  <c r="Z22" i="1"/>
  <c r="Z23" i="1" s="1"/>
  <c r="Y22" i="1"/>
  <c r="B556" i="1" s="1"/>
  <c r="P22" i="1"/>
  <c r="H10" i="1"/>
  <c r="A9" i="1"/>
  <c r="F10" i="1" s="1"/>
  <c r="D7" i="1"/>
  <c r="Q6" i="1"/>
  <c r="P2" i="1"/>
  <c r="H9" i="1" l="1"/>
  <c r="A10" i="1"/>
  <c r="X547" i="1"/>
  <c r="X548" i="1"/>
  <c r="X550" i="1"/>
  <c r="Y24" i="1"/>
  <c r="Z27" i="1"/>
  <c r="Z34" i="1" s="1"/>
  <c r="BN27" i="1"/>
  <c r="BP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Z53" i="1" s="1"/>
  <c r="BN51" i="1"/>
  <c r="BP51" i="1"/>
  <c r="Y54" i="1"/>
  <c r="D556" i="1"/>
  <c r="Z58" i="1"/>
  <c r="Z61" i="1" s="1"/>
  <c r="BN58" i="1"/>
  <c r="BP58" i="1"/>
  <c r="Y62" i="1"/>
  <c r="E556" i="1"/>
  <c r="Z66" i="1"/>
  <c r="Z86" i="1" s="1"/>
  <c r="BN66" i="1"/>
  <c r="Z68" i="1"/>
  <c r="BN68" i="1"/>
  <c r="Z70" i="1"/>
  <c r="BN70" i="1"/>
  <c r="Z72" i="1"/>
  <c r="BN72" i="1"/>
  <c r="Z74" i="1"/>
  <c r="BN74" i="1"/>
  <c r="Z76" i="1"/>
  <c r="BN76" i="1"/>
  <c r="Z80" i="1"/>
  <c r="BN80" i="1"/>
  <c r="Z82" i="1"/>
  <c r="BN82" i="1"/>
  <c r="Z85" i="1"/>
  <c r="BN85" i="1"/>
  <c r="Y86" i="1"/>
  <c r="Z89" i="1"/>
  <c r="Z92" i="1" s="1"/>
  <c r="BN89" i="1"/>
  <c r="BP89" i="1"/>
  <c r="Y93" i="1"/>
  <c r="Z95" i="1"/>
  <c r="Z108" i="1" s="1"/>
  <c r="BN95" i="1"/>
  <c r="BP95" i="1"/>
  <c r="Z96" i="1"/>
  <c r="BN96" i="1"/>
  <c r="Z97" i="1"/>
  <c r="BN97" i="1"/>
  <c r="Z98" i="1"/>
  <c r="BN98" i="1"/>
  <c r="Z99" i="1"/>
  <c r="BN99" i="1"/>
  <c r="Z100" i="1"/>
  <c r="BN100" i="1"/>
  <c r="Z102" i="1"/>
  <c r="BN102" i="1"/>
  <c r="Z104" i="1"/>
  <c r="BN104" i="1"/>
  <c r="Z106" i="1"/>
  <c r="BN106" i="1"/>
  <c r="Y109" i="1"/>
  <c r="Z112" i="1"/>
  <c r="Z126" i="1" s="1"/>
  <c r="BN112" i="1"/>
  <c r="Z114" i="1"/>
  <c r="BN114" i="1"/>
  <c r="Z116" i="1"/>
  <c r="BN116" i="1"/>
  <c r="Z118" i="1"/>
  <c r="BN118" i="1"/>
  <c r="Z122" i="1"/>
  <c r="BN122" i="1"/>
  <c r="Y127" i="1"/>
  <c r="Z130" i="1"/>
  <c r="Z134" i="1" s="1"/>
  <c r="BN130" i="1"/>
  <c r="BP130" i="1"/>
  <c r="Z132" i="1"/>
  <c r="BN132" i="1"/>
  <c r="F556" i="1"/>
  <c r="Z139" i="1"/>
  <c r="Z143" i="1" s="1"/>
  <c r="BN139" i="1"/>
  <c r="BP139" i="1"/>
  <c r="Z141" i="1"/>
  <c r="BN141" i="1"/>
  <c r="Y144" i="1"/>
  <c r="Y153" i="1"/>
  <c r="H556" i="1"/>
  <c r="Z157" i="1"/>
  <c r="Z164" i="1" s="1"/>
  <c r="BN157" i="1"/>
  <c r="BP157" i="1"/>
  <c r="Z159" i="1"/>
  <c r="BN159" i="1"/>
  <c r="Z161" i="1"/>
  <c r="BN161" i="1"/>
  <c r="Z163" i="1"/>
  <c r="BN163" i="1"/>
  <c r="Y164" i="1"/>
  <c r="Y175" i="1"/>
  <c r="BP180" i="1"/>
  <c r="BN180" i="1"/>
  <c r="Z180" i="1"/>
  <c r="BP184" i="1"/>
  <c r="BN184" i="1"/>
  <c r="Z184" i="1"/>
  <c r="Y206" i="1"/>
  <c r="BP191" i="1"/>
  <c r="BN191" i="1"/>
  <c r="Z191" i="1"/>
  <c r="BP196" i="1"/>
  <c r="BN196" i="1"/>
  <c r="Z196" i="1"/>
  <c r="BP199" i="1"/>
  <c r="BN199" i="1"/>
  <c r="Z199" i="1"/>
  <c r="BP201" i="1"/>
  <c r="BN201" i="1"/>
  <c r="Z201" i="1"/>
  <c r="BP203" i="1"/>
  <c r="BN203" i="1"/>
  <c r="Z203" i="1"/>
  <c r="Y213" i="1"/>
  <c r="BP211" i="1"/>
  <c r="BN211" i="1"/>
  <c r="Z211" i="1"/>
  <c r="BP218" i="1"/>
  <c r="BN218" i="1"/>
  <c r="Z218" i="1"/>
  <c r="BP221" i="1"/>
  <c r="BN221" i="1"/>
  <c r="Z221" i="1"/>
  <c r="BP225" i="1"/>
  <c r="BN225" i="1"/>
  <c r="Z225" i="1"/>
  <c r="Y232" i="1"/>
  <c r="BP229" i="1"/>
  <c r="BN229" i="1"/>
  <c r="Z229" i="1"/>
  <c r="Z231" i="1" s="1"/>
  <c r="BP239" i="1"/>
  <c r="BN239" i="1"/>
  <c r="Z239" i="1"/>
  <c r="BP242" i="1"/>
  <c r="BN242" i="1"/>
  <c r="Z242" i="1"/>
  <c r="O556" i="1"/>
  <c r="Y263" i="1"/>
  <c r="BP256" i="1"/>
  <c r="BN256" i="1"/>
  <c r="Z256" i="1"/>
  <c r="BP258" i="1"/>
  <c r="BN258" i="1"/>
  <c r="Z258" i="1"/>
  <c r="BP260" i="1"/>
  <c r="BN260" i="1"/>
  <c r="Z260" i="1"/>
  <c r="BP268" i="1"/>
  <c r="BN268" i="1"/>
  <c r="Z268" i="1"/>
  <c r="Y280" i="1"/>
  <c r="BP272" i="1"/>
  <c r="BN272" i="1"/>
  <c r="Z272" i="1"/>
  <c r="BP276" i="1"/>
  <c r="BN276" i="1"/>
  <c r="Z276" i="1"/>
  <c r="BP344" i="1"/>
  <c r="BN344" i="1"/>
  <c r="Z344" i="1"/>
  <c r="Y346" i="1"/>
  <c r="Y351" i="1"/>
  <c r="BP348" i="1"/>
  <c r="BN348" i="1"/>
  <c r="Z348" i="1"/>
  <c r="Z350" i="1" s="1"/>
  <c r="Y350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Z417" i="1"/>
  <c r="BP415" i="1"/>
  <c r="BN415" i="1"/>
  <c r="Z415" i="1"/>
  <c r="Y418" i="1"/>
  <c r="F9" i="1"/>
  <c r="J9" i="1"/>
  <c r="Y53" i="1"/>
  <c r="Y550" i="1" s="1"/>
  <c r="Y87" i="1"/>
  <c r="I556" i="1"/>
  <c r="Y171" i="1"/>
  <c r="BP168" i="1"/>
  <c r="Y548" i="1" s="1"/>
  <c r="BN168" i="1"/>
  <c r="Y547" i="1" s="1"/>
  <c r="Y170" i="1"/>
  <c r="BP174" i="1"/>
  <c r="BN174" i="1"/>
  <c r="Z174" i="1"/>
  <c r="Z175" i="1" s="1"/>
  <c r="Y176" i="1"/>
  <c r="Y187" i="1"/>
  <c r="BP178" i="1"/>
  <c r="BN178" i="1"/>
  <c r="Z178" i="1"/>
  <c r="Z186" i="1" s="1"/>
  <c r="BP182" i="1"/>
  <c r="BN182" i="1"/>
  <c r="Z182" i="1"/>
  <c r="Y186" i="1"/>
  <c r="BP190" i="1"/>
  <c r="BN190" i="1"/>
  <c r="Z190" i="1"/>
  <c r="Z205" i="1" s="1"/>
  <c r="BP194" i="1"/>
  <c r="BN194" i="1"/>
  <c r="Z194" i="1"/>
  <c r="BP198" i="1"/>
  <c r="BN198" i="1"/>
  <c r="Z198" i="1"/>
  <c r="BP200" i="1"/>
  <c r="BN200" i="1"/>
  <c r="Z200" i="1"/>
  <c r="BP202" i="1"/>
  <c r="BN202" i="1"/>
  <c r="Z202" i="1"/>
  <c r="Y205" i="1"/>
  <c r="BP210" i="1"/>
  <c r="BN210" i="1"/>
  <c r="Z210" i="1"/>
  <c r="Z213" i="1" s="1"/>
  <c r="BP212" i="1"/>
  <c r="BN212" i="1"/>
  <c r="Z212" i="1"/>
  <c r="Y214" i="1"/>
  <c r="J556" i="1"/>
  <c r="Y226" i="1"/>
  <c r="BP217" i="1"/>
  <c r="BN217" i="1"/>
  <c r="Z217" i="1"/>
  <c r="BP220" i="1"/>
  <c r="BN220" i="1"/>
  <c r="Z220" i="1"/>
  <c r="BP223" i="1"/>
  <c r="BN223" i="1"/>
  <c r="Z223" i="1"/>
  <c r="Y231" i="1"/>
  <c r="BP237" i="1"/>
  <c r="BN237" i="1"/>
  <c r="Z237" i="1"/>
  <c r="Z243" i="1" s="1"/>
  <c r="BP240" i="1"/>
  <c r="BN240" i="1"/>
  <c r="Z240" i="1"/>
  <c r="BP257" i="1"/>
  <c r="BN257" i="1"/>
  <c r="Z257" i="1"/>
  <c r="BP259" i="1"/>
  <c r="BN259" i="1"/>
  <c r="Z259" i="1"/>
  <c r="BP262" i="1"/>
  <c r="BN262" i="1"/>
  <c r="Z262" i="1"/>
  <c r="Y264" i="1"/>
  <c r="Y269" i="1"/>
  <c r="BP266" i="1"/>
  <c r="BN266" i="1"/>
  <c r="Z266" i="1"/>
  <c r="Z269" i="1" s="1"/>
  <c r="BP274" i="1"/>
  <c r="BN274" i="1"/>
  <c r="Z274" i="1"/>
  <c r="Y279" i="1"/>
  <c r="Y285" i="1"/>
  <c r="BP282" i="1"/>
  <c r="BN282" i="1"/>
  <c r="Z282" i="1"/>
  <c r="Y286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Y314" i="1"/>
  <c r="BP324" i="1"/>
  <c r="BN324" i="1"/>
  <c r="Z324" i="1"/>
  <c r="BP328" i="1"/>
  <c r="BN328" i="1"/>
  <c r="Z328" i="1"/>
  <c r="BP332" i="1"/>
  <c r="BN332" i="1"/>
  <c r="Z332" i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374" i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Y489" i="1"/>
  <c r="BP487" i="1"/>
  <c r="BN487" i="1"/>
  <c r="Z487" i="1"/>
  <c r="T556" i="1"/>
  <c r="K556" i="1"/>
  <c r="Y243" i="1"/>
  <c r="Y253" i="1"/>
  <c r="BP284" i="1"/>
  <c r="BN284" i="1"/>
  <c r="Z284" i="1"/>
  <c r="BP290" i="1"/>
  <c r="BN290" i="1"/>
  <c r="Z290" i="1"/>
  <c r="Z291" i="1" s="1"/>
  <c r="Y292" i="1"/>
  <c r="Y297" i="1"/>
  <c r="BP294" i="1"/>
  <c r="BN294" i="1"/>
  <c r="Z294" i="1"/>
  <c r="Z297" i="1" s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Z345" i="1" s="1"/>
  <c r="S556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6" i="1"/>
  <c r="BN366" i="1"/>
  <c r="Z366" i="1"/>
  <c r="BP385" i="1"/>
  <c r="BN385" i="1"/>
  <c r="Z385" i="1"/>
  <c r="Z406" i="1" s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Z432" i="1" s="1"/>
  <c r="Y432" i="1"/>
  <c r="Z451" i="1"/>
  <c r="BP449" i="1"/>
  <c r="BN449" i="1"/>
  <c r="Z449" i="1"/>
  <c r="Y451" i="1"/>
  <c r="Y417" i="1"/>
  <c r="BP416" i="1"/>
  <c r="BN416" i="1"/>
  <c r="Y433" i="1"/>
  <c r="BP429" i="1"/>
  <c r="BN429" i="1"/>
  <c r="Z429" i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Z495" i="1"/>
  <c r="BP493" i="1"/>
  <c r="BN493" i="1"/>
  <c r="Z493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Z544" i="1" s="1"/>
  <c r="BP542" i="1"/>
  <c r="BN542" i="1"/>
  <c r="Z542" i="1"/>
  <c r="Y549" i="1" l="1"/>
  <c r="Z531" i="1"/>
  <c r="Z513" i="1"/>
  <c r="Z475" i="1"/>
  <c r="Z313" i="1"/>
  <c r="Z226" i="1"/>
  <c r="Z551" i="1" s="1"/>
  <c r="Z263" i="1"/>
  <c r="Y546" i="1"/>
  <c r="Z334" i="1"/>
  <c r="Z489" i="1"/>
  <c r="Z369" i="1"/>
  <c r="Z285" i="1"/>
  <c r="Z279" i="1"/>
  <c r="X549" i="1"/>
</calcChain>
</file>

<file path=xl/sharedStrings.xml><?xml version="1.0" encoding="utf-8"?>
<sst xmlns="http://schemas.openxmlformats.org/spreadsheetml/2006/main" count="2442" uniqueCount="832">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</sst>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7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3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3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6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33" zoomScaleNormal="100" zoomScaleSheetLayoutView="100" workbookViewId="0">
      <selection activeCell="AB556" sqref="AB556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7" t="s">
        <v>0</v>
      </c>
      <c r="E1" s="415"/>
      <c r="F1" s="415"/>
      <c r="G1" s="12" t="s">
        <v>1</v>
      </c>
      <c r="H1" s="467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27" t="s">
        <v>8</v>
      </c>
      <c r="B5" s="441"/>
      <c r="C5" s="442"/>
      <c r="D5" s="472"/>
      <c r="E5" s="473"/>
      <c r="F5" s="728" t="s">
        <v>9</v>
      </c>
      <c r="G5" s="442"/>
      <c r="H5" s="472"/>
      <c r="I5" s="662"/>
      <c r="J5" s="662"/>
      <c r="K5" s="662"/>
      <c r="L5" s="662"/>
      <c r="M5" s="473"/>
      <c r="N5" s="58"/>
      <c r="P5" s="24" t="s">
        <v>10</v>
      </c>
      <c r="Q5" s="746">
        <v>45501</v>
      </c>
      <c r="R5" s="526"/>
      <c r="T5" s="575" t="s">
        <v>11</v>
      </c>
      <c r="U5" s="576"/>
      <c r="V5" s="579" t="s">
        <v>12</v>
      </c>
      <c r="W5" s="526"/>
      <c r="AB5" s="51"/>
      <c r="AC5" s="51"/>
      <c r="AD5" s="51"/>
      <c r="AE5" s="51"/>
    </row>
    <row r="6" spans="1:32" s="375" customFormat="1" ht="24" customHeight="1" x14ac:dyDescent="0.2">
      <c r="A6" s="527" t="s">
        <v>13</v>
      </c>
      <c r="B6" s="441"/>
      <c r="C6" s="442"/>
      <c r="D6" s="666" t="s">
        <v>14</v>
      </c>
      <c r="E6" s="667"/>
      <c r="F6" s="667"/>
      <c r="G6" s="667"/>
      <c r="H6" s="667"/>
      <c r="I6" s="667"/>
      <c r="J6" s="667"/>
      <c r="K6" s="667"/>
      <c r="L6" s="667"/>
      <c r="M6" s="526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Воскресенье</v>
      </c>
      <c r="R6" s="387"/>
      <c r="T6" s="585" t="s">
        <v>16</v>
      </c>
      <c r="U6" s="576"/>
      <c r="V6" s="649" t="s">
        <v>17</v>
      </c>
      <c r="W6" s="434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5" t="str">
        <f>IFERROR(VLOOKUP(DeliveryAddress,Table,3,0),1)</f>
        <v>5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5"/>
      <c r="U7" s="576"/>
      <c r="V7" s="650"/>
      <c r="W7" s="651"/>
      <c r="AB7" s="51"/>
      <c r="AC7" s="51"/>
      <c r="AD7" s="51"/>
      <c r="AE7" s="51"/>
    </row>
    <row r="8" spans="1:32" s="375" customFormat="1" ht="25.5" customHeight="1" x14ac:dyDescent="0.2">
      <c r="A8" s="771" t="s">
        <v>18</v>
      </c>
      <c r="B8" s="392"/>
      <c r="C8" s="393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5">
        <v>0.41666666666666669</v>
      </c>
      <c r="R8" s="447"/>
      <c r="T8" s="395"/>
      <c r="U8" s="576"/>
      <c r="V8" s="650"/>
      <c r="W8" s="651"/>
      <c r="AB8" s="51"/>
      <c r="AC8" s="51"/>
      <c r="AD8" s="51"/>
      <c r="AE8" s="51"/>
    </row>
    <row r="9" spans="1:32" s="375" customFormat="1" ht="39.950000000000003" customHeight="1" x14ac:dyDescent="0.2">
      <c r="A9" s="5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47"/>
      <c r="E9" s="400"/>
      <c r="F9" s="5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3"/>
      <c r="P9" s="26" t="s">
        <v>20</v>
      </c>
      <c r="Q9" s="521"/>
      <c r="R9" s="522"/>
      <c r="T9" s="395"/>
      <c r="U9" s="576"/>
      <c r="V9" s="652"/>
      <c r="W9" s="653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47"/>
      <c r="E10" s="400"/>
      <c r="F10" s="5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0" t="str">
        <f>IFERROR(VLOOKUP($D$10,Proxy,2,FALSE),"")</f>
        <v/>
      </c>
      <c r="I10" s="395"/>
      <c r="J10" s="395"/>
      <c r="K10" s="395"/>
      <c r="L10" s="395"/>
      <c r="M10" s="395"/>
      <c r="N10" s="374"/>
      <c r="P10" s="26" t="s">
        <v>21</v>
      </c>
      <c r="Q10" s="586"/>
      <c r="R10" s="587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1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8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2"/>
      <c r="N12" s="62"/>
      <c r="P12" s="24" t="s">
        <v>29</v>
      </c>
      <c r="Q12" s="535"/>
      <c r="R12" s="447"/>
      <c r="S12" s="23"/>
      <c r="U12" s="24"/>
      <c r="V12" s="415"/>
      <c r="W12" s="395"/>
      <c r="AB12" s="51"/>
      <c r="AC12" s="51"/>
      <c r="AD12" s="51"/>
      <c r="AE12" s="51"/>
    </row>
    <row r="13" spans="1:32" s="375" customFormat="1" ht="23.25" customHeight="1" x14ac:dyDescent="0.2">
      <c r="A13" s="568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2"/>
      <c r="N13" s="62"/>
      <c r="O13" s="26"/>
      <c r="P13" s="26" t="s">
        <v>31</v>
      </c>
      <c r="Q13" s="691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8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2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2"/>
      <c r="N15" s="63"/>
      <c r="P15" s="557" t="s">
        <v>34</v>
      </c>
      <c r="Q15" s="415"/>
      <c r="R15" s="415"/>
      <c r="S15" s="415"/>
      <c r="T15" s="4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8"/>
      <c r="Q16" s="558"/>
      <c r="R16" s="558"/>
      <c r="S16" s="558"/>
      <c r="T16" s="5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6" t="s">
        <v>35</v>
      </c>
      <c r="B17" s="426" t="s">
        <v>36</v>
      </c>
      <c r="C17" s="542" t="s">
        <v>37</v>
      </c>
      <c r="D17" s="426" t="s">
        <v>38</v>
      </c>
      <c r="E17" s="500"/>
      <c r="F17" s="426" t="s">
        <v>39</v>
      </c>
      <c r="G17" s="426" t="s">
        <v>40</v>
      </c>
      <c r="H17" s="426" t="s">
        <v>41</v>
      </c>
      <c r="I17" s="426" t="s">
        <v>42</v>
      </c>
      <c r="J17" s="426" t="s">
        <v>43</v>
      </c>
      <c r="K17" s="426" t="s">
        <v>44</v>
      </c>
      <c r="L17" s="426" t="s">
        <v>45</v>
      </c>
      <c r="M17" s="426" t="s">
        <v>46</v>
      </c>
      <c r="N17" s="426" t="s">
        <v>47</v>
      </c>
      <c r="O17" s="426" t="s">
        <v>48</v>
      </c>
      <c r="P17" s="426" t="s">
        <v>49</v>
      </c>
      <c r="Q17" s="499"/>
      <c r="R17" s="499"/>
      <c r="S17" s="499"/>
      <c r="T17" s="500"/>
      <c r="U17" s="770" t="s">
        <v>50</v>
      </c>
      <c r="V17" s="442"/>
      <c r="W17" s="426" t="s">
        <v>51</v>
      </c>
      <c r="X17" s="426" t="s">
        <v>52</v>
      </c>
      <c r="Y17" s="768" t="s">
        <v>53</v>
      </c>
      <c r="Z17" s="426" t="s">
        <v>54</v>
      </c>
      <c r="AA17" s="637" t="s">
        <v>55</v>
      </c>
      <c r="AB17" s="637" t="s">
        <v>56</v>
      </c>
      <c r="AC17" s="637" t="s">
        <v>57</v>
      </c>
      <c r="AD17" s="637" t="s">
        <v>58</v>
      </c>
      <c r="AE17" s="723"/>
      <c r="AF17" s="724"/>
      <c r="AG17" s="515"/>
      <c r="BD17" s="618" t="s">
        <v>59</v>
      </c>
    </row>
    <row r="18" spans="1:68" ht="14.25" customHeight="1" x14ac:dyDescent="0.2">
      <c r="A18" s="427"/>
      <c r="B18" s="427"/>
      <c r="C18" s="427"/>
      <c r="D18" s="501"/>
      <c r="E18" s="503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501"/>
      <c r="Q18" s="502"/>
      <c r="R18" s="502"/>
      <c r="S18" s="502"/>
      <c r="T18" s="503"/>
      <c r="U18" s="376" t="s">
        <v>60</v>
      </c>
      <c r="V18" s="376" t="s">
        <v>61</v>
      </c>
      <c r="W18" s="427"/>
      <c r="X18" s="427"/>
      <c r="Y18" s="769"/>
      <c r="Z18" s="427"/>
      <c r="AA18" s="638"/>
      <c r="AB18" s="638"/>
      <c r="AC18" s="638"/>
      <c r="AD18" s="725"/>
      <c r="AE18" s="726"/>
      <c r="AF18" s="727"/>
      <c r="AG18" s="516"/>
      <c r="BD18" s="395"/>
    </row>
    <row r="19" spans="1:68" ht="27.75" customHeight="1" x14ac:dyDescent="0.2">
      <c r="A19" s="465" t="s">
        <v>62</v>
      </c>
      <c r="B19" s="466"/>
      <c r="C19" s="466"/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66"/>
      <c r="AA19" s="48"/>
      <c r="AB19" s="48"/>
      <c r="AC19" s="48"/>
    </row>
    <row r="20" spans="1:68" ht="16.5" customHeight="1" x14ac:dyDescent="0.25">
      <c r="A20" s="398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7"/>
      <c r="AB20" s="377"/>
      <c r="AC20" s="377"/>
    </row>
    <row r="21" spans="1:68" ht="14.25" customHeight="1" x14ac:dyDescent="0.25">
      <c r="A21" s="401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8"/>
      <c r="AB21" s="378"/>
      <c r="AC21" s="378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4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6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6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401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8"/>
      <c r="AB25" s="378"/>
      <c r="AC25" s="378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2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4"/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6"/>
      <c r="P34" s="391" t="s">
        <v>69</v>
      </c>
      <c r="Q34" s="392"/>
      <c r="R34" s="392"/>
      <c r="S34" s="392"/>
      <c r="T34" s="392"/>
      <c r="U34" s="392"/>
      <c r="V34" s="393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x14ac:dyDescent="0.2">
      <c r="A35" s="395"/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6"/>
      <c r="P35" s="391" t="s">
        <v>69</v>
      </c>
      <c r="Q35" s="392"/>
      <c r="R35" s="392"/>
      <c r="S35" s="392"/>
      <c r="T35" s="392"/>
      <c r="U35" s="392"/>
      <c r="V35" s="393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customHeight="1" x14ac:dyDescent="0.25">
      <c r="A36" s="401" t="s">
        <v>90</v>
      </c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5"/>
      <c r="X36" s="395"/>
      <c r="Y36" s="395"/>
      <c r="Z36" s="395"/>
      <c r="AA36" s="378"/>
      <c r="AB36" s="378"/>
      <c r="AC36" s="378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4"/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6"/>
      <c r="P38" s="391" t="s">
        <v>69</v>
      </c>
      <c r="Q38" s="392"/>
      <c r="R38" s="392"/>
      <c r="S38" s="392"/>
      <c r="T38" s="392"/>
      <c r="U38" s="392"/>
      <c r="V38" s="393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x14ac:dyDescent="0.2">
      <c r="A39" s="395"/>
      <c r="B39" s="395"/>
      <c r="C39" s="395"/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6"/>
      <c r="P39" s="391" t="s">
        <v>69</v>
      </c>
      <c r="Q39" s="392"/>
      <c r="R39" s="392"/>
      <c r="S39" s="392"/>
      <c r="T39" s="392"/>
      <c r="U39" s="392"/>
      <c r="V39" s="393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customHeight="1" x14ac:dyDescent="0.25">
      <c r="A40" s="401" t="s">
        <v>95</v>
      </c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5"/>
      <c r="T40" s="395"/>
      <c r="U40" s="395"/>
      <c r="V40" s="395"/>
      <c r="W40" s="395"/>
      <c r="X40" s="395"/>
      <c r="Y40" s="395"/>
      <c r="Z40" s="395"/>
      <c r="AA40" s="378"/>
      <c r="AB40" s="378"/>
      <c r="AC40" s="378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4"/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6"/>
      <c r="P42" s="391" t="s">
        <v>69</v>
      </c>
      <c r="Q42" s="392"/>
      <c r="R42" s="392"/>
      <c r="S42" s="392"/>
      <c r="T42" s="392"/>
      <c r="U42" s="392"/>
      <c r="V42" s="393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x14ac:dyDescent="0.2">
      <c r="A43" s="395"/>
      <c r="B43" s="395"/>
      <c r="C43" s="395"/>
      <c r="D43" s="395"/>
      <c r="E43" s="395"/>
      <c r="F43" s="395"/>
      <c r="G43" s="395"/>
      <c r="H43" s="395"/>
      <c r="I43" s="395"/>
      <c r="J43" s="395"/>
      <c r="K43" s="395"/>
      <c r="L43" s="395"/>
      <c r="M43" s="395"/>
      <c r="N43" s="395"/>
      <c r="O43" s="396"/>
      <c r="P43" s="391" t="s">
        <v>69</v>
      </c>
      <c r="Q43" s="392"/>
      <c r="R43" s="392"/>
      <c r="S43" s="392"/>
      <c r="T43" s="392"/>
      <c r="U43" s="392"/>
      <c r="V43" s="393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customHeight="1" x14ac:dyDescent="0.25">
      <c r="A44" s="401" t="s">
        <v>99</v>
      </c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5"/>
      <c r="R44" s="395"/>
      <c r="S44" s="395"/>
      <c r="T44" s="395"/>
      <c r="U44" s="395"/>
      <c r="V44" s="395"/>
      <c r="W44" s="395"/>
      <c r="X44" s="395"/>
      <c r="Y44" s="395"/>
      <c r="Z44" s="395"/>
      <c r="AA44" s="378"/>
      <c r="AB44" s="378"/>
      <c r="AC44" s="378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4"/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6"/>
      <c r="P46" s="391" t="s">
        <v>69</v>
      </c>
      <c r="Q46" s="392"/>
      <c r="R46" s="392"/>
      <c r="S46" s="392"/>
      <c r="T46" s="392"/>
      <c r="U46" s="392"/>
      <c r="V46" s="393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x14ac:dyDescent="0.2">
      <c r="A47" s="395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6"/>
      <c r="P47" s="391" t="s">
        <v>69</v>
      </c>
      <c r="Q47" s="392"/>
      <c r="R47" s="392"/>
      <c r="S47" s="392"/>
      <c r="T47" s="392"/>
      <c r="U47" s="392"/>
      <c r="V47" s="393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customHeight="1" x14ac:dyDescent="0.2">
      <c r="A48" s="465" t="s">
        <v>102</v>
      </c>
      <c r="B48" s="466"/>
      <c r="C48" s="466"/>
      <c r="D48" s="466"/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466"/>
      <c r="P48" s="466"/>
      <c r="Q48" s="466"/>
      <c r="R48" s="466"/>
      <c r="S48" s="466"/>
      <c r="T48" s="466"/>
      <c r="U48" s="466"/>
      <c r="V48" s="466"/>
      <c r="W48" s="466"/>
      <c r="X48" s="466"/>
      <c r="Y48" s="466"/>
      <c r="Z48" s="466"/>
      <c r="AA48" s="48"/>
      <c r="AB48" s="48"/>
      <c r="AC48" s="48"/>
    </row>
    <row r="49" spans="1:68" ht="16.5" customHeight="1" x14ac:dyDescent="0.25">
      <c r="A49" s="398" t="s">
        <v>103</v>
      </c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  <c r="Y49" s="395"/>
      <c r="Z49" s="395"/>
      <c r="AA49" s="377"/>
      <c r="AB49" s="377"/>
      <c r="AC49" s="377"/>
    </row>
    <row r="50" spans="1:68" ht="14.25" customHeight="1" x14ac:dyDescent="0.25">
      <c r="A50" s="401" t="s">
        <v>104</v>
      </c>
      <c r="B50" s="395"/>
      <c r="C50" s="395"/>
      <c r="D50" s="395"/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  <c r="W50" s="395"/>
      <c r="X50" s="395"/>
      <c r="Y50" s="395"/>
      <c r="Z50" s="395"/>
      <c r="AA50" s="378"/>
      <c r="AB50" s="378"/>
      <c r="AC50" s="378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2">
        <v>350</v>
      </c>
      <c r="Y51" s="383">
        <f>IFERROR(IF(X51="",0,CEILING((X51/$H51),1)*$H51),"")</f>
        <v>356.40000000000003</v>
      </c>
      <c r="Z51" s="36">
        <f>IFERROR(IF(Y51=0,"",ROUNDUP(Y51/H51,0)*0.02175),"")</f>
        <v>0.71775</v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365.55555555555554</v>
      </c>
      <c r="BN51" s="64">
        <f>IFERROR(Y51*I51/H51,"0")</f>
        <v>372.23999999999995</v>
      </c>
      <c r="BO51" s="64">
        <f>IFERROR(1/J51*(X51/H51),"0")</f>
        <v>0.57870370370370361</v>
      </c>
      <c r="BP51" s="64">
        <f>IFERROR(1/J51*(Y51/H51),"0")</f>
        <v>0.5892857142857143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2">
        <v>4.5</v>
      </c>
      <c r="Y52" s="383">
        <f>IFERROR(IF(X52="",0,CEILING((X52/$H52),1)*$H52),"")</f>
        <v>5.4</v>
      </c>
      <c r="Z52" s="36">
        <f>IFERROR(IF(Y52=0,"",ROUNDUP(Y52/H52,0)*0.00753),"")</f>
        <v>1.506E-2</v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4.833333333333333</v>
      </c>
      <c r="BN52" s="64">
        <f>IFERROR(Y52*I52/H52,"0")</f>
        <v>5.8</v>
      </c>
      <c r="BO52" s="64">
        <f>IFERROR(1/J52*(X52/H52),"0")</f>
        <v>1.0683760683760682E-2</v>
      </c>
      <c r="BP52" s="64">
        <f>IFERROR(1/J52*(Y52/H52),"0")</f>
        <v>1.282051282051282E-2</v>
      </c>
    </row>
    <row r="53" spans="1:68" x14ac:dyDescent="0.2">
      <c r="A53" s="394"/>
      <c r="B53" s="395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6"/>
      <c r="P53" s="391" t="s">
        <v>69</v>
      </c>
      <c r="Q53" s="392"/>
      <c r="R53" s="392"/>
      <c r="S53" s="392"/>
      <c r="T53" s="392"/>
      <c r="U53" s="392"/>
      <c r="V53" s="393"/>
      <c r="W53" s="37" t="s">
        <v>70</v>
      </c>
      <c r="X53" s="384">
        <f>IFERROR(X51/H51,"0")+IFERROR(X52/H52,"0")</f>
        <v>34.074074074074069</v>
      </c>
      <c r="Y53" s="384">
        <f>IFERROR(Y51/H51,"0")+IFERROR(Y52/H52,"0")</f>
        <v>35</v>
      </c>
      <c r="Z53" s="384">
        <f>IFERROR(IF(Z51="",0,Z51),"0")+IFERROR(IF(Z52="",0,Z52),"0")</f>
        <v>0.73280999999999996</v>
      </c>
      <c r="AA53" s="385"/>
      <c r="AB53" s="385"/>
      <c r="AC53" s="385"/>
    </row>
    <row r="54" spans="1:68" x14ac:dyDescent="0.2">
      <c r="A54" s="395"/>
      <c r="B54" s="395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6"/>
      <c r="P54" s="391" t="s">
        <v>69</v>
      </c>
      <c r="Q54" s="392"/>
      <c r="R54" s="392"/>
      <c r="S54" s="392"/>
      <c r="T54" s="392"/>
      <c r="U54" s="392"/>
      <c r="V54" s="393"/>
      <c r="W54" s="37" t="s">
        <v>68</v>
      </c>
      <c r="X54" s="384">
        <f>IFERROR(SUM(X51:X52),"0")</f>
        <v>354.5</v>
      </c>
      <c r="Y54" s="384">
        <f>IFERROR(SUM(Y51:Y52),"0")</f>
        <v>361.8</v>
      </c>
      <c r="Z54" s="37"/>
      <c r="AA54" s="385"/>
      <c r="AB54" s="385"/>
      <c r="AC54" s="385"/>
    </row>
    <row r="55" spans="1:68" ht="16.5" customHeight="1" x14ac:dyDescent="0.25">
      <c r="A55" s="398" t="s">
        <v>111</v>
      </c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W55" s="395"/>
      <c r="X55" s="395"/>
      <c r="Y55" s="395"/>
      <c r="Z55" s="395"/>
      <c r="AA55" s="377"/>
      <c r="AB55" s="377"/>
      <c r="AC55" s="377"/>
    </row>
    <row r="56" spans="1:68" ht="14.25" customHeight="1" x14ac:dyDescent="0.25">
      <c r="A56" s="401" t="s">
        <v>112</v>
      </c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  <c r="W56" s="395"/>
      <c r="X56" s="395"/>
      <c r="Y56" s="395"/>
      <c r="Z56" s="395"/>
      <c r="AA56" s="378"/>
      <c r="AB56" s="378"/>
      <c r="AC56" s="378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420</v>
      </c>
      <c r="Y57" s="383">
        <f>IFERROR(IF(X57="",0,CEILING((X57/$H57),1)*$H57),"")</f>
        <v>421.20000000000005</v>
      </c>
      <c r="Z57" s="36">
        <f>IFERROR(IF(Y57=0,"",ROUNDUP(Y57/H57,0)*0.02175),"")</f>
        <v>0.84824999999999995</v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438.66666666666657</v>
      </c>
      <c r="BN57" s="64">
        <f>IFERROR(Y57*I57/H57,"0")</f>
        <v>439.92</v>
      </c>
      <c r="BO57" s="64">
        <f>IFERROR(1/J57*(X57/H57),"0")</f>
        <v>0.69444444444444431</v>
      </c>
      <c r="BP57" s="64">
        <f>IFERROR(1/J57*(Y57/H57),"0")</f>
        <v>0.6964285714285714</v>
      </c>
    </row>
    <row r="58" spans="1:68" ht="27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89"/>
      <c r="R59" s="389"/>
      <c r="S59" s="389"/>
      <c r="T59" s="390"/>
      <c r="U59" s="34"/>
      <c r="V59" s="34"/>
      <c r="W59" s="35" t="s">
        <v>68</v>
      </c>
      <c r="X59" s="382">
        <v>22.5</v>
      </c>
      <c r="Y59" s="383">
        <f>IFERROR(IF(X59="",0,CEILING((X59/$H59),1)*$H59),"")</f>
        <v>22.5</v>
      </c>
      <c r="Z59" s="36">
        <f>IFERROR(IF(Y59=0,"",ROUNDUP(Y59/H59,0)*0.00937),"")</f>
        <v>4.6850000000000003E-2</v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23.700000000000003</v>
      </c>
      <c r="BN59" s="64">
        <f>IFERROR(Y59*I59/H59,"0")</f>
        <v>23.700000000000003</v>
      </c>
      <c r="BO59" s="64">
        <f>IFERROR(1/J59*(X59/H59),"0")</f>
        <v>4.1666666666666664E-2</v>
      </c>
      <c r="BP59" s="64">
        <f>IFERROR(1/J59*(Y59/H59),"0")</f>
        <v>4.1666666666666664E-2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2" t="s">
        <v>122</v>
      </c>
      <c r="Q60" s="389"/>
      <c r="R60" s="389"/>
      <c r="S60" s="389"/>
      <c r="T60" s="390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4"/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6"/>
      <c r="P61" s="391" t="s">
        <v>69</v>
      </c>
      <c r="Q61" s="392"/>
      <c r="R61" s="392"/>
      <c r="S61" s="392"/>
      <c r="T61" s="392"/>
      <c r="U61" s="392"/>
      <c r="V61" s="393"/>
      <c r="W61" s="37" t="s">
        <v>70</v>
      </c>
      <c r="X61" s="384">
        <f>IFERROR(X57/H57,"0")+IFERROR(X58/H58,"0")+IFERROR(X59/H59,"0")+IFERROR(X60/H60,"0")</f>
        <v>43.888888888888886</v>
      </c>
      <c r="Y61" s="384">
        <f>IFERROR(Y57/H57,"0")+IFERROR(Y58/H58,"0")+IFERROR(Y59/H59,"0")+IFERROR(Y60/H60,"0")</f>
        <v>44</v>
      </c>
      <c r="Z61" s="384">
        <f>IFERROR(IF(Z57="",0,Z57),"0")+IFERROR(IF(Z58="",0,Z58),"0")+IFERROR(IF(Z59="",0,Z59),"0")+IFERROR(IF(Z60="",0,Z60),"0")</f>
        <v>0.89510000000000001</v>
      </c>
      <c r="AA61" s="385"/>
      <c r="AB61" s="385"/>
      <c r="AC61" s="385"/>
    </row>
    <row r="62" spans="1:68" x14ac:dyDescent="0.2">
      <c r="A62" s="395"/>
      <c r="B62" s="395"/>
      <c r="C62" s="395"/>
      <c r="D62" s="395"/>
      <c r="E62" s="395"/>
      <c r="F62" s="395"/>
      <c r="G62" s="395"/>
      <c r="H62" s="395"/>
      <c r="I62" s="395"/>
      <c r="J62" s="395"/>
      <c r="K62" s="395"/>
      <c r="L62" s="395"/>
      <c r="M62" s="395"/>
      <c r="N62" s="395"/>
      <c r="O62" s="396"/>
      <c r="P62" s="391" t="s">
        <v>69</v>
      </c>
      <c r="Q62" s="392"/>
      <c r="R62" s="392"/>
      <c r="S62" s="392"/>
      <c r="T62" s="392"/>
      <c r="U62" s="392"/>
      <c r="V62" s="393"/>
      <c r="W62" s="37" t="s">
        <v>68</v>
      </c>
      <c r="X62" s="384">
        <f>IFERROR(SUM(X57:X60),"0")</f>
        <v>442.5</v>
      </c>
      <c r="Y62" s="384">
        <f>IFERROR(SUM(Y57:Y60),"0")</f>
        <v>443.70000000000005</v>
      </c>
      <c r="Z62" s="37"/>
      <c r="AA62" s="385"/>
      <c r="AB62" s="385"/>
      <c r="AC62" s="385"/>
    </row>
    <row r="63" spans="1:68" ht="16.5" customHeight="1" x14ac:dyDescent="0.25">
      <c r="A63" s="398" t="s">
        <v>102</v>
      </c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5"/>
      <c r="O63" s="395"/>
      <c r="P63" s="395"/>
      <c r="Q63" s="395"/>
      <c r="R63" s="395"/>
      <c r="S63" s="395"/>
      <c r="T63" s="395"/>
      <c r="U63" s="395"/>
      <c r="V63" s="395"/>
      <c r="W63" s="395"/>
      <c r="X63" s="395"/>
      <c r="Y63" s="395"/>
      <c r="Z63" s="395"/>
      <c r="AA63" s="377"/>
      <c r="AB63" s="377"/>
      <c r="AC63" s="377"/>
    </row>
    <row r="64" spans="1:68" ht="14.25" customHeight="1" x14ac:dyDescent="0.25">
      <c r="A64" s="401" t="s">
        <v>112</v>
      </c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395"/>
      <c r="P64" s="395"/>
      <c r="Q64" s="395"/>
      <c r="R64" s="395"/>
      <c r="S64" s="395"/>
      <c r="T64" s="395"/>
      <c r="U64" s="395"/>
      <c r="V64" s="395"/>
      <c r="W64" s="395"/>
      <c r="X64" s="395"/>
      <c r="Y64" s="395"/>
      <c r="Z64" s="395"/>
      <c r="AA64" s="378"/>
      <c r="AB64" s="378"/>
      <c r="AC64" s="378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89"/>
      <c r="R65" s="389"/>
      <c r="S65" s="389"/>
      <c r="T65" s="390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86">
        <v>4607091385670</v>
      </c>
      <c r="E66" s="387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89"/>
      <c r="R66" s="389"/>
      <c r="S66" s="389"/>
      <c r="T66" s="390"/>
      <c r="U66" s="34"/>
      <c r="V66" s="34"/>
      <c r="W66" s="35" t="s">
        <v>68</v>
      </c>
      <c r="X66" s="382">
        <v>0</v>
      </c>
      <c r="Y66" s="383">
        <f t="shared" si="6"/>
        <v>0</v>
      </c>
      <c r="Z66" s="36" t="str">
        <f t="shared" si="7"/>
        <v/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0</v>
      </c>
      <c r="BN66" s="64">
        <f t="shared" si="9"/>
        <v>0</v>
      </c>
      <c r="BO66" s="64">
        <f t="shared" si="10"/>
        <v>0</v>
      </c>
      <c r="BP66" s="64">
        <f t="shared" si="11"/>
        <v>0</v>
      </c>
    </row>
    <row r="67" spans="1:68" ht="27" customHeight="1" x14ac:dyDescent="0.25">
      <c r="A67" s="54" t="s">
        <v>125</v>
      </c>
      <c r="B67" s="54" t="s">
        <v>127</v>
      </c>
      <c r="C67" s="31">
        <v>4301011540</v>
      </c>
      <c r="D67" s="386">
        <v>4607091385670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89"/>
      <c r="R69" s="389"/>
      <c r="S69" s="389"/>
      <c r="T69" s="390"/>
      <c r="U69" s="34"/>
      <c r="V69" s="34"/>
      <c r="W69" s="35" t="s">
        <v>68</v>
      </c>
      <c r="X69" s="382">
        <v>0</v>
      </c>
      <c r="Y69" s="383">
        <f t="shared" si="6"/>
        <v>0</v>
      </c>
      <c r="Z69" s="36" t="str">
        <f t="shared" si="7"/>
        <v/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0</v>
      </c>
      <c r="BN69" s="64">
        <f t="shared" si="9"/>
        <v>0</v>
      </c>
      <c r="BO69" s="64">
        <f t="shared" si="10"/>
        <v>0</v>
      </c>
      <c r="BP69" s="64">
        <f t="shared" si="11"/>
        <v>0</v>
      </c>
    </row>
    <row r="70" spans="1:68" ht="16.5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89"/>
      <c r="R72" s="389"/>
      <c r="S72" s="389"/>
      <c r="T72" s="390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3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89"/>
      <c r="R73" s="389"/>
      <c r="S73" s="389"/>
      <c r="T73" s="390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89"/>
      <c r="R76" s="389"/>
      <c r="S76" s="389"/>
      <c r="T76" s="390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4" t="s">
        <v>150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388" t="s">
        <v>153</v>
      </c>
      <c r="Q79" s="389"/>
      <c r="R79" s="389"/>
      <c r="S79" s="389"/>
      <c r="T79" s="390"/>
      <c r="U79" s="34"/>
      <c r="V79" s="34"/>
      <c r="W79" s="35" t="s">
        <v>68</v>
      </c>
      <c r="X79" s="382">
        <v>4.5</v>
      </c>
      <c r="Y79" s="383">
        <f t="shared" si="6"/>
        <v>4.5</v>
      </c>
      <c r="Z79" s="36">
        <f t="shared" si="12"/>
        <v>9.3699999999999999E-3</v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4.71</v>
      </c>
      <c r="BN79" s="64">
        <f t="shared" si="9"/>
        <v>4.71</v>
      </c>
      <c r="BO79" s="64">
        <f t="shared" si="10"/>
        <v>8.3333333333333332E-3</v>
      </c>
      <c r="BP79" s="64">
        <f t="shared" si="11"/>
        <v>8.3333333333333332E-3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89"/>
      <c r="R80" s="389"/>
      <c r="S80" s="389"/>
      <c r="T80" s="390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89"/>
      <c r="R81" s="389"/>
      <c r="S81" s="389"/>
      <c r="T81" s="390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8" t="s">
        <v>163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4"/>
      <c r="B86" s="395"/>
      <c r="C86" s="395"/>
      <c r="D86" s="395"/>
      <c r="E86" s="395"/>
      <c r="F86" s="395"/>
      <c r="G86" s="395"/>
      <c r="H86" s="395"/>
      <c r="I86" s="395"/>
      <c r="J86" s="395"/>
      <c r="K86" s="395"/>
      <c r="L86" s="395"/>
      <c r="M86" s="395"/>
      <c r="N86" s="395"/>
      <c r="O86" s="396"/>
      <c r="P86" s="391" t="s">
        <v>69</v>
      </c>
      <c r="Q86" s="392"/>
      <c r="R86" s="392"/>
      <c r="S86" s="392"/>
      <c r="T86" s="392"/>
      <c r="U86" s="392"/>
      <c r="V86" s="393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1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9.3699999999999999E-3</v>
      </c>
      <c r="AA86" s="385"/>
      <c r="AB86" s="385"/>
      <c r="AC86" s="385"/>
    </row>
    <row r="87" spans="1:68" x14ac:dyDescent="0.2">
      <c r="A87" s="395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5"/>
      <c r="O87" s="396"/>
      <c r="P87" s="391" t="s">
        <v>69</v>
      </c>
      <c r="Q87" s="392"/>
      <c r="R87" s="392"/>
      <c r="S87" s="392"/>
      <c r="T87" s="392"/>
      <c r="U87" s="392"/>
      <c r="V87" s="393"/>
      <c r="W87" s="37" t="s">
        <v>68</v>
      </c>
      <c r="X87" s="384">
        <f>IFERROR(SUM(X65:X85),"0")</f>
        <v>4.5</v>
      </c>
      <c r="Y87" s="384">
        <f>IFERROR(SUM(Y65:Y85),"0")</f>
        <v>4.5</v>
      </c>
      <c r="Z87" s="37"/>
      <c r="AA87" s="385"/>
      <c r="AB87" s="385"/>
      <c r="AC87" s="385"/>
    </row>
    <row r="88" spans="1:68" ht="14.25" customHeight="1" x14ac:dyDescent="0.25">
      <c r="A88" s="401" t="s">
        <v>104</v>
      </c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5"/>
      <c r="O88" s="395"/>
      <c r="P88" s="395"/>
      <c r="Q88" s="395"/>
      <c r="R88" s="395"/>
      <c r="S88" s="395"/>
      <c r="T88" s="395"/>
      <c r="U88" s="395"/>
      <c r="V88" s="395"/>
      <c r="W88" s="395"/>
      <c r="X88" s="395"/>
      <c r="Y88" s="395"/>
      <c r="Z88" s="395"/>
      <c r="AA88" s="378"/>
      <c r="AB88" s="378"/>
      <c r="AC88" s="378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89"/>
      <c r="R89" s="389"/>
      <c r="S89" s="389"/>
      <c r="T89" s="390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89"/>
      <c r="R90" s="389"/>
      <c r="S90" s="389"/>
      <c r="T90" s="390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32" t="s">
        <v>172</v>
      </c>
      <c r="Q91" s="389"/>
      <c r="R91" s="389"/>
      <c r="S91" s="389"/>
      <c r="T91" s="390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394"/>
      <c r="B92" s="395"/>
      <c r="C92" s="395"/>
      <c r="D92" s="395"/>
      <c r="E92" s="395"/>
      <c r="F92" s="395"/>
      <c r="G92" s="395"/>
      <c r="H92" s="395"/>
      <c r="I92" s="395"/>
      <c r="J92" s="395"/>
      <c r="K92" s="395"/>
      <c r="L92" s="395"/>
      <c r="M92" s="395"/>
      <c r="N92" s="395"/>
      <c r="O92" s="396"/>
      <c r="P92" s="391" t="s">
        <v>69</v>
      </c>
      <c r="Q92" s="392"/>
      <c r="R92" s="392"/>
      <c r="S92" s="392"/>
      <c r="T92" s="392"/>
      <c r="U92" s="392"/>
      <c r="V92" s="393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x14ac:dyDescent="0.2">
      <c r="A93" s="395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5"/>
      <c r="O93" s="396"/>
      <c r="P93" s="391" t="s">
        <v>69</v>
      </c>
      <c r="Q93" s="392"/>
      <c r="R93" s="392"/>
      <c r="S93" s="392"/>
      <c r="T93" s="392"/>
      <c r="U93" s="392"/>
      <c r="V93" s="393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customHeight="1" x14ac:dyDescent="0.25">
      <c r="A94" s="401" t="s">
        <v>63</v>
      </c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78"/>
      <c r="AB94" s="378"/>
      <c r="AC94" s="378"/>
    </row>
    <row r="95" spans="1:68" ht="27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62" t="s">
        <v>175</v>
      </c>
      <c r="Q95" s="389"/>
      <c r="R95" s="389"/>
      <c r="S95" s="389"/>
      <c r="T95" s="390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3" t="s">
        <v>179</v>
      </c>
      <c r="Q96" s="389"/>
      <c r="R96" s="389"/>
      <c r="S96" s="389"/>
      <c r="T96" s="390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93" t="s">
        <v>182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5" t="s">
        <v>185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32" t="s">
        <v>188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2" t="s">
        <v>191</v>
      </c>
      <c r="Q100" s="389"/>
      <c r="R100" s="389"/>
      <c r="S100" s="389"/>
      <c r="T100" s="390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2">
        <v>20</v>
      </c>
      <c r="Y101" s="383">
        <f t="shared" si="13"/>
        <v>27</v>
      </c>
      <c r="Z101" s="36">
        <f>IFERROR(IF(Y101=0,"",ROUNDUP(Y101/H101,0)*0.02175),"")</f>
        <v>6.5250000000000002E-2</v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21.400000000000002</v>
      </c>
      <c r="BN101" s="64">
        <f t="shared" si="15"/>
        <v>28.890000000000004</v>
      </c>
      <c r="BO101" s="64">
        <f t="shared" si="16"/>
        <v>3.968253968253968E-2</v>
      </c>
      <c r="BP101" s="64">
        <f t="shared" si="17"/>
        <v>5.3571428571428568E-2</v>
      </c>
    </row>
    <row r="102" spans="1:68" ht="27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2">
        <v>10</v>
      </c>
      <c r="Y102" s="383">
        <f t="shared" si="13"/>
        <v>12.600000000000001</v>
      </c>
      <c r="Z102" s="36">
        <f>IFERROR(IF(Y102=0,"",ROUNDUP(Y102/H102,0)*0.00937),"")</f>
        <v>2.811E-2</v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10.714285714285714</v>
      </c>
      <c r="BN102" s="64">
        <f t="shared" si="15"/>
        <v>13.5</v>
      </c>
      <c r="BO102" s="64">
        <f t="shared" si="16"/>
        <v>1.984126984126984E-2</v>
      </c>
      <c r="BP102" s="64">
        <f t="shared" si="17"/>
        <v>2.5000000000000001E-2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82">
        <v>40</v>
      </c>
      <c r="Y103" s="383">
        <f t="shared" si="13"/>
        <v>45</v>
      </c>
      <c r="Z103" s="36">
        <f>IFERROR(IF(Y103=0,"",ROUNDUP(Y103/H103,0)*0.02175),"")</f>
        <v>0.10874999999999999</v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42.800000000000004</v>
      </c>
      <c r="BN103" s="64">
        <f t="shared" si="15"/>
        <v>48.150000000000006</v>
      </c>
      <c r="BO103" s="64">
        <f t="shared" si="16"/>
        <v>7.9365079365079361E-2</v>
      </c>
      <c r="BP103" s="64">
        <f t="shared" si="17"/>
        <v>8.9285714285714274E-2</v>
      </c>
    </row>
    <row r="104" spans="1:68" ht="27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7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x14ac:dyDescent="0.2">
      <c r="A108" s="394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396"/>
      <c r="P108" s="391" t="s">
        <v>69</v>
      </c>
      <c r="Q108" s="392"/>
      <c r="R108" s="392"/>
      <c r="S108" s="392"/>
      <c r="T108" s="392"/>
      <c r="U108" s="392"/>
      <c r="V108" s="393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9.0476190476190474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11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0.20210999999999998</v>
      </c>
      <c r="AA108" s="385"/>
      <c r="AB108" s="385"/>
      <c r="AC108" s="385"/>
    </row>
    <row r="109" spans="1:68" x14ac:dyDescent="0.2">
      <c r="A109" s="395"/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6"/>
      <c r="P109" s="391" t="s">
        <v>69</v>
      </c>
      <c r="Q109" s="392"/>
      <c r="R109" s="392"/>
      <c r="S109" s="392"/>
      <c r="T109" s="392"/>
      <c r="U109" s="392"/>
      <c r="V109" s="393"/>
      <c r="W109" s="37" t="s">
        <v>68</v>
      </c>
      <c r="X109" s="384">
        <f>IFERROR(SUM(X95:X107),"0")</f>
        <v>70</v>
      </c>
      <c r="Y109" s="384">
        <f>IFERROR(SUM(Y95:Y107),"0")</f>
        <v>84.6</v>
      </c>
      <c r="Z109" s="37"/>
      <c r="AA109" s="385"/>
      <c r="AB109" s="385"/>
      <c r="AC109" s="385"/>
    </row>
    <row r="110" spans="1:68" ht="14.25" customHeight="1" x14ac:dyDescent="0.25">
      <c r="A110" s="401" t="s">
        <v>71</v>
      </c>
      <c r="B110" s="395"/>
      <c r="C110" s="395"/>
      <c r="D110" s="395"/>
      <c r="E110" s="395"/>
      <c r="F110" s="395"/>
      <c r="G110" s="395"/>
      <c r="H110" s="395"/>
      <c r="I110" s="395"/>
      <c r="J110" s="395"/>
      <c r="K110" s="395"/>
      <c r="L110" s="395"/>
      <c r="M110" s="395"/>
      <c r="N110" s="395"/>
      <c r="O110" s="395"/>
      <c r="P110" s="395"/>
      <c r="Q110" s="395"/>
      <c r="R110" s="395"/>
      <c r="S110" s="395"/>
      <c r="T110" s="395"/>
      <c r="U110" s="395"/>
      <c r="V110" s="395"/>
      <c r="W110" s="395"/>
      <c r="X110" s="395"/>
      <c r="Y110" s="395"/>
      <c r="Z110" s="395"/>
      <c r="AA110" s="378"/>
      <c r="AB110" s="378"/>
      <c r="AC110" s="378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60</v>
      </c>
      <c r="Y112" s="383">
        <f t="shared" si="18"/>
        <v>67.2</v>
      </c>
      <c r="Z112" s="36">
        <f>IFERROR(IF(Y112=0,"",ROUNDUP(Y112/H112,0)*0.02175),"")</f>
        <v>0.17399999999999999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64.028571428571425</v>
      </c>
      <c r="BN112" s="64">
        <f t="shared" si="20"/>
        <v>71.712000000000003</v>
      </c>
      <c r="BO112" s="64">
        <f t="shared" si="21"/>
        <v>0.12755102040816324</v>
      </c>
      <c r="BP112" s="64">
        <f t="shared" si="22"/>
        <v>0.14285714285714285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20</v>
      </c>
      <c r="Y113" s="383">
        <f t="shared" si="18"/>
        <v>25.200000000000003</v>
      </c>
      <c r="Z113" s="36">
        <f>IFERROR(IF(Y113=0,"",ROUNDUP(Y113/H113,0)*0.02175),"")</f>
        <v>6.5250000000000002E-2</v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21.342857142857142</v>
      </c>
      <c r="BN113" s="64">
        <f t="shared" si="20"/>
        <v>26.892000000000003</v>
      </c>
      <c r="BO113" s="64">
        <f t="shared" si="21"/>
        <v>4.2517006802721087E-2</v>
      </c>
      <c r="BP113" s="64">
        <f t="shared" si="22"/>
        <v>5.3571428571428568E-2</v>
      </c>
    </row>
    <row r="114" spans="1:68" ht="16.5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89"/>
      <c r="R115" s="389"/>
      <c r="S115" s="389"/>
      <c r="T115" s="390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89"/>
      <c r="R116" s="389"/>
      <c r="S116" s="389"/>
      <c r="T116" s="390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82">
        <v>0</v>
      </c>
      <c r="Y117" s="383">
        <f t="shared" si="18"/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0</v>
      </c>
      <c r="BN117" s="64">
        <f t="shared" si="20"/>
        <v>0</v>
      </c>
      <c r="BO117" s="64">
        <f t="shared" si="21"/>
        <v>0</v>
      </c>
      <c r="BP117" s="64">
        <f t="shared" si="22"/>
        <v>0</v>
      </c>
    </row>
    <row r="118" spans="1:68" ht="27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8" t="s">
        <v>223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37" t="s">
        <v>226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67" t="s">
        <v>233</v>
      </c>
      <c r="Q124" s="389"/>
      <c r="R124" s="389"/>
      <c r="S124" s="389"/>
      <c r="T124" s="390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5" t="s">
        <v>236</v>
      </c>
      <c r="Q125" s="389"/>
      <c r="R125" s="389"/>
      <c r="S125" s="389"/>
      <c r="T125" s="390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4"/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6"/>
      <c r="P126" s="391" t="s">
        <v>69</v>
      </c>
      <c r="Q126" s="392"/>
      <c r="R126" s="392"/>
      <c r="S126" s="392"/>
      <c r="T126" s="392"/>
      <c r="U126" s="392"/>
      <c r="V126" s="393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9.5238095238095237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11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0.23924999999999999</v>
      </c>
      <c r="AA126" s="385"/>
      <c r="AB126" s="385"/>
      <c r="AC126" s="385"/>
    </row>
    <row r="127" spans="1:68" x14ac:dyDescent="0.2">
      <c r="A127" s="395"/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6"/>
      <c r="P127" s="391" t="s">
        <v>69</v>
      </c>
      <c r="Q127" s="392"/>
      <c r="R127" s="392"/>
      <c r="S127" s="392"/>
      <c r="T127" s="392"/>
      <c r="U127" s="392"/>
      <c r="V127" s="393"/>
      <c r="W127" s="37" t="s">
        <v>68</v>
      </c>
      <c r="X127" s="384">
        <f>IFERROR(SUM(X111:X125),"0")</f>
        <v>80</v>
      </c>
      <c r="Y127" s="384">
        <f>IFERROR(SUM(Y111:Y125),"0")</f>
        <v>92.4</v>
      </c>
      <c r="Z127" s="37"/>
      <c r="AA127" s="385"/>
      <c r="AB127" s="385"/>
      <c r="AC127" s="385"/>
    </row>
    <row r="128" spans="1:68" ht="14.25" customHeight="1" x14ac:dyDescent="0.25">
      <c r="A128" s="401" t="s">
        <v>237</v>
      </c>
      <c r="B128" s="395"/>
      <c r="C128" s="395"/>
      <c r="D128" s="395"/>
      <c r="E128" s="395"/>
      <c r="F128" s="395"/>
      <c r="G128" s="395"/>
      <c r="H128" s="395"/>
      <c r="I128" s="395"/>
      <c r="J128" s="395"/>
      <c r="K128" s="395"/>
      <c r="L128" s="395"/>
      <c r="M128" s="395"/>
      <c r="N128" s="395"/>
      <c r="O128" s="395"/>
      <c r="P128" s="395"/>
      <c r="Q128" s="395"/>
      <c r="R128" s="395"/>
      <c r="S128" s="395"/>
      <c r="T128" s="395"/>
      <c r="U128" s="395"/>
      <c r="V128" s="395"/>
      <c r="W128" s="395"/>
      <c r="X128" s="395"/>
      <c r="Y128" s="395"/>
      <c r="Z128" s="395"/>
      <c r="AA128" s="378"/>
      <c r="AB128" s="378"/>
      <c r="AC128" s="378"/>
    </row>
    <row r="129" spans="1:68" ht="27" customHeight="1" x14ac:dyDescent="0.25">
      <c r="A129" s="54" t="s">
        <v>238</v>
      </c>
      <c r="B129" s="54" t="s">
        <v>239</v>
      </c>
      <c r="C129" s="31">
        <v>4301060366</v>
      </c>
      <c r="D129" s="386">
        <v>4680115881532</v>
      </c>
      <c r="E129" s="387"/>
      <c r="F129" s="381">
        <v>1.3</v>
      </c>
      <c r="G129" s="32">
        <v>6</v>
      </c>
      <c r="H129" s="381">
        <v>7.8</v>
      </c>
      <c r="I129" s="381">
        <v>8.2799999999999994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238</v>
      </c>
      <c r="B130" s="54" t="s">
        <v>240</v>
      </c>
      <c r="C130" s="31">
        <v>4301060371</v>
      </c>
      <c r="D130" s="386">
        <v>4680115881532</v>
      </c>
      <c r="E130" s="387"/>
      <c r="F130" s="381">
        <v>1.4</v>
      </c>
      <c r="G130" s="32">
        <v>6</v>
      </c>
      <c r="H130" s="381">
        <v>8.4</v>
      </c>
      <c r="I130" s="381">
        <v>8.9640000000000004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389"/>
      <c r="R130" s="389"/>
      <c r="S130" s="389"/>
      <c r="T130" s="390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394"/>
      <c r="B134" s="395"/>
      <c r="C134" s="395"/>
      <c r="D134" s="395"/>
      <c r="E134" s="395"/>
      <c r="F134" s="395"/>
      <c r="G134" s="395"/>
      <c r="H134" s="395"/>
      <c r="I134" s="395"/>
      <c r="J134" s="395"/>
      <c r="K134" s="395"/>
      <c r="L134" s="395"/>
      <c r="M134" s="395"/>
      <c r="N134" s="395"/>
      <c r="O134" s="396"/>
      <c r="P134" s="391" t="s">
        <v>69</v>
      </c>
      <c r="Q134" s="392"/>
      <c r="R134" s="392"/>
      <c r="S134" s="392"/>
      <c r="T134" s="392"/>
      <c r="U134" s="392"/>
      <c r="V134" s="393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x14ac:dyDescent="0.2">
      <c r="A135" s="395"/>
      <c r="B135" s="395"/>
      <c r="C135" s="395"/>
      <c r="D135" s="395"/>
      <c r="E135" s="395"/>
      <c r="F135" s="395"/>
      <c r="G135" s="395"/>
      <c r="H135" s="395"/>
      <c r="I135" s="395"/>
      <c r="J135" s="395"/>
      <c r="K135" s="395"/>
      <c r="L135" s="395"/>
      <c r="M135" s="395"/>
      <c r="N135" s="395"/>
      <c r="O135" s="396"/>
      <c r="P135" s="391" t="s">
        <v>69</v>
      </c>
      <c r="Q135" s="392"/>
      <c r="R135" s="392"/>
      <c r="S135" s="392"/>
      <c r="T135" s="392"/>
      <c r="U135" s="392"/>
      <c r="V135" s="393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customHeight="1" x14ac:dyDescent="0.25">
      <c r="A136" s="398" t="s">
        <v>247</v>
      </c>
      <c r="B136" s="395"/>
      <c r="C136" s="395"/>
      <c r="D136" s="395"/>
      <c r="E136" s="395"/>
      <c r="F136" s="395"/>
      <c r="G136" s="395"/>
      <c r="H136" s="395"/>
      <c r="I136" s="395"/>
      <c r="J136" s="395"/>
      <c r="K136" s="395"/>
      <c r="L136" s="395"/>
      <c r="M136" s="395"/>
      <c r="N136" s="395"/>
      <c r="O136" s="395"/>
      <c r="P136" s="395"/>
      <c r="Q136" s="395"/>
      <c r="R136" s="395"/>
      <c r="S136" s="395"/>
      <c r="T136" s="395"/>
      <c r="U136" s="395"/>
      <c r="V136" s="395"/>
      <c r="W136" s="395"/>
      <c r="X136" s="395"/>
      <c r="Y136" s="395"/>
      <c r="Z136" s="395"/>
      <c r="AA136" s="377"/>
      <c r="AB136" s="377"/>
      <c r="AC136" s="377"/>
    </row>
    <row r="137" spans="1:68" ht="14.25" customHeight="1" x14ac:dyDescent="0.25">
      <c r="A137" s="401" t="s">
        <v>71</v>
      </c>
      <c r="B137" s="395"/>
      <c r="C137" s="395"/>
      <c r="D137" s="395"/>
      <c r="E137" s="395"/>
      <c r="F137" s="395"/>
      <c r="G137" s="395"/>
      <c r="H137" s="395"/>
      <c r="I137" s="395"/>
      <c r="J137" s="395"/>
      <c r="K137" s="395"/>
      <c r="L137" s="395"/>
      <c r="M137" s="395"/>
      <c r="N137" s="395"/>
      <c r="O137" s="395"/>
      <c r="P137" s="395"/>
      <c r="Q137" s="395"/>
      <c r="R137" s="395"/>
      <c r="S137" s="395"/>
      <c r="T137" s="395"/>
      <c r="U137" s="395"/>
      <c r="V137" s="395"/>
      <c r="W137" s="395"/>
      <c r="X137" s="395"/>
      <c r="Y137" s="395"/>
      <c r="Z137" s="395"/>
      <c r="AA137" s="378"/>
      <c r="AB137" s="378"/>
      <c r="AC137" s="378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2">
        <v>70</v>
      </c>
      <c r="Y139" s="383">
        <f>IFERROR(IF(X139="",0,CEILING((X139/$H139),1)*$H139),"")</f>
        <v>75.600000000000009</v>
      </c>
      <c r="Z139" s="36">
        <f>IFERROR(IF(Y139=0,"",ROUNDUP(Y139/H139,0)*0.02175),"")</f>
        <v>0.19574999999999998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74.650000000000006</v>
      </c>
      <c r="BN139" s="64">
        <f>IFERROR(Y139*I139/H139,"0")</f>
        <v>80.622</v>
      </c>
      <c r="BO139" s="64">
        <f>IFERROR(1/J139*(X139/H139),"0")</f>
        <v>0.14880952380952378</v>
      </c>
      <c r="BP139" s="64">
        <f>IFERROR(1/J139*(Y139/H139),"0")</f>
        <v>0.1607142857142857</v>
      </c>
    </row>
    <row r="140" spans="1:68" ht="16.5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82">
        <v>0</v>
      </c>
      <c r="Y141" s="383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4"/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6"/>
      <c r="P143" s="391" t="s">
        <v>69</v>
      </c>
      <c r="Q143" s="392"/>
      <c r="R143" s="392"/>
      <c r="S143" s="392"/>
      <c r="T143" s="392"/>
      <c r="U143" s="392"/>
      <c r="V143" s="393"/>
      <c r="W143" s="37" t="s">
        <v>70</v>
      </c>
      <c r="X143" s="384">
        <f>IFERROR(X138/H138,"0")+IFERROR(X139/H139,"0")+IFERROR(X140/H140,"0")+IFERROR(X141/H141,"0")+IFERROR(X142/H142,"0")</f>
        <v>8.3333333333333321</v>
      </c>
      <c r="Y143" s="384">
        <f>IFERROR(Y138/H138,"0")+IFERROR(Y139/H139,"0")+IFERROR(Y140/H140,"0")+IFERROR(Y141/H141,"0")+IFERROR(Y142/H142,"0")</f>
        <v>9</v>
      </c>
      <c r="Z143" s="384">
        <f>IFERROR(IF(Z138="",0,Z138),"0")+IFERROR(IF(Z139="",0,Z139),"0")+IFERROR(IF(Z140="",0,Z140),"0")+IFERROR(IF(Z141="",0,Z141),"0")+IFERROR(IF(Z142="",0,Z142),"0")</f>
        <v>0.19574999999999998</v>
      </c>
      <c r="AA143" s="385"/>
      <c r="AB143" s="385"/>
      <c r="AC143" s="385"/>
    </row>
    <row r="144" spans="1:68" x14ac:dyDescent="0.2">
      <c r="A144" s="395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396"/>
      <c r="P144" s="391" t="s">
        <v>69</v>
      </c>
      <c r="Q144" s="392"/>
      <c r="R144" s="392"/>
      <c r="S144" s="392"/>
      <c r="T144" s="392"/>
      <c r="U144" s="392"/>
      <c r="V144" s="393"/>
      <c r="W144" s="37" t="s">
        <v>68</v>
      </c>
      <c r="X144" s="384">
        <f>IFERROR(SUM(X138:X142),"0")</f>
        <v>70</v>
      </c>
      <c r="Y144" s="384">
        <f>IFERROR(SUM(Y138:Y142),"0")</f>
        <v>75.600000000000009</v>
      </c>
      <c r="Z144" s="37"/>
      <c r="AA144" s="385"/>
      <c r="AB144" s="385"/>
      <c r="AC144" s="385"/>
    </row>
    <row r="145" spans="1:68" ht="27.75" customHeight="1" x14ac:dyDescent="0.2">
      <c r="A145" s="465" t="s">
        <v>257</v>
      </c>
      <c r="B145" s="466"/>
      <c r="C145" s="466"/>
      <c r="D145" s="466"/>
      <c r="E145" s="466"/>
      <c r="F145" s="466"/>
      <c r="G145" s="466"/>
      <c r="H145" s="466"/>
      <c r="I145" s="466"/>
      <c r="J145" s="466"/>
      <c r="K145" s="466"/>
      <c r="L145" s="466"/>
      <c r="M145" s="466"/>
      <c r="N145" s="466"/>
      <c r="O145" s="466"/>
      <c r="P145" s="466"/>
      <c r="Q145" s="466"/>
      <c r="R145" s="466"/>
      <c r="S145" s="466"/>
      <c r="T145" s="466"/>
      <c r="U145" s="466"/>
      <c r="V145" s="466"/>
      <c r="W145" s="466"/>
      <c r="X145" s="466"/>
      <c r="Y145" s="466"/>
      <c r="Z145" s="466"/>
      <c r="AA145" s="48"/>
      <c r="AB145" s="48"/>
      <c r="AC145" s="48"/>
    </row>
    <row r="146" spans="1:68" ht="16.5" customHeight="1" x14ac:dyDescent="0.25">
      <c r="A146" s="398" t="s">
        <v>258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7"/>
      <c r="AB146" s="377"/>
      <c r="AC146" s="377"/>
    </row>
    <row r="147" spans="1:68" ht="14.25" customHeight="1" x14ac:dyDescent="0.25">
      <c r="A147" s="401" t="s">
        <v>112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8"/>
      <c r="AB147" s="378"/>
      <c r="AC147" s="378"/>
    </row>
    <row r="148" spans="1:68" ht="27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4" t="s">
        <v>263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16" t="s">
        <v>266</v>
      </c>
      <c r="Q150" s="389"/>
      <c r="R150" s="389"/>
      <c r="S150" s="389"/>
      <c r="T150" s="390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73" t="s">
        <v>269</v>
      </c>
      <c r="Q151" s="389"/>
      <c r="R151" s="389"/>
      <c r="S151" s="389"/>
      <c r="T151" s="390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4"/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6"/>
      <c r="P152" s="391" t="s">
        <v>69</v>
      </c>
      <c r="Q152" s="392"/>
      <c r="R152" s="392"/>
      <c r="S152" s="392"/>
      <c r="T152" s="392"/>
      <c r="U152" s="392"/>
      <c r="V152" s="393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x14ac:dyDescent="0.2">
      <c r="A153" s="395"/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5"/>
      <c r="N153" s="395"/>
      <c r="O153" s="396"/>
      <c r="P153" s="391" t="s">
        <v>69</v>
      </c>
      <c r="Q153" s="392"/>
      <c r="R153" s="392"/>
      <c r="S153" s="392"/>
      <c r="T153" s="392"/>
      <c r="U153" s="392"/>
      <c r="V153" s="393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customHeight="1" x14ac:dyDescent="0.25">
      <c r="A154" s="398" t="s">
        <v>270</v>
      </c>
      <c r="B154" s="395"/>
      <c r="C154" s="395"/>
      <c r="D154" s="395"/>
      <c r="E154" s="395"/>
      <c r="F154" s="395"/>
      <c r="G154" s="395"/>
      <c r="H154" s="395"/>
      <c r="I154" s="395"/>
      <c r="J154" s="395"/>
      <c r="K154" s="395"/>
      <c r="L154" s="395"/>
      <c r="M154" s="395"/>
      <c r="N154" s="395"/>
      <c r="O154" s="395"/>
      <c r="P154" s="395"/>
      <c r="Q154" s="395"/>
      <c r="R154" s="395"/>
      <c r="S154" s="395"/>
      <c r="T154" s="395"/>
      <c r="U154" s="395"/>
      <c r="V154" s="395"/>
      <c r="W154" s="395"/>
      <c r="X154" s="395"/>
      <c r="Y154" s="395"/>
      <c r="Z154" s="395"/>
      <c r="AA154" s="377"/>
      <c r="AB154" s="377"/>
      <c r="AC154" s="377"/>
    </row>
    <row r="155" spans="1:68" ht="14.25" customHeight="1" x14ac:dyDescent="0.25">
      <c r="A155" s="401" t="s">
        <v>63</v>
      </c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395"/>
      <c r="P155" s="395"/>
      <c r="Q155" s="395"/>
      <c r="R155" s="395"/>
      <c r="S155" s="395"/>
      <c r="T155" s="395"/>
      <c r="U155" s="395"/>
      <c r="V155" s="395"/>
      <c r="W155" s="395"/>
      <c r="X155" s="395"/>
      <c r="Y155" s="395"/>
      <c r="Z155" s="395"/>
      <c r="AA155" s="378"/>
      <c r="AB155" s="378"/>
      <c r="AC155" s="378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89"/>
      <c r="R156" s="389"/>
      <c r="S156" s="389"/>
      <c r="T156" s="390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89"/>
      <c r="R157" s="389"/>
      <c r="S157" s="389"/>
      <c r="T157" s="390"/>
      <c r="U157" s="34"/>
      <c r="V157" s="34"/>
      <c r="W157" s="35" t="s">
        <v>68</v>
      </c>
      <c r="X157" s="382">
        <v>10</v>
      </c>
      <c r="Y157" s="383">
        <f t="shared" si="23"/>
        <v>12.600000000000001</v>
      </c>
      <c r="Z157" s="36">
        <f>IFERROR(IF(Y157=0,"",ROUNDUP(Y157/H157,0)*0.00753),"")</f>
        <v>2.2589999999999999E-2</v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10.619047619047619</v>
      </c>
      <c r="BN157" s="64">
        <f t="shared" si="25"/>
        <v>13.38</v>
      </c>
      <c r="BO157" s="64">
        <f t="shared" si="26"/>
        <v>1.5262515262515262E-2</v>
      </c>
      <c r="BP157" s="64">
        <f t="shared" si="27"/>
        <v>1.9230769230769232E-2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89"/>
      <c r="R160" s="389"/>
      <c r="S160" s="389"/>
      <c r="T160" s="390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89"/>
      <c r="R161" s="389"/>
      <c r="S161" s="389"/>
      <c r="T161" s="390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89"/>
      <c r="R162" s="389"/>
      <c r="S162" s="389"/>
      <c r="T162" s="390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89"/>
      <c r="R163" s="389"/>
      <c r="S163" s="389"/>
      <c r="T163" s="390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4"/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5"/>
      <c r="N164" s="395"/>
      <c r="O164" s="396"/>
      <c r="P164" s="391" t="s">
        <v>69</v>
      </c>
      <c r="Q164" s="392"/>
      <c r="R164" s="392"/>
      <c r="S164" s="392"/>
      <c r="T164" s="392"/>
      <c r="U164" s="392"/>
      <c r="V164" s="393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2.3809523809523809</v>
      </c>
      <c r="Y164" s="384">
        <f>IFERROR(Y156/H156,"0")+IFERROR(Y157/H157,"0")+IFERROR(Y158/H158,"0")+IFERROR(Y159/H159,"0")+IFERROR(Y160/H160,"0")+IFERROR(Y161/H161,"0")+IFERROR(Y162/H162,"0")+IFERROR(Y163/H163,"0")</f>
        <v>3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2.2589999999999999E-2</v>
      </c>
      <c r="AA164" s="385"/>
      <c r="AB164" s="385"/>
      <c r="AC164" s="385"/>
    </row>
    <row r="165" spans="1:68" x14ac:dyDescent="0.2">
      <c r="A165" s="395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5"/>
      <c r="O165" s="396"/>
      <c r="P165" s="391" t="s">
        <v>69</v>
      </c>
      <c r="Q165" s="392"/>
      <c r="R165" s="392"/>
      <c r="S165" s="392"/>
      <c r="T165" s="392"/>
      <c r="U165" s="392"/>
      <c r="V165" s="393"/>
      <c r="W165" s="37" t="s">
        <v>68</v>
      </c>
      <c r="X165" s="384">
        <f>IFERROR(SUM(X156:X163),"0")</f>
        <v>10</v>
      </c>
      <c r="Y165" s="384">
        <f>IFERROR(SUM(Y156:Y163),"0")</f>
        <v>12.600000000000001</v>
      </c>
      <c r="Z165" s="37"/>
      <c r="AA165" s="385"/>
      <c r="AB165" s="385"/>
      <c r="AC165" s="385"/>
    </row>
    <row r="166" spans="1:68" ht="16.5" customHeight="1" x14ac:dyDescent="0.25">
      <c r="A166" s="398" t="s">
        <v>287</v>
      </c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5"/>
      <c r="O166" s="395"/>
      <c r="P166" s="395"/>
      <c r="Q166" s="395"/>
      <c r="R166" s="395"/>
      <c r="S166" s="395"/>
      <c r="T166" s="395"/>
      <c r="U166" s="395"/>
      <c r="V166" s="395"/>
      <c r="W166" s="395"/>
      <c r="X166" s="395"/>
      <c r="Y166" s="395"/>
      <c r="Z166" s="395"/>
      <c r="AA166" s="377"/>
      <c r="AB166" s="377"/>
      <c r="AC166" s="377"/>
    </row>
    <row r="167" spans="1:68" ht="14.25" customHeight="1" x14ac:dyDescent="0.25">
      <c r="A167" s="401" t="s">
        <v>112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95"/>
      <c r="AA167" s="378"/>
      <c r="AB167" s="378"/>
      <c r="AC167" s="378"/>
    </row>
    <row r="168" spans="1:68" ht="16.5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89"/>
      <c r="R168" s="389"/>
      <c r="S168" s="389"/>
      <c r="T168" s="390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89"/>
      <c r="R169" s="389"/>
      <c r="S169" s="389"/>
      <c r="T169" s="390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5"/>
      <c r="O170" s="396"/>
      <c r="P170" s="391" t="s">
        <v>69</v>
      </c>
      <c r="Q170" s="392"/>
      <c r="R170" s="392"/>
      <c r="S170" s="392"/>
      <c r="T170" s="392"/>
      <c r="U170" s="392"/>
      <c r="V170" s="393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5"/>
      <c r="O171" s="396"/>
      <c r="P171" s="391" t="s">
        <v>69</v>
      </c>
      <c r="Q171" s="392"/>
      <c r="R171" s="392"/>
      <c r="S171" s="392"/>
      <c r="T171" s="392"/>
      <c r="U171" s="392"/>
      <c r="V171" s="393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customHeight="1" x14ac:dyDescent="0.25">
      <c r="A172" s="401" t="s">
        <v>104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95"/>
      <c r="AA172" s="378"/>
      <c r="AB172" s="378"/>
      <c r="AC172" s="378"/>
    </row>
    <row r="173" spans="1:68" ht="16.5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4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396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396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customHeight="1" x14ac:dyDescent="0.25">
      <c r="A177" s="401" t="s">
        <v>63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8"/>
      <c r="AB177" s="378"/>
      <c r="AC177" s="378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0</v>
      </c>
      <c r="Y178" s="383">
        <f t="shared" ref="Y178:Y185" si="28"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0</v>
      </c>
      <c r="BN178" s="64">
        <f t="shared" ref="BN178:BN185" si="30">IFERROR(Y178*I178/H178,"0")</f>
        <v>0</v>
      </c>
      <c r="BO178" s="64">
        <f t="shared" ref="BO178:BO185" si="31">IFERROR(1/J178*(X178/H178),"0")</f>
        <v>0</v>
      </c>
      <c r="BP178" s="64">
        <f t="shared" ref="BP178:BP185" si="32">IFERROR(1/J178*(Y178/H178),"0")</f>
        <v>0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0</v>
      </c>
      <c r="Y179" s="383">
        <f t="shared" si="28"/>
        <v>0</v>
      </c>
      <c r="Z179" s="36" t="str">
        <f>IFERROR(IF(Y179=0,"",ROUNDUP(Y179/H179,0)*0.00937),"")</f>
        <v/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0</v>
      </c>
      <c r="BN179" s="64">
        <f t="shared" si="30"/>
        <v>0</v>
      </c>
      <c r="BO179" s="64">
        <f t="shared" si="31"/>
        <v>0</v>
      </c>
      <c r="BP179" s="64">
        <f t="shared" si="32"/>
        <v>0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89"/>
      <c r="R181" s="389"/>
      <c r="S181" s="389"/>
      <c r="T181" s="390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89"/>
      <c r="R183" s="389"/>
      <c r="S183" s="389"/>
      <c r="T183" s="390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89"/>
      <c r="R184" s="389"/>
      <c r="S184" s="389"/>
      <c r="T184" s="390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89"/>
      <c r="R185" s="389"/>
      <c r="S185" s="389"/>
      <c r="T185" s="390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4"/>
      <c r="B186" s="395"/>
      <c r="C186" s="395"/>
      <c r="D186" s="395"/>
      <c r="E186" s="395"/>
      <c r="F186" s="395"/>
      <c r="G186" s="395"/>
      <c r="H186" s="395"/>
      <c r="I186" s="395"/>
      <c r="J186" s="395"/>
      <c r="K186" s="395"/>
      <c r="L186" s="395"/>
      <c r="M186" s="395"/>
      <c r="N186" s="395"/>
      <c r="O186" s="396"/>
      <c r="P186" s="391" t="s">
        <v>69</v>
      </c>
      <c r="Q186" s="392"/>
      <c r="R186" s="392"/>
      <c r="S186" s="392"/>
      <c r="T186" s="392"/>
      <c r="U186" s="392"/>
      <c r="V186" s="393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0</v>
      </c>
      <c r="Y186" s="384">
        <f>IFERROR(Y178/H178,"0")+IFERROR(Y179/H179,"0")+IFERROR(Y180/H180,"0")+IFERROR(Y181/H181,"0")+IFERROR(Y182/H182,"0")+IFERROR(Y183/H183,"0")+IFERROR(Y184/H184,"0")+IFERROR(Y185/H185,"0")</f>
        <v>0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385"/>
      <c r="AB186" s="385"/>
      <c r="AC186" s="385"/>
    </row>
    <row r="187" spans="1:68" x14ac:dyDescent="0.2">
      <c r="A187" s="395"/>
      <c r="B187" s="395"/>
      <c r="C187" s="395"/>
      <c r="D187" s="395"/>
      <c r="E187" s="395"/>
      <c r="F187" s="395"/>
      <c r="G187" s="395"/>
      <c r="H187" s="395"/>
      <c r="I187" s="395"/>
      <c r="J187" s="395"/>
      <c r="K187" s="395"/>
      <c r="L187" s="395"/>
      <c r="M187" s="395"/>
      <c r="N187" s="395"/>
      <c r="O187" s="396"/>
      <c r="P187" s="391" t="s">
        <v>69</v>
      </c>
      <c r="Q187" s="392"/>
      <c r="R187" s="392"/>
      <c r="S187" s="392"/>
      <c r="T187" s="392"/>
      <c r="U187" s="392"/>
      <c r="V187" s="393"/>
      <c r="W187" s="37" t="s">
        <v>68</v>
      </c>
      <c r="X187" s="384">
        <f>IFERROR(SUM(X178:X185),"0")</f>
        <v>0</v>
      </c>
      <c r="Y187" s="384">
        <f>IFERROR(SUM(Y178:Y185),"0")</f>
        <v>0</v>
      </c>
      <c r="Z187" s="37"/>
      <c r="AA187" s="385"/>
      <c r="AB187" s="385"/>
      <c r="AC187" s="385"/>
    </row>
    <row r="188" spans="1:68" ht="14.25" customHeight="1" x14ac:dyDescent="0.25">
      <c r="A188" s="401" t="s">
        <v>71</v>
      </c>
      <c r="B188" s="395"/>
      <c r="C188" s="395"/>
      <c r="D188" s="395"/>
      <c r="E188" s="395"/>
      <c r="F188" s="395"/>
      <c r="G188" s="395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  <c r="R188" s="395"/>
      <c r="S188" s="395"/>
      <c r="T188" s="395"/>
      <c r="U188" s="395"/>
      <c r="V188" s="395"/>
      <c r="W188" s="395"/>
      <c r="X188" s="395"/>
      <c r="Y188" s="395"/>
      <c r="Z188" s="395"/>
      <c r="AA188" s="378"/>
      <c r="AB188" s="378"/>
      <c r="AC188" s="378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0" t="s">
        <v>318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7" t="s">
        <v>323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33"/>
        <v>0</v>
      </c>
      <c r="Z193" s="36" t="str">
        <f>IFERROR(IF(Y193=0,"",ROUNDUP(Y193/H193,0)*0.02175),"")</f>
        <v/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0</v>
      </c>
      <c r="BN193" s="64">
        <f t="shared" si="35"/>
        <v>0</v>
      </c>
      <c r="BO193" s="64">
        <f t="shared" si="36"/>
        <v>0</v>
      </c>
      <c r="BP193" s="64">
        <f t="shared" si="37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89"/>
      <c r="R194" s="389"/>
      <c r="S194" s="389"/>
      <c r="T194" s="390"/>
      <c r="U194" s="34"/>
      <c r="V194" s="34"/>
      <c r="W194" s="35" t="s">
        <v>68</v>
      </c>
      <c r="X194" s="382">
        <v>0</v>
      </c>
      <c r="Y194" s="383">
        <f t="shared" si="33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0</v>
      </c>
      <c r="BN194" s="64">
        <f t="shared" si="35"/>
        <v>0</v>
      </c>
      <c r="BO194" s="64">
        <f t="shared" si="36"/>
        <v>0</v>
      </c>
      <c r="BP194" s="64">
        <f t="shared" si="37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89"/>
      <c r="R196" s="389"/>
      <c r="S196" s="389"/>
      <c r="T196" s="390"/>
      <c r="U196" s="34"/>
      <c r="V196" s="34"/>
      <c r="W196" s="35" t="s">
        <v>68</v>
      </c>
      <c r="X196" s="382">
        <v>0</v>
      </c>
      <c r="Y196" s="383">
        <f t="shared" si="33"/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0</v>
      </c>
      <c r="BN196" s="64">
        <f t="shared" si="35"/>
        <v>0</v>
      </c>
      <c r="BO196" s="64">
        <f t="shared" si="36"/>
        <v>0</v>
      </c>
      <c r="BP196" s="64">
        <f t="shared" si="37"/>
        <v>0</v>
      </c>
    </row>
    <row r="197" spans="1:68" ht="27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89"/>
      <c r="R197" s="389"/>
      <c r="S197" s="389"/>
      <c r="T197" s="390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 t="shared" si="33"/>
        <v>0</v>
      </c>
      <c r="Z198" s="36" t="str">
        <f t="shared" ref="Z198:Z204" si="38">IFERROR(IF(Y198=0,"",ROUNDUP(Y198/H198,0)*0.00753),"")</f>
        <v/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0</v>
      </c>
      <c r="BN198" s="64">
        <f t="shared" si="35"/>
        <v>0</v>
      </c>
      <c r="BO198" s="64">
        <f t="shared" si="36"/>
        <v>0</v>
      </c>
      <c r="BP198" s="64">
        <f t="shared" si="37"/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89"/>
      <c r="R200" s="389"/>
      <c r="S200" s="389"/>
      <c r="T200" s="390"/>
      <c r="U200" s="34"/>
      <c r="V200" s="34"/>
      <c r="W200" s="35" t="s">
        <v>68</v>
      </c>
      <c r="X200" s="382">
        <v>0</v>
      </c>
      <c r="Y200" s="383">
        <f t="shared" si="33"/>
        <v>0</v>
      </c>
      <c r="Z200" s="36" t="str">
        <f t="shared" si="38"/>
        <v/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0</v>
      </c>
      <c r="BN200" s="64">
        <f t="shared" si="35"/>
        <v>0</v>
      </c>
      <c r="BO200" s="64">
        <f t="shared" si="36"/>
        <v>0</v>
      </c>
      <c r="BP200" s="64">
        <f t="shared" si="37"/>
        <v>0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89" t="s">
        <v>342</v>
      </c>
      <c r="Q201" s="389"/>
      <c r="R201" s="389"/>
      <c r="S201" s="389"/>
      <c r="T201" s="390"/>
      <c r="U201" s="34"/>
      <c r="V201" s="34"/>
      <c r="W201" s="35" t="s">
        <v>68</v>
      </c>
      <c r="X201" s="382">
        <v>0</v>
      </c>
      <c r="Y201" s="383">
        <f t="shared" si="33"/>
        <v>0</v>
      </c>
      <c r="Z201" s="36" t="str">
        <f t="shared" si="38"/>
        <v/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0</v>
      </c>
      <c r="BN201" s="64">
        <f t="shared" si="35"/>
        <v>0</v>
      </c>
      <c r="BO201" s="64">
        <f t="shared" si="36"/>
        <v>0</v>
      </c>
      <c r="BP201" s="64">
        <f t="shared" si="37"/>
        <v>0</v>
      </c>
    </row>
    <row r="202" spans="1:68" ht="27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89"/>
      <c r="R202" s="389"/>
      <c r="S202" s="389"/>
      <c r="T202" s="390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78" t="s">
        <v>348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 t="shared" si="33"/>
        <v>0</v>
      </c>
      <c r="Z203" s="36" t="str">
        <f t="shared" si="38"/>
        <v/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0</v>
      </c>
      <c r="BN203" s="64">
        <f t="shared" si="35"/>
        <v>0</v>
      </c>
      <c r="BO203" s="64">
        <f t="shared" si="36"/>
        <v>0</v>
      </c>
      <c r="BP203" s="64">
        <f t="shared" si="37"/>
        <v>0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 t="shared" si="33"/>
        <v>0</v>
      </c>
      <c r="Z204" s="36" t="str">
        <f t="shared" si="38"/>
        <v/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0</v>
      </c>
      <c r="BN204" s="64">
        <f t="shared" si="35"/>
        <v>0</v>
      </c>
      <c r="BO204" s="64">
        <f t="shared" si="36"/>
        <v>0</v>
      </c>
      <c r="BP204" s="64">
        <f t="shared" si="37"/>
        <v>0</v>
      </c>
    </row>
    <row r="205" spans="1:68" x14ac:dyDescent="0.2">
      <c r="A205" s="394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396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0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0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5"/>
      <c r="AB205" s="385"/>
      <c r="AC205" s="385"/>
    </row>
    <row r="206" spans="1:68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396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IFERROR(SUM(X189:X204),"0")</f>
        <v>0</v>
      </c>
      <c r="Y206" s="384">
        <f>IFERROR(SUM(Y189:Y204),"0")</f>
        <v>0</v>
      </c>
      <c r="Z206" s="37"/>
      <c r="AA206" s="385"/>
      <c r="AB206" s="385"/>
      <c r="AC206" s="385"/>
    </row>
    <row r="207" spans="1:68" ht="14.25" customHeight="1" x14ac:dyDescent="0.25">
      <c r="A207" s="401" t="s">
        <v>237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8"/>
      <c r="AB207" s="378"/>
      <c r="AC207" s="378"/>
    </row>
    <row r="208" spans="1:68" ht="16.5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">
        <v>354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5" t="s">
        <v>359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36" t="s">
        <v>362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394"/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6"/>
      <c r="P213" s="391" t="s">
        <v>69</v>
      </c>
      <c r="Q213" s="392"/>
      <c r="R213" s="392"/>
      <c r="S213" s="392"/>
      <c r="T213" s="392"/>
      <c r="U213" s="392"/>
      <c r="V213" s="393"/>
      <c r="W213" s="37" t="s">
        <v>70</v>
      </c>
      <c r="X213" s="384">
        <f>IFERROR(X208/H208,"0")+IFERROR(X209/H209,"0")+IFERROR(X210/H210,"0")+IFERROR(X211/H211,"0")+IFERROR(X212/H212,"0")</f>
        <v>0</v>
      </c>
      <c r="Y213" s="384">
        <f>IFERROR(Y208/H208,"0")+IFERROR(Y209/H209,"0")+IFERROR(Y210/H210,"0")+IFERROR(Y211/H211,"0")+IFERROR(Y212/H212,"0")</f>
        <v>0</v>
      </c>
      <c r="Z213" s="384">
        <f>IFERROR(IF(Z208="",0,Z208),"0")+IFERROR(IF(Z209="",0,Z209),"0")+IFERROR(IF(Z210="",0,Z210),"0")+IFERROR(IF(Z211="",0,Z211),"0")+IFERROR(IF(Z212="",0,Z212),"0")</f>
        <v>0</v>
      </c>
      <c r="AA213" s="385"/>
      <c r="AB213" s="385"/>
      <c r="AC213" s="385"/>
    </row>
    <row r="214" spans="1:68" x14ac:dyDescent="0.2">
      <c r="A214" s="395"/>
      <c r="B214" s="395"/>
      <c r="C214" s="395"/>
      <c r="D214" s="395"/>
      <c r="E214" s="395"/>
      <c r="F214" s="395"/>
      <c r="G214" s="395"/>
      <c r="H214" s="395"/>
      <c r="I214" s="395"/>
      <c r="J214" s="395"/>
      <c r="K214" s="395"/>
      <c r="L214" s="395"/>
      <c r="M214" s="395"/>
      <c r="N214" s="395"/>
      <c r="O214" s="396"/>
      <c r="P214" s="391" t="s">
        <v>69</v>
      </c>
      <c r="Q214" s="392"/>
      <c r="R214" s="392"/>
      <c r="S214" s="392"/>
      <c r="T214" s="392"/>
      <c r="U214" s="392"/>
      <c r="V214" s="393"/>
      <c r="W214" s="37" t="s">
        <v>68</v>
      </c>
      <c r="X214" s="384">
        <f>IFERROR(SUM(X208:X212),"0")</f>
        <v>0</v>
      </c>
      <c r="Y214" s="384">
        <f>IFERROR(SUM(Y208:Y212),"0")</f>
        <v>0</v>
      </c>
      <c r="Z214" s="37"/>
      <c r="AA214" s="385"/>
      <c r="AB214" s="385"/>
      <c r="AC214" s="385"/>
    </row>
    <row r="215" spans="1:68" ht="16.5" customHeight="1" x14ac:dyDescent="0.25">
      <c r="A215" s="398" t="s">
        <v>363</v>
      </c>
      <c r="B215" s="395"/>
      <c r="C215" s="395"/>
      <c r="D215" s="395"/>
      <c r="E215" s="395"/>
      <c r="F215" s="395"/>
      <c r="G215" s="395"/>
      <c r="H215" s="395"/>
      <c r="I215" s="395"/>
      <c r="J215" s="395"/>
      <c r="K215" s="395"/>
      <c r="L215" s="395"/>
      <c r="M215" s="395"/>
      <c r="N215" s="395"/>
      <c r="O215" s="395"/>
      <c r="P215" s="395"/>
      <c r="Q215" s="395"/>
      <c r="R215" s="395"/>
      <c r="S215" s="395"/>
      <c r="T215" s="395"/>
      <c r="U215" s="395"/>
      <c r="V215" s="395"/>
      <c r="W215" s="395"/>
      <c r="X215" s="395"/>
      <c r="Y215" s="395"/>
      <c r="Z215" s="395"/>
      <c r="AA215" s="377"/>
      <c r="AB215" s="377"/>
      <c r="AC215" s="377"/>
    </row>
    <row r="216" spans="1:68" ht="14.25" customHeight="1" x14ac:dyDescent="0.25">
      <c r="A216" s="401" t="s">
        <v>112</v>
      </c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395"/>
      <c r="P216" s="395"/>
      <c r="Q216" s="395"/>
      <c r="R216" s="395"/>
      <c r="S216" s="395"/>
      <c r="T216" s="395"/>
      <c r="U216" s="395"/>
      <c r="V216" s="395"/>
      <c r="W216" s="395"/>
      <c r="X216" s="395"/>
      <c r="Y216" s="395"/>
      <c r="Z216" s="395"/>
      <c r="AA216" s="378"/>
      <c r="AB216" s="378"/>
      <c r="AC216" s="378"/>
    </row>
    <row r="217" spans="1:68" ht="27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89"/>
      <c r="R217" s="389"/>
      <c r="S217" s="389"/>
      <c r="T217" s="390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5" t="s">
        <v>367</v>
      </c>
      <c r="Q218" s="389"/>
      <c r="R218" s="389"/>
      <c r="S218" s="389"/>
      <c r="T218" s="390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20" t="s">
        <v>373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394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5"/>
      <c r="O226" s="396"/>
      <c r="P226" s="391" t="s">
        <v>69</v>
      </c>
      <c r="Q226" s="392"/>
      <c r="R226" s="392"/>
      <c r="S226" s="392"/>
      <c r="T226" s="392"/>
      <c r="U226" s="392"/>
      <c r="V226" s="393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6"/>
      <c r="P227" s="391" t="s">
        <v>69</v>
      </c>
      <c r="Q227" s="392"/>
      <c r="R227" s="392"/>
      <c r="S227" s="392"/>
      <c r="T227" s="392"/>
      <c r="U227" s="392"/>
      <c r="V227" s="393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customHeight="1" x14ac:dyDescent="0.25">
      <c r="A228" s="401" t="s">
        <v>63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95"/>
      <c r="AA228" s="378"/>
      <c r="AB228" s="378"/>
      <c r="AC228" s="378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394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396"/>
      <c r="P231" s="391" t="s">
        <v>69</v>
      </c>
      <c r="Q231" s="392"/>
      <c r="R231" s="392"/>
      <c r="S231" s="392"/>
      <c r="T231" s="392"/>
      <c r="U231" s="392"/>
      <c r="V231" s="393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x14ac:dyDescent="0.2">
      <c r="A232" s="395"/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6"/>
      <c r="P232" s="391" t="s">
        <v>69</v>
      </c>
      <c r="Q232" s="392"/>
      <c r="R232" s="392"/>
      <c r="S232" s="392"/>
      <c r="T232" s="392"/>
      <c r="U232" s="392"/>
      <c r="V232" s="393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customHeight="1" x14ac:dyDescent="0.25">
      <c r="A233" s="398" t="s">
        <v>386</v>
      </c>
      <c r="B233" s="395"/>
      <c r="C233" s="395"/>
      <c r="D233" s="395"/>
      <c r="E233" s="395"/>
      <c r="F233" s="395"/>
      <c r="G233" s="395"/>
      <c r="H233" s="395"/>
      <c r="I233" s="395"/>
      <c r="J233" s="395"/>
      <c r="K233" s="395"/>
      <c r="L233" s="395"/>
      <c r="M233" s="395"/>
      <c r="N233" s="395"/>
      <c r="O233" s="395"/>
      <c r="P233" s="395"/>
      <c r="Q233" s="395"/>
      <c r="R233" s="395"/>
      <c r="S233" s="395"/>
      <c r="T233" s="395"/>
      <c r="U233" s="395"/>
      <c r="V233" s="395"/>
      <c r="W233" s="395"/>
      <c r="X233" s="395"/>
      <c r="Y233" s="395"/>
      <c r="Z233" s="395"/>
      <c r="AA233" s="377"/>
      <c r="AB233" s="377"/>
      <c r="AC233" s="377"/>
    </row>
    <row r="234" spans="1:68" ht="14.25" customHeight="1" x14ac:dyDescent="0.25">
      <c r="A234" s="401" t="s">
        <v>112</v>
      </c>
      <c r="B234" s="395"/>
      <c r="C234" s="395"/>
      <c r="D234" s="395"/>
      <c r="E234" s="395"/>
      <c r="F234" s="395"/>
      <c r="G234" s="395"/>
      <c r="H234" s="395"/>
      <c r="I234" s="395"/>
      <c r="J234" s="395"/>
      <c r="K234" s="395"/>
      <c r="L234" s="395"/>
      <c r="M234" s="395"/>
      <c r="N234" s="395"/>
      <c r="O234" s="395"/>
      <c r="P234" s="395"/>
      <c r="Q234" s="395"/>
      <c r="R234" s="395"/>
      <c r="S234" s="395"/>
      <c r="T234" s="395"/>
      <c r="U234" s="395"/>
      <c r="V234" s="395"/>
      <c r="W234" s="395"/>
      <c r="X234" s="395"/>
      <c r="Y234" s="395"/>
      <c r="Z234" s="395"/>
      <c r="AA234" s="378"/>
      <c r="AB234" s="378"/>
      <c r="AC234" s="378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8" t="s">
        <v>390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7" t="s">
        <v>399</v>
      </c>
      <c r="Q240" s="389"/>
      <c r="R240" s="389"/>
      <c r="S240" s="389"/>
      <c r="T240" s="390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x14ac:dyDescent="0.2">
      <c r="A243" s="394"/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5"/>
      <c r="N243" s="395"/>
      <c r="O243" s="396"/>
      <c r="P243" s="391" t="s">
        <v>69</v>
      </c>
      <c r="Q243" s="392"/>
      <c r="R243" s="392"/>
      <c r="S243" s="392"/>
      <c r="T243" s="392"/>
      <c r="U243" s="392"/>
      <c r="V243" s="393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x14ac:dyDescent="0.2">
      <c r="A244" s="395"/>
      <c r="B244" s="395"/>
      <c r="C244" s="395"/>
      <c r="D244" s="395"/>
      <c r="E244" s="395"/>
      <c r="F244" s="395"/>
      <c r="G244" s="395"/>
      <c r="H244" s="395"/>
      <c r="I244" s="395"/>
      <c r="J244" s="395"/>
      <c r="K244" s="395"/>
      <c r="L244" s="395"/>
      <c r="M244" s="395"/>
      <c r="N244" s="395"/>
      <c r="O244" s="396"/>
      <c r="P244" s="391" t="s">
        <v>69</v>
      </c>
      <c r="Q244" s="392"/>
      <c r="R244" s="392"/>
      <c r="S244" s="392"/>
      <c r="T244" s="392"/>
      <c r="U244" s="392"/>
      <c r="V244" s="393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customHeight="1" x14ac:dyDescent="0.25">
      <c r="A245" s="398" t="s">
        <v>404</v>
      </c>
      <c r="B245" s="395"/>
      <c r="C245" s="395"/>
      <c r="D245" s="395"/>
      <c r="E245" s="395"/>
      <c r="F245" s="395"/>
      <c r="G245" s="395"/>
      <c r="H245" s="395"/>
      <c r="I245" s="395"/>
      <c r="J245" s="395"/>
      <c r="K245" s="395"/>
      <c r="L245" s="395"/>
      <c r="M245" s="395"/>
      <c r="N245" s="395"/>
      <c r="O245" s="395"/>
      <c r="P245" s="395"/>
      <c r="Q245" s="395"/>
      <c r="R245" s="395"/>
      <c r="S245" s="395"/>
      <c r="T245" s="395"/>
      <c r="U245" s="395"/>
      <c r="V245" s="395"/>
      <c r="W245" s="395"/>
      <c r="X245" s="395"/>
      <c r="Y245" s="395"/>
      <c r="Z245" s="395"/>
      <c r="AA245" s="377"/>
      <c r="AB245" s="377"/>
      <c r="AC245" s="377"/>
    </row>
    <row r="246" spans="1:68" ht="14.25" customHeight="1" x14ac:dyDescent="0.25">
      <c r="A246" s="401" t="s">
        <v>112</v>
      </c>
      <c r="B246" s="395"/>
      <c r="C246" s="395"/>
      <c r="D246" s="395"/>
      <c r="E246" s="395"/>
      <c r="F246" s="395"/>
      <c r="G246" s="395"/>
      <c r="H246" s="395"/>
      <c r="I246" s="395"/>
      <c r="J246" s="395"/>
      <c r="K246" s="395"/>
      <c r="L246" s="395"/>
      <c r="M246" s="395"/>
      <c r="N246" s="395"/>
      <c r="O246" s="395"/>
      <c r="P246" s="395"/>
      <c r="Q246" s="395"/>
      <c r="R246" s="395"/>
      <c r="S246" s="395"/>
      <c r="T246" s="395"/>
      <c r="U246" s="395"/>
      <c r="V246" s="395"/>
      <c r="W246" s="395"/>
      <c r="X246" s="395"/>
      <c r="Y246" s="395"/>
      <c r="Z246" s="395"/>
      <c r="AA246" s="378"/>
      <c r="AB246" s="378"/>
      <c r="AC246" s="378"/>
    </row>
    <row r="247" spans="1:68" ht="27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2" t="s">
        <v>407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3" t="s">
        <v>410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12" t="s">
        <v>413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06" t="s">
        <v>416</v>
      </c>
      <c r="Q250" s="389"/>
      <c r="R250" s="389"/>
      <c r="S250" s="389"/>
      <c r="T250" s="390"/>
      <c r="U250" s="34"/>
      <c r="V250" s="34"/>
      <c r="W250" s="35" t="s">
        <v>68</v>
      </c>
      <c r="X250" s="382">
        <v>10</v>
      </c>
      <c r="Y250" s="383">
        <f>IFERROR(IF(X250="",0,CEILING((X250/$H250),1)*$H250),"")</f>
        <v>12</v>
      </c>
      <c r="Z250" s="36">
        <f>IFERROR(IF(Y250=0,"",ROUNDUP(Y250/H250,0)*0.00937),"")</f>
        <v>2.811E-2</v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10.600000000000001</v>
      </c>
      <c r="BN250" s="64">
        <f>IFERROR(Y250*I250/H250,"0")</f>
        <v>12.72</v>
      </c>
      <c r="BO250" s="64">
        <f>IFERROR(1/J250*(X250/H250),"0")</f>
        <v>2.0833333333333332E-2</v>
      </c>
      <c r="BP250" s="64">
        <f>IFERROR(1/J250*(Y250/H250),"0")</f>
        <v>2.5000000000000001E-2</v>
      </c>
    </row>
    <row r="251" spans="1:68" ht="27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2" t="s">
        <v>419</v>
      </c>
      <c r="Q251" s="389"/>
      <c r="R251" s="389"/>
      <c r="S251" s="389"/>
      <c r="T251" s="390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394"/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6"/>
      <c r="P252" s="391" t="s">
        <v>69</v>
      </c>
      <c r="Q252" s="392"/>
      <c r="R252" s="392"/>
      <c r="S252" s="392"/>
      <c r="T252" s="392"/>
      <c r="U252" s="392"/>
      <c r="V252" s="393"/>
      <c r="W252" s="37" t="s">
        <v>70</v>
      </c>
      <c r="X252" s="384">
        <f>IFERROR(X247/H247,"0")+IFERROR(X248/H248,"0")+IFERROR(X249/H249,"0")+IFERROR(X250/H250,"0")+IFERROR(X251/H251,"0")</f>
        <v>2.5</v>
      </c>
      <c r="Y252" s="384">
        <f>IFERROR(Y247/H247,"0")+IFERROR(Y248/H248,"0")+IFERROR(Y249/H249,"0")+IFERROR(Y250/H250,"0")+IFERROR(Y251/H251,"0")</f>
        <v>3</v>
      </c>
      <c r="Z252" s="384">
        <f>IFERROR(IF(Z247="",0,Z247),"0")+IFERROR(IF(Z248="",0,Z248),"0")+IFERROR(IF(Z249="",0,Z249),"0")+IFERROR(IF(Z250="",0,Z250),"0")+IFERROR(IF(Z251="",0,Z251),"0")</f>
        <v>2.811E-2</v>
      </c>
      <c r="AA252" s="385"/>
      <c r="AB252" s="385"/>
      <c r="AC252" s="385"/>
    </row>
    <row r="253" spans="1:68" x14ac:dyDescent="0.2">
      <c r="A253" s="395"/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6"/>
      <c r="P253" s="391" t="s">
        <v>69</v>
      </c>
      <c r="Q253" s="392"/>
      <c r="R253" s="392"/>
      <c r="S253" s="392"/>
      <c r="T253" s="392"/>
      <c r="U253" s="392"/>
      <c r="V253" s="393"/>
      <c r="W253" s="37" t="s">
        <v>68</v>
      </c>
      <c r="X253" s="384">
        <f>IFERROR(SUM(X247:X251),"0")</f>
        <v>10</v>
      </c>
      <c r="Y253" s="384">
        <f>IFERROR(SUM(Y247:Y251),"0")</f>
        <v>12</v>
      </c>
      <c r="Z253" s="37"/>
      <c r="AA253" s="385"/>
      <c r="AB253" s="385"/>
      <c r="AC253" s="385"/>
    </row>
    <row r="254" spans="1:68" ht="16.5" customHeight="1" x14ac:dyDescent="0.25">
      <c r="A254" s="398" t="s">
        <v>420</v>
      </c>
      <c r="B254" s="395"/>
      <c r="C254" s="395"/>
      <c r="D254" s="395"/>
      <c r="E254" s="395"/>
      <c r="F254" s="395"/>
      <c r="G254" s="395"/>
      <c r="H254" s="395"/>
      <c r="I254" s="395"/>
      <c r="J254" s="395"/>
      <c r="K254" s="395"/>
      <c r="L254" s="395"/>
      <c r="M254" s="395"/>
      <c r="N254" s="395"/>
      <c r="O254" s="395"/>
      <c r="P254" s="395"/>
      <c r="Q254" s="395"/>
      <c r="R254" s="395"/>
      <c r="S254" s="395"/>
      <c r="T254" s="395"/>
      <c r="U254" s="395"/>
      <c r="V254" s="395"/>
      <c r="W254" s="395"/>
      <c r="X254" s="395"/>
      <c r="Y254" s="395"/>
      <c r="Z254" s="395"/>
      <c r="AA254" s="377"/>
      <c r="AB254" s="377"/>
      <c r="AC254" s="377"/>
    </row>
    <row r="255" spans="1:68" ht="14.25" customHeight="1" x14ac:dyDescent="0.25">
      <c r="A255" s="401" t="s">
        <v>112</v>
      </c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5"/>
      <c r="O255" s="395"/>
      <c r="P255" s="395"/>
      <c r="Q255" s="395"/>
      <c r="R255" s="395"/>
      <c r="S255" s="395"/>
      <c r="T255" s="395"/>
      <c r="U255" s="395"/>
      <c r="V255" s="395"/>
      <c r="W255" s="395"/>
      <c r="X255" s="395"/>
      <c r="Y255" s="395"/>
      <c r="Z255" s="395"/>
      <c r="AA255" s="378"/>
      <c r="AB255" s="378"/>
      <c r="AC255" s="378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48" t="s">
        <v>423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300</v>
      </c>
      <c r="Y256" s="383">
        <f t="shared" ref="Y256:Y262" si="49">IFERROR(IF(X256="",0,CEILING((X256/$H256),1)*$H256),"")</f>
        <v>302.40000000000003</v>
      </c>
      <c r="Z256" s="36">
        <f>IFERROR(IF(Y256=0,"",ROUNDUP(Y256/H256,0)*0.02175),"")</f>
        <v>0.60899999999999999</v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313.33333333333331</v>
      </c>
      <c r="BN256" s="64">
        <f t="shared" ref="BN256:BN262" si="51">IFERROR(Y256*I256/H256,"0")</f>
        <v>315.83999999999997</v>
      </c>
      <c r="BO256" s="64">
        <f t="shared" ref="BO256:BO262" si="52">IFERROR(1/J256*(X256/H256),"0")</f>
        <v>0.49603174603174593</v>
      </c>
      <c r="BP256" s="64">
        <f t="shared" ref="BP256:BP262" si="53">IFERROR(1/J256*(Y256/H256),"0")</f>
        <v>0.5</v>
      </c>
    </row>
    <row r="257" spans="1:68" ht="27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1" t="s">
        <v>429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5" t="s">
        <v>432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20</v>
      </c>
      <c r="Y259" s="383">
        <f t="shared" si="49"/>
        <v>20</v>
      </c>
      <c r="Z259" s="36">
        <f>IFERROR(IF(Y259=0,"",ROUNDUP(Y259/H259,0)*0.00937),"")</f>
        <v>4.6850000000000003E-2</v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21.200000000000003</v>
      </c>
      <c r="BN259" s="64">
        <f t="shared" si="51"/>
        <v>21.200000000000003</v>
      </c>
      <c r="BO259" s="64">
        <f t="shared" si="52"/>
        <v>4.1666666666666664E-2</v>
      </c>
      <c r="BP259" s="64">
        <f t="shared" si="53"/>
        <v>4.1666666666666664E-2</v>
      </c>
    </row>
    <row r="260" spans="1:68" ht="27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4" t="s">
        <v>435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89"/>
      <c r="R262" s="389"/>
      <c r="S262" s="389"/>
      <c r="T262" s="390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94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396"/>
      <c r="P263" s="391" t="s">
        <v>69</v>
      </c>
      <c r="Q263" s="392"/>
      <c r="R263" s="392"/>
      <c r="S263" s="392"/>
      <c r="T263" s="392"/>
      <c r="U263" s="392"/>
      <c r="V263" s="393"/>
      <c r="W263" s="37" t="s">
        <v>70</v>
      </c>
      <c r="X263" s="384">
        <f>IFERROR(X256/H256,"0")+IFERROR(X257/H257,"0")+IFERROR(X258/H258,"0")+IFERROR(X259/H259,"0")+IFERROR(X260/H260,"0")+IFERROR(X261/H261,"0")+IFERROR(X262/H262,"0")</f>
        <v>32.777777777777771</v>
      </c>
      <c r="Y263" s="384">
        <f>IFERROR(Y256/H256,"0")+IFERROR(Y257/H257,"0")+IFERROR(Y258/H258,"0")+IFERROR(Y259/H259,"0")+IFERROR(Y260/H260,"0")+IFERROR(Y261/H261,"0")+IFERROR(Y262/H262,"0")</f>
        <v>33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0.65585000000000004</v>
      </c>
      <c r="AA263" s="385"/>
      <c r="AB263" s="385"/>
      <c r="AC263" s="385"/>
    </row>
    <row r="264" spans="1:68" x14ac:dyDescent="0.2">
      <c r="A264" s="395"/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6"/>
      <c r="P264" s="391" t="s">
        <v>69</v>
      </c>
      <c r="Q264" s="392"/>
      <c r="R264" s="392"/>
      <c r="S264" s="392"/>
      <c r="T264" s="392"/>
      <c r="U264" s="392"/>
      <c r="V264" s="393"/>
      <c r="W264" s="37" t="s">
        <v>68</v>
      </c>
      <c r="X264" s="384">
        <f>IFERROR(SUM(X256:X262),"0")</f>
        <v>320</v>
      </c>
      <c r="Y264" s="384">
        <f>IFERROR(SUM(Y256:Y262),"0")</f>
        <v>322.40000000000003</v>
      </c>
      <c r="Z264" s="37"/>
      <c r="AA264" s="385"/>
      <c r="AB264" s="385"/>
      <c r="AC264" s="385"/>
    </row>
    <row r="265" spans="1:68" ht="14.25" customHeight="1" x14ac:dyDescent="0.25">
      <c r="A265" s="401" t="s">
        <v>63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8"/>
      <c r="AB265" s="378"/>
      <c r="AC265" s="378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100</v>
      </c>
      <c r="Y266" s="383">
        <f>IFERROR(IF(X266="",0,CEILING((X266/$H266),1)*$H266),"")</f>
        <v>100.80000000000001</v>
      </c>
      <c r="Z266" s="36">
        <f>IFERROR(IF(Y266=0,"",ROUNDUP(Y266/H266,0)*0.00753),"")</f>
        <v>0.18071999999999999</v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106.19047619047619</v>
      </c>
      <c r="BN266" s="64">
        <f>IFERROR(Y266*I266/H266,"0")</f>
        <v>107.04</v>
      </c>
      <c r="BO266" s="64">
        <f>IFERROR(1/J266*(X266/H266),"0")</f>
        <v>0.15262515262515264</v>
      </c>
      <c r="BP266" s="64">
        <f>IFERROR(1/J266*(Y266/H266),"0")</f>
        <v>0.15384615384615385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170</v>
      </c>
      <c r="Y267" s="383">
        <f>IFERROR(IF(X267="",0,CEILING((X267/$H267),1)*$H267),"")</f>
        <v>172.20000000000002</v>
      </c>
      <c r="Z267" s="36">
        <f>IFERROR(IF(Y267=0,"",ROUNDUP(Y267/H267,0)*0.00753),"")</f>
        <v>0.30873</v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180.52380952380952</v>
      </c>
      <c r="BN267" s="64">
        <f>IFERROR(Y267*I267/H267,"0")</f>
        <v>182.86</v>
      </c>
      <c r="BO267" s="64">
        <f>IFERROR(1/J267*(X267/H267),"0")</f>
        <v>0.25946275946275943</v>
      </c>
      <c r="BP267" s="64">
        <f>IFERROR(1/J267*(Y267/H267),"0")</f>
        <v>0.26282051282051283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8.3999999999999986</v>
      </c>
      <c r="Y268" s="383">
        <f>IFERROR(IF(X268="",0,CEILING((X268/$H268),1)*$H268),"")</f>
        <v>8.4</v>
      </c>
      <c r="Z268" s="36">
        <f>IFERROR(IF(Y268=0,"",ROUNDUP(Y268/H268,0)*0.00502),"")</f>
        <v>2.0080000000000001E-2</v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8.9199999999999982</v>
      </c>
      <c r="BN268" s="64">
        <f>IFERROR(Y268*I268/H268,"0")</f>
        <v>8.92</v>
      </c>
      <c r="BO268" s="64">
        <f>IFERROR(1/J268*(X268/H268),"0")</f>
        <v>1.7094017094017092E-2</v>
      </c>
      <c r="BP268" s="64">
        <f>IFERROR(1/J268*(Y268/H268),"0")</f>
        <v>1.7094017094017096E-2</v>
      </c>
    </row>
    <row r="269" spans="1:68" x14ac:dyDescent="0.2">
      <c r="A269" s="394"/>
      <c r="B269" s="395"/>
      <c r="C269" s="395"/>
      <c r="D269" s="395"/>
      <c r="E269" s="395"/>
      <c r="F269" s="395"/>
      <c r="G269" s="395"/>
      <c r="H269" s="395"/>
      <c r="I269" s="395"/>
      <c r="J269" s="395"/>
      <c r="K269" s="395"/>
      <c r="L269" s="395"/>
      <c r="M269" s="395"/>
      <c r="N269" s="395"/>
      <c r="O269" s="396"/>
      <c r="P269" s="391" t="s">
        <v>69</v>
      </c>
      <c r="Q269" s="392"/>
      <c r="R269" s="392"/>
      <c r="S269" s="392"/>
      <c r="T269" s="392"/>
      <c r="U269" s="392"/>
      <c r="V269" s="393"/>
      <c r="W269" s="37" t="s">
        <v>70</v>
      </c>
      <c r="X269" s="384">
        <f>IFERROR(X266/H266,"0")+IFERROR(X267/H267,"0")+IFERROR(X268/H268,"0")</f>
        <v>68.285714285714278</v>
      </c>
      <c r="Y269" s="384">
        <f>IFERROR(Y266/H266,"0")+IFERROR(Y267/H267,"0")+IFERROR(Y268/H268,"0")</f>
        <v>69</v>
      </c>
      <c r="Z269" s="384">
        <f>IFERROR(IF(Z266="",0,Z266),"0")+IFERROR(IF(Z267="",0,Z267),"0")+IFERROR(IF(Z268="",0,Z268),"0")</f>
        <v>0.50953000000000004</v>
      </c>
      <c r="AA269" s="385"/>
      <c r="AB269" s="385"/>
      <c r="AC269" s="385"/>
    </row>
    <row r="270" spans="1:68" x14ac:dyDescent="0.2">
      <c r="A270" s="395"/>
      <c r="B270" s="395"/>
      <c r="C270" s="395"/>
      <c r="D270" s="395"/>
      <c r="E270" s="395"/>
      <c r="F270" s="395"/>
      <c r="G270" s="395"/>
      <c r="H270" s="395"/>
      <c r="I270" s="395"/>
      <c r="J270" s="395"/>
      <c r="K270" s="395"/>
      <c r="L270" s="395"/>
      <c r="M270" s="395"/>
      <c r="N270" s="395"/>
      <c r="O270" s="396"/>
      <c r="P270" s="391" t="s">
        <v>69</v>
      </c>
      <c r="Q270" s="392"/>
      <c r="R270" s="392"/>
      <c r="S270" s="392"/>
      <c r="T270" s="392"/>
      <c r="U270" s="392"/>
      <c r="V270" s="393"/>
      <c r="W270" s="37" t="s">
        <v>68</v>
      </c>
      <c r="X270" s="384">
        <f>IFERROR(SUM(X266:X268),"0")</f>
        <v>278.39999999999998</v>
      </c>
      <c r="Y270" s="384">
        <f>IFERROR(SUM(Y266:Y268),"0")</f>
        <v>281.39999999999998</v>
      </c>
      <c r="Z270" s="37"/>
      <c r="AA270" s="385"/>
      <c r="AB270" s="385"/>
      <c r="AC270" s="385"/>
    </row>
    <row r="271" spans="1:68" ht="14.25" customHeight="1" x14ac:dyDescent="0.25">
      <c r="A271" s="401" t="s">
        <v>71</v>
      </c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395"/>
      <c r="P271" s="395"/>
      <c r="Q271" s="395"/>
      <c r="R271" s="395"/>
      <c r="S271" s="395"/>
      <c r="T271" s="395"/>
      <c r="U271" s="395"/>
      <c r="V271" s="395"/>
      <c r="W271" s="395"/>
      <c r="X271" s="395"/>
      <c r="Y271" s="395"/>
      <c r="Z271" s="395"/>
      <c r="AA271" s="378"/>
      <c r="AB271" s="378"/>
      <c r="AC271" s="378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89"/>
      <c r="R272" s="389"/>
      <c r="S272" s="389"/>
      <c r="T272" s="390"/>
      <c r="U272" s="34"/>
      <c r="V272" s="34"/>
      <c r="W272" s="35" t="s">
        <v>68</v>
      </c>
      <c r="X272" s="382">
        <v>1600</v>
      </c>
      <c r="Y272" s="383">
        <f t="shared" ref="Y272:Y278" si="54">IFERROR(IF(X272="",0,CEILING((X272/$H272),1)*$H272),"")</f>
        <v>1606.8</v>
      </c>
      <c r="Z272" s="36">
        <f>IFERROR(IF(Y272=0,"",ROUNDUP(Y272/H272,0)*0.02175),"")</f>
        <v>4.4804999999999993</v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1714.4615384615386</v>
      </c>
      <c r="BN272" s="64">
        <f t="shared" ref="BN272:BN278" si="56">IFERROR(Y272*I272/H272,"0")</f>
        <v>1721.748</v>
      </c>
      <c r="BO272" s="64">
        <f t="shared" ref="BO272:BO278" si="57">IFERROR(1/J272*(X272/H272),"0")</f>
        <v>3.6630036630036629</v>
      </c>
      <c r="BP272" s="64">
        <f t="shared" ref="BP272:BP278" si="58">IFERROR(1/J272*(Y272/H272),"0")</f>
        <v>3.6785714285714284</v>
      </c>
    </row>
    <row r="273" spans="1:68" ht="27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89"/>
      <c r="R273" s="389"/>
      <c r="S273" s="389"/>
      <c r="T273" s="390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89"/>
      <c r="R274" s="389"/>
      <c r="S274" s="389"/>
      <c r="T274" s="390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89"/>
      <c r="R276" s="389"/>
      <c r="S276" s="389"/>
      <c r="T276" s="390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89"/>
      <c r="R278" s="389"/>
      <c r="S278" s="389"/>
      <c r="T278" s="390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4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6"/>
      <c r="P279" s="391" t="s">
        <v>69</v>
      </c>
      <c r="Q279" s="392"/>
      <c r="R279" s="392"/>
      <c r="S279" s="392"/>
      <c r="T279" s="392"/>
      <c r="U279" s="392"/>
      <c r="V279" s="393"/>
      <c r="W279" s="37" t="s">
        <v>70</v>
      </c>
      <c r="X279" s="384">
        <f>IFERROR(X272/H272,"0")+IFERROR(X273/H273,"0")+IFERROR(X274/H274,"0")+IFERROR(X275/H275,"0")+IFERROR(X276/H276,"0")+IFERROR(X277/H277,"0")+IFERROR(X278/H278,"0")</f>
        <v>205.12820512820514</v>
      </c>
      <c r="Y279" s="384">
        <f>IFERROR(Y272/H272,"0")+IFERROR(Y273/H273,"0")+IFERROR(Y274/H274,"0")+IFERROR(Y275/H275,"0")+IFERROR(Y276/H276,"0")+IFERROR(Y277/H277,"0")+IFERROR(Y278/H278,"0")</f>
        <v>206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4.4804999999999993</v>
      </c>
      <c r="AA279" s="385"/>
      <c r="AB279" s="385"/>
      <c r="AC279" s="385"/>
    </row>
    <row r="280" spans="1:68" x14ac:dyDescent="0.2">
      <c r="A280" s="395"/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6"/>
      <c r="P280" s="391" t="s">
        <v>69</v>
      </c>
      <c r="Q280" s="392"/>
      <c r="R280" s="392"/>
      <c r="S280" s="392"/>
      <c r="T280" s="392"/>
      <c r="U280" s="392"/>
      <c r="V280" s="393"/>
      <c r="W280" s="37" t="s">
        <v>68</v>
      </c>
      <c r="X280" s="384">
        <f>IFERROR(SUM(X272:X278),"0")</f>
        <v>1600</v>
      </c>
      <c r="Y280" s="384">
        <f>IFERROR(SUM(Y272:Y278),"0")</f>
        <v>1606.8</v>
      </c>
      <c r="Z280" s="37"/>
      <c r="AA280" s="385"/>
      <c r="AB280" s="385"/>
      <c r="AC280" s="385"/>
    </row>
    <row r="281" spans="1:68" ht="14.25" customHeight="1" x14ac:dyDescent="0.25">
      <c r="A281" s="401" t="s">
        <v>237</v>
      </c>
      <c r="B281" s="395"/>
      <c r="C281" s="395"/>
      <c r="D281" s="395"/>
      <c r="E281" s="395"/>
      <c r="F281" s="395"/>
      <c r="G281" s="395"/>
      <c r="H281" s="395"/>
      <c r="I281" s="395"/>
      <c r="J281" s="395"/>
      <c r="K281" s="395"/>
      <c r="L281" s="395"/>
      <c r="M281" s="395"/>
      <c r="N281" s="395"/>
      <c r="O281" s="395"/>
      <c r="P281" s="395"/>
      <c r="Q281" s="395"/>
      <c r="R281" s="395"/>
      <c r="S281" s="395"/>
      <c r="T281" s="395"/>
      <c r="U281" s="395"/>
      <c r="V281" s="395"/>
      <c r="W281" s="395"/>
      <c r="X281" s="395"/>
      <c r="Y281" s="395"/>
      <c r="Z281" s="395"/>
      <c r="AA281" s="378"/>
      <c r="AB281" s="378"/>
      <c r="AC281" s="378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1" t="s">
        <v>462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89"/>
      <c r="R283" s="389"/>
      <c r="S283" s="389"/>
      <c r="T283" s="390"/>
      <c r="U283" s="34"/>
      <c r="V283" s="34"/>
      <c r="W283" s="35" t="s">
        <v>68</v>
      </c>
      <c r="X283" s="382">
        <v>700</v>
      </c>
      <c r="Y283" s="383">
        <f>IFERROR(IF(X283="",0,CEILING((X283/$H283),1)*$H283),"")</f>
        <v>702</v>
      </c>
      <c r="Z283" s="36">
        <f>IFERROR(IF(Y283=0,"",ROUNDUP(Y283/H283,0)*0.02175),"")</f>
        <v>1.9574999999999998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750.61538461538464</v>
      </c>
      <c r="BN283" s="64">
        <f>IFERROR(Y283*I283/H283,"0")</f>
        <v>752.7600000000001</v>
      </c>
      <c r="BO283" s="64">
        <f>IFERROR(1/J283*(X283/H283),"0")</f>
        <v>1.6025641025641026</v>
      </c>
      <c r="BP283" s="64">
        <f>IFERROR(1/J283*(Y283/H283),"0")</f>
        <v>1.607142857142857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89"/>
      <c r="R284" s="389"/>
      <c r="S284" s="389"/>
      <c r="T284" s="390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4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6"/>
      <c r="P285" s="391" t="s">
        <v>69</v>
      </c>
      <c r="Q285" s="392"/>
      <c r="R285" s="392"/>
      <c r="S285" s="392"/>
      <c r="T285" s="392"/>
      <c r="U285" s="392"/>
      <c r="V285" s="393"/>
      <c r="W285" s="37" t="s">
        <v>70</v>
      </c>
      <c r="X285" s="384">
        <f>IFERROR(X282/H282,"0")+IFERROR(X283/H283,"0")+IFERROR(X284/H284,"0")</f>
        <v>89.743589743589752</v>
      </c>
      <c r="Y285" s="384">
        <f>IFERROR(Y282/H282,"0")+IFERROR(Y283/H283,"0")+IFERROR(Y284/H284,"0")</f>
        <v>90</v>
      </c>
      <c r="Z285" s="384">
        <f>IFERROR(IF(Z282="",0,Z282),"0")+IFERROR(IF(Z283="",0,Z283),"0")+IFERROR(IF(Z284="",0,Z284),"0")</f>
        <v>1.9574999999999998</v>
      </c>
      <c r="AA285" s="385"/>
      <c r="AB285" s="385"/>
      <c r="AC285" s="385"/>
    </row>
    <row r="286" spans="1:68" x14ac:dyDescent="0.2">
      <c r="A286" s="395"/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6"/>
      <c r="P286" s="391" t="s">
        <v>69</v>
      </c>
      <c r="Q286" s="392"/>
      <c r="R286" s="392"/>
      <c r="S286" s="392"/>
      <c r="T286" s="392"/>
      <c r="U286" s="392"/>
      <c r="V286" s="393"/>
      <c r="W286" s="37" t="s">
        <v>68</v>
      </c>
      <c r="X286" s="384">
        <f>IFERROR(SUM(X282:X284),"0")</f>
        <v>700</v>
      </c>
      <c r="Y286" s="384">
        <f>IFERROR(SUM(Y282:Y284),"0")</f>
        <v>702</v>
      </c>
      <c r="Z286" s="37"/>
      <c r="AA286" s="385"/>
      <c r="AB286" s="385"/>
      <c r="AC286" s="385"/>
    </row>
    <row r="287" spans="1:68" ht="14.25" customHeight="1" x14ac:dyDescent="0.25">
      <c r="A287" s="401" t="s">
        <v>90</v>
      </c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  <c r="U287" s="395"/>
      <c r="V287" s="395"/>
      <c r="W287" s="395"/>
      <c r="X287" s="395"/>
      <c r="Y287" s="395"/>
      <c r="Z287" s="395"/>
      <c r="AA287" s="378"/>
      <c r="AB287" s="378"/>
      <c r="AC287" s="378"/>
    </row>
    <row r="288" spans="1:68" ht="16.5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0" t="s">
        <v>472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4"/>
      <c r="B291" s="395"/>
      <c r="C291" s="395"/>
      <c r="D291" s="395"/>
      <c r="E291" s="395"/>
      <c r="F291" s="395"/>
      <c r="G291" s="395"/>
      <c r="H291" s="395"/>
      <c r="I291" s="395"/>
      <c r="J291" s="395"/>
      <c r="K291" s="395"/>
      <c r="L291" s="395"/>
      <c r="M291" s="395"/>
      <c r="N291" s="395"/>
      <c r="O291" s="396"/>
      <c r="P291" s="391" t="s">
        <v>69</v>
      </c>
      <c r="Q291" s="392"/>
      <c r="R291" s="392"/>
      <c r="S291" s="392"/>
      <c r="T291" s="392"/>
      <c r="U291" s="392"/>
      <c r="V291" s="393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x14ac:dyDescent="0.2">
      <c r="A292" s="395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396"/>
      <c r="P292" s="391" t="s">
        <v>69</v>
      </c>
      <c r="Q292" s="392"/>
      <c r="R292" s="392"/>
      <c r="S292" s="392"/>
      <c r="T292" s="392"/>
      <c r="U292" s="392"/>
      <c r="V292" s="393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customHeight="1" x14ac:dyDescent="0.25">
      <c r="A293" s="401" t="s">
        <v>475</v>
      </c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395"/>
      <c r="P293" s="395"/>
      <c r="Q293" s="395"/>
      <c r="R293" s="395"/>
      <c r="S293" s="395"/>
      <c r="T293" s="395"/>
      <c r="U293" s="395"/>
      <c r="V293" s="395"/>
      <c r="W293" s="395"/>
      <c r="X293" s="395"/>
      <c r="Y293" s="395"/>
      <c r="Z293" s="395"/>
      <c r="AA293" s="378"/>
      <c r="AB293" s="378"/>
      <c r="AC293" s="378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89"/>
      <c r="R294" s="389"/>
      <c r="S294" s="389"/>
      <c r="T294" s="390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89"/>
      <c r="R295" s="389"/>
      <c r="S295" s="389"/>
      <c r="T295" s="390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4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6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396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customHeight="1" x14ac:dyDescent="0.25">
      <c r="A299" s="398" t="s">
        <v>484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7"/>
      <c r="AB299" s="377"/>
      <c r="AC299" s="377"/>
    </row>
    <row r="300" spans="1:68" ht="14.25" customHeight="1" x14ac:dyDescent="0.25">
      <c r="A300" s="401" t="s">
        <v>63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8"/>
      <c r="AB300" s="378"/>
      <c r="AC300" s="378"/>
    </row>
    <row r="301" spans="1:68" ht="27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4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6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396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customHeight="1" x14ac:dyDescent="0.25">
      <c r="A304" s="398" t="s">
        <v>487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7"/>
      <c r="AB304" s="377"/>
      <c r="AC304" s="377"/>
    </row>
    <row r="305" spans="1:68" ht="14.25" customHeight="1" x14ac:dyDescent="0.25">
      <c r="A305" s="401" t="s">
        <v>63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95"/>
      <c r="AA305" s="378"/>
      <c r="AB305" s="378"/>
      <c r="AC305" s="378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4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396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396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customHeight="1" x14ac:dyDescent="0.25">
      <c r="A309" s="401" t="s">
        <v>71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8"/>
      <c r="AB309" s="378"/>
      <c r="AC309" s="378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89"/>
      <c r="R310" s="389"/>
      <c r="S310" s="389"/>
      <c r="T310" s="390"/>
      <c r="U310" s="34"/>
      <c r="V310" s="34"/>
      <c r="W310" s="35" t="s">
        <v>68</v>
      </c>
      <c r="X310" s="382">
        <v>230</v>
      </c>
      <c r="Y310" s="383">
        <f>IFERROR(IF(X310="",0,CEILING((X310/$H310),1)*$H310),"")</f>
        <v>234.89999999999998</v>
      </c>
      <c r="Z310" s="36">
        <f>IFERROR(IF(Y310=0,"",ROUNDUP(Y310/H310,0)*0.02175),"")</f>
        <v>0.63074999999999992</v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246.01481481481483</v>
      </c>
      <c r="BN310" s="64">
        <f>IFERROR(Y310*I310/H310,"0")</f>
        <v>251.25599999999997</v>
      </c>
      <c r="BO310" s="64">
        <f>IFERROR(1/J310*(X310/H310),"0")</f>
        <v>0.50705467372134039</v>
      </c>
      <c r="BP310" s="64">
        <f>IFERROR(1/J310*(Y310/H310),"0")</f>
        <v>0.51785714285714279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5"/>
      <c r="O313" s="396"/>
      <c r="P313" s="391" t="s">
        <v>69</v>
      </c>
      <c r="Q313" s="392"/>
      <c r="R313" s="392"/>
      <c r="S313" s="392"/>
      <c r="T313" s="392"/>
      <c r="U313" s="392"/>
      <c r="V313" s="393"/>
      <c r="W313" s="37" t="s">
        <v>70</v>
      </c>
      <c r="X313" s="384">
        <f>IFERROR(X310/H310,"0")+IFERROR(X311/H311,"0")+IFERROR(X312/H312,"0")</f>
        <v>28.395061728395063</v>
      </c>
      <c r="Y313" s="384">
        <f>IFERROR(Y310/H310,"0")+IFERROR(Y311/H311,"0")+IFERROR(Y312/H312,"0")</f>
        <v>29</v>
      </c>
      <c r="Z313" s="384">
        <f>IFERROR(IF(Z310="",0,Z310),"0")+IFERROR(IF(Z311="",0,Z311),"0")+IFERROR(IF(Z312="",0,Z312),"0")</f>
        <v>0.63074999999999992</v>
      </c>
      <c r="AA313" s="385"/>
      <c r="AB313" s="385"/>
      <c r="AC313" s="385"/>
    </row>
    <row r="314" spans="1:68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5"/>
      <c r="O314" s="396"/>
      <c r="P314" s="391" t="s">
        <v>69</v>
      </c>
      <c r="Q314" s="392"/>
      <c r="R314" s="392"/>
      <c r="S314" s="392"/>
      <c r="T314" s="392"/>
      <c r="U314" s="392"/>
      <c r="V314" s="393"/>
      <c r="W314" s="37" t="s">
        <v>68</v>
      </c>
      <c r="X314" s="384">
        <f>IFERROR(SUM(X310:X312),"0")</f>
        <v>230</v>
      </c>
      <c r="Y314" s="384">
        <f>IFERROR(SUM(Y310:Y312),"0")</f>
        <v>234.89999999999998</v>
      </c>
      <c r="Z314" s="37"/>
      <c r="AA314" s="385"/>
      <c r="AB314" s="385"/>
      <c r="AC314" s="385"/>
    </row>
    <row r="315" spans="1:68" ht="14.25" customHeight="1" x14ac:dyDescent="0.25">
      <c r="A315" s="401" t="s">
        <v>90</v>
      </c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5"/>
      <c r="O315" s="395"/>
      <c r="P315" s="395"/>
      <c r="Q315" s="395"/>
      <c r="R315" s="395"/>
      <c r="S315" s="395"/>
      <c r="T315" s="395"/>
      <c r="U315" s="395"/>
      <c r="V315" s="395"/>
      <c r="W315" s="395"/>
      <c r="X315" s="395"/>
      <c r="Y315" s="395"/>
      <c r="Z315" s="395"/>
      <c r="AA315" s="378"/>
      <c r="AB315" s="378"/>
      <c r="AC315" s="378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394"/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6"/>
      <c r="P317" s="391" t="s">
        <v>69</v>
      </c>
      <c r="Q317" s="392"/>
      <c r="R317" s="392"/>
      <c r="S317" s="392"/>
      <c r="T317" s="392"/>
      <c r="U317" s="392"/>
      <c r="V317" s="393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x14ac:dyDescent="0.2">
      <c r="A318" s="395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6"/>
      <c r="P318" s="391" t="s">
        <v>69</v>
      </c>
      <c r="Q318" s="392"/>
      <c r="R318" s="392"/>
      <c r="S318" s="392"/>
      <c r="T318" s="392"/>
      <c r="U318" s="392"/>
      <c r="V318" s="393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customHeight="1" x14ac:dyDescent="0.2">
      <c r="A319" s="465" t="s">
        <v>498</v>
      </c>
      <c r="B319" s="466"/>
      <c r="C319" s="466"/>
      <c r="D319" s="466"/>
      <c r="E319" s="466"/>
      <c r="F319" s="466"/>
      <c r="G319" s="466"/>
      <c r="H319" s="466"/>
      <c r="I319" s="466"/>
      <c r="J319" s="466"/>
      <c r="K319" s="466"/>
      <c r="L319" s="466"/>
      <c r="M319" s="466"/>
      <c r="N319" s="466"/>
      <c r="O319" s="466"/>
      <c r="P319" s="466"/>
      <c r="Q319" s="466"/>
      <c r="R319" s="466"/>
      <c r="S319" s="466"/>
      <c r="T319" s="466"/>
      <c r="U319" s="466"/>
      <c r="V319" s="466"/>
      <c r="W319" s="466"/>
      <c r="X319" s="466"/>
      <c r="Y319" s="466"/>
      <c r="Z319" s="466"/>
      <c r="AA319" s="48"/>
      <c r="AB319" s="48"/>
      <c r="AC319" s="48"/>
    </row>
    <row r="320" spans="1:68" ht="16.5" customHeight="1" x14ac:dyDescent="0.25">
      <c r="A320" s="398" t="s">
        <v>499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7"/>
      <c r="AB320" s="377"/>
      <c r="AC320" s="377"/>
    </row>
    <row r="321" spans="1:68" ht="14.25" customHeight="1" x14ac:dyDescent="0.25">
      <c r="A321" s="401" t="s">
        <v>112</v>
      </c>
      <c r="B321" s="395"/>
      <c r="C321" s="395"/>
      <c r="D321" s="395"/>
      <c r="E321" s="395"/>
      <c r="F321" s="395"/>
      <c r="G321" s="395"/>
      <c r="H321" s="395"/>
      <c r="I321" s="395"/>
      <c r="J321" s="395"/>
      <c r="K321" s="395"/>
      <c r="L321" s="395"/>
      <c r="M321" s="395"/>
      <c r="N321" s="395"/>
      <c r="O321" s="395"/>
      <c r="P321" s="395"/>
      <c r="Q321" s="395"/>
      <c r="R321" s="395"/>
      <c r="S321" s="395"/>
      <c r="T321" s="395"/>
      <c r="U321" s="395"/>
      <c r="V321" s="395"/>
      <c r="W321" s="395"/>
      <c r="X321" s="395"/>
      <c r="Y321" s="395"/>
      <c r="Z321" s="395"/>
      <c r="AA321" s="378"/>
      <c r="AB321" s="378"/>
      <c r="AC321" s="378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630</v>
      </c>
      <c r="Y324" s="383">
        <f t="shared" si="59"/>
        <v>630</v>
      </c>
      <c r="Z324" s="36">
        <f>IFERROR(IF(Y324=0,"",ROUNDUP(Y324/H324,0)*0.02175),"")</f>
        <v>0.91349999999999998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650.16</v>
      </c>
      <c r="BN324" s="64">
        <f t="shared" si="61"/>
        <v>650.16</v>
      </c>
      <c r="BO324" s="64">
        <f t="shared" si="62"/>
        <v>0.875</v>
      </c>
      <c r="BP324" s="64">
        <f t="shared" si="63"/>
        <v>0.875</v>
      </c>
    </row>
    <row r="325" spans="1:68" ht="27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89"/>
      <c r="R325" s="389"/>
      <c r="S325" s="389"/>
      <c r="T325" s="390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89"/>
      <c r="R326" s="389"/>
      <c r="S326" s="389"/>
      <c r="T326" s="390"/>
      <c r="U326" s="34"/>
      <c r="V326" s="34"/>
      <c r="W326" s="35" t="s">
        <v>68</v>
      </c>
      <c r="X326" s="382">
        <v>15</v>
      </c>
      <c r="Y326" s="383">
        <f t="shared" si="59"/>
        <v>15</v>
      </c>
      <c r="Z326" s="36">
        <f>IFERROR(IF(Y326=0,"",ROUNDUP(Y326/H326,0)*0.02175),"")</f>
        <v>2.1749999999999999E-2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15.48</v>
      </c>
      <c r="BN326" s="64">
        <f t="shared" si="61"/>
        <v>15.48</v>
      </c>
      <c r="BO326" s="64">
        <f t="shared" si="62"/>
        <v>2.0833333333333332E-2</v>
      </c>
      <c r="BP326" s="64">
        <f t="shared" si="63"/>
        <v>2.0833333333333332E-2</v>
      </c>
    </row>
    <row r="327" spans="1:68" ht="27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89"/>
      <c r="R327" s="389"/>
      <c r="S327" s="389"/>
      <c r="T327" s="390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45</v>
      </c>
      <c r="Y328" s="383">
        <f t="shared" si="59"/>
        <v>45</v>
      </c>
      <c r="Z328" s="36">
        <f>IFERROR(IF(Y328=0,"",ROUNDUP(Y328/H328,0)*0.02175),"")</f>
        <v>6.5250000000000002E-2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46.440000000000005</v>
      </c>
      <c r="BN328" s="64">
        <f t="shared" si="61"/>
        <v>46.440000000000005</v>
      </c>
      <c r="BO328" s="64">
        <f t="shared" si="62"/>
        <v>6.25E-2</v>
      </c>
      <c r="BP328" s="64">
        <f t="shared" si="63"/>
        <v>6.25E-2</v>
      </c>
    </row>
    <row r="329" spans="1:68" ht="27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4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396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46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46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1.0004999999999999</v>
      </c>
      <c r="AA334" s="385"/>
      <c r="AB334" s="385"/>
      <c r="AC334" s="385"/>
    </row>
    <row r="335" spans="1:68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396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IFERROR(SUM(X322:X333),"0")</f>
        <v>690</v>
      </c>
      <c r="Y335" s="384">
        <f>IFERROR(SUM(Y322:Y333),"0")</f>
        <v>690</v>
      </c>
      <c r="Z335" s="37"/>
      <c r="AA335" s="385"/>
      <c r="AB335" s="385"/>
      <c r="AC335" s="385"/>
    </row>
    <row r="336" spans="1:68" ht="14.25" customHeight="1" x14ac:dyDescent="0.25">
      <c r="A336" s="401" t="s">
        <v>104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500</v>
      </c>
      <c r="Y337" s="383">
        <f>IFERROR(IF(X337="",0,CEILING((X337/$H337),1)*$H337),"")</f>
        <v>510</v>
      </c>
      <c r="Z337" s="36">
        <f>IFERROR(IF(Y337=0,"",ROUNDUP(Y337/H337,0)*0.02175),"")</f>
        <v>0.73949999999999994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516</v>
      </c>
      <c r="BN337" s="64">
        <f>IFERROR(Y337*I337/H337,"0")</f>
        <v>526.32000000000005</v>
      </c>
      <c r="BO337" s="64">
        <f>IFERROR(1/J337*(X337/H337),"0")</f>
        <v>0.69444444444444442</v>
      </c>
      <c r="BP337" s="64">
        <f>IFERROR(1/J337*(Y337/H337),"0")</f>
        <v>0.70833333333333326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4"/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6"/>
      <c r="P339" s="391" t="s">
        <v>69</v>
      </c>
      <c r="Q339" s="392"/>
      <c r="R339" s="392"/>
      <c r="S339" s="392"/>
      <c r="T339" s="392"/>
      <c r="U339" s="392"/>
      <c r="V339" s="393"/>
      <c r="W339" s="37" t="s">
        <v>70</v>
      </c>
      <c r="X339" s="384">
        <f>IFERROR(X337/H337,"0")+IFERROR(X338/H338,"0")</f>
        <v>33.333333333333336</v>
      </c>
      <c r="Y339" s="384">
        <f>IFERROR(Y337/H337,"0")+IFERROR(Y338/H338,"0")</f>
        <v>34</v>
      </c>
      <c r="Z339" s="384">
        <f>IFERROR(IF(Z337="",0,Z337),"0")+IFERROR(IF(Z338="",0,Z338),"0")</f>
        <v>0.73949999999999994</v>
      </c>
      <c r="AA339" s="385"/>
      <c r="AB339" s="385"/>
      <c r="AC339" s="385"/>
    </row>
    <row r="340" spans="1:68" x14ac:dyDescent="0.2">
      <c r="A340" s="395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396"/>
      <c r="P340" s="391" t="s">
        <v>69</v>
      </c>
      <c r="Q340" s="392"/>
      <c r="R340" s="392"/>
      <c r="S340" s="392"/>
      <c r="T340" s="392"/>
      <c r="U340" s="392"/>
      <c r="V340" s="393"/>
      <c r="W340" s="37" t="s">
        <v>68</v>
      </c>
      <c r="X340" s="384">
        <f>IFERROR(SUM(X337:X338),"0")</f>
        <v>500</v>
      </c>
      <c r="Y340" s="384">
        <f>IFERROR(SUM(Y337:Y338),"0")</f>
        <v>510</v>
      </c>
      <c r="Z340" s="37"/>
      <c r="AA340" s="385"/>
      <c r="AB340" s="385"/>
      <c r="AC340" s="385"/>
    </row>
    <row r="341" spans="1:68" ht="14.25" customHeight="1" x14ac:dyDescent="0.25">
      <c r="A341" s="401" t="s">
        <v>71</v>
      </c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395"/>
      <c r="P341" s="395"/>
      <c r="Q341" s="395"/>
      <c r="R341" s="395"/>
      <c r="S341" s="395"/>
      <c r="T341" s="395"/>
      <c r="U341" s="395"/>
      <c r="V341" s="395"/>
      <c r="W341" s="395"/>
      <c r="X341" s="395"/>
      <c r="Y341" s="395"/>
      <c r="Z341" s="395"/>
      <c r="AA341" s="378"/>
      <c r="AB341" s="378"/>
      <c r="AC341" s="378"/>
    </row>
    <row r="342" spans="1:68" ht="27" customHeight="1" x14ac:dyDescent="0.25">
      <c r="A342" s="54" t="s">
        <v>525</v>
      </c>
      <c r="B342" s="54" t="s">
        <v>526</v>
      </c>
      <c r="C342" s="31">
        <v>4301051560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89"/>
      <c r="R342" s="389"/>
      <c r="S342" s="389"/>
      <c r="T342" s="390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525</v>
      </c>
      <c r="B343" s="54" t="s">
        <v>527</v>
      </c>
      <c r="C343" s="31">
        <v>4301051639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4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394"/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6"/>
      <c r="P345" s="391" t="s">
        <v>69</v>
      </c>
      <c r="Q345" s="392"/>
      <c r="R345" s="392"/>
      <c r="S345" s="392"/>
      <c r="T345" s="392"/>
      <c r="U345" s="392"/>
      <c r="V345" s="393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x14ac:dyDescent="0.2">
      <c r="A346" s="395"/>
      <c r="B346" s="395"/>
      <c r="C346" s="395"/>
      <c r="D346" s="395"/>
      <c r="E346" s="395"/>
      <c r="F346" s="395"/>
      <c r="G346" s="395"/>
      <c r="H346" s="395"/>
      <c r="I346" s="395"/>
      <c r="J346" s="395"/>
      <c r="K346" s="395"/>
      <c r="L346" s="395"/>
      <c r="M346" s="395"/>
      <c r="N346" s="395"/>
      <c r="O346" s="396"/>
      <c r="P346" s="391" t="s">
        <v>69</v>
      </c>
      <c r="Q346" s="392"/>
      <c r="R346" s="392"/>
      <c r="S346" s="392"/>
      <c r="T346" s="392"/>
      <c r="U346" s="392"/>
      <c r="V346" s="393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customHeight="1" x14ac:dyDescent="0.25">
      <c r="A347" s="401" t="s">
        <v>237</v>
      </c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395"/>
      <c r="P347" s="395"/>
      <c r="Q347" s="395"/>
      <c r="R347" s="395"/>
      <c r="S347" s="395"/>
      <c r="T347" s="395"/>
      <c r="U347" s="395"/>
      <c r="V347" s="395"/>
      <c r="W347" s="395"/>
      <c r="X347" s="395"/>
      <c r="Y347" s="395"/>
      <c r="Z347" s="395"/>
      <c r="AA347" s="378"/>
      <c r="AB347" s="378"/>
      <c r="AC347" s="378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89"/>
      <c r="R348" s="389"/>
      <c r="S348" s="389"/>
      <c r="T348" s="390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530</v>
      </c>
      <c r="B349" s="54" t="s">
        <v>532</v>
      </c>
      <c r="C349" s="31">
        <v>4301060345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89"/>
      <c r="R349" s="389"/>
      <c r="S349" s="389"/>
      <c r="T349" s="390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4"/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6"/>
      <c r="P350" s="391" t="s">
        <v>69</v>
      </c>
      <c r="Q350" s="392"/>
      <c r="R350" s="392"/>
      <c r="S350" s="392"/>
      <c r="T350" s="392"/>
      <c r="U350" s="392"/>
      <c r="V350" s="393"/>
      <c r="W350" s="37" t="s">
        <v>70</v>
      </c>
      <c r="X350" s="384">
        <f>IFERROR(X348/H348,"0")+IFERROR(X349/H349,"0")</f>
        <v>0</v>
      </c>
      <c r="Y350" s="384">
        <f>IFERROR(Y348/H348,"0")+IFERROR(Y349/H349,"0")</f>
        <v>0</v>
      </c>
      <c r="Z350" s="384">
        <f>IFERROR(IF(Z348="",0,Z348),"0")+IFERROR(IF(Z349="",0,Z349),"0")</f>
        <v>0</v>
      </c>
      <c r="AA350" s="385"/>
      <c r="AB350" s="385"/>
      <c r="AC350" s="385"/>
    </row>
    <row r="351" spans="1:68" x14ac:dyDescent="0.2">
      <c r="A351" s="395"/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6"/>
      <c r="P351" s="391" t="s">
        <v>69</v>
      </c>
      <c r="Q351" s="392"/>
      <c r="R351" s="392"/>
      <c r="S351" s="392"/>
      <c r="T351" s="392"/>
      <c r="U351" s="392"/>
      <c r="V351" s="393"/>
      <c r="W351" s="37" t="s">
        <v>68</v>
      </c>
      <c r="X351" s="384">
        <f>IFERROR(SUM(X348:X349),"0")</f>
        <v>0</v>
      </c>
      <c r="Y351" s="384">
        <f>IFERROR(SUM(Y348:Y349),"0")</f>
        <v>0</v>
      </c>
      <c r="Z351" s="37"/>
      <c r="AA351" s="385"/>
      <c r="AB351" s="385"/>
      <c r="AC351" s="385"/>
    </row>
    <row r="352" spans="1:68" ht="16.5" customHeight="1" x14ac:dyDescent="0.25">
      <c r="A352" s="398" t="s">
        <v>533</v>
      </c>
      <c r="B352" s="395"/>
      <c r="C352" s="395"/>
      <c r="D352" s="395"/>
      <c r="E352" s="395"/>
      <c r="F352" s="395"/>
      <c r="G352" s="395"/>
      <c r="H352" s="395"/>
      <c r="I352" s="395"/>
      <c r="J352" s="395"/>
      <c r="K352" s="395"/>
      <c r="L352" s="395"/>
      <c r="M352" s="395"/>
      <c r="N352" s="395"/>
      <c r="O352" s="395"/>
      <c r="P352" s="395"/>
      <c r="Q352" s="395"/>
      <c r="R352" s="395"/>
      <c r="S352" s="395"/>
      <c r="T352" s="395"/>
      <c r="U352" s="395"/>
      <c r="V352" s="395"/>
      <c r="W352" s="395"/>
      <c r="X352" s="395"/>
      <c r="Y352" s="395"/>
      <c r="Z352" s="395"/>
      <c r="AA352" s="377"/>
      <c r="AB352" s="377"/>
      <c r="AC352" s="377"/>
    </row>
    <row r="353" spans="1:68" ht="14.25" customHeight="1" x14ac:dyDescent="0.25">
      <c r="A353" s="401" t="s">
        <v>112</v>
      </c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395"/>
      <c r="P353" s="395"/>
      <c r="Q353" s="395"/>
      <c r="R353" s="395"/>
      <c r="S353" s="395"/>
      <c r="T353" s="395"/>
      <c r="U353" s="395"/>
      <c r="V353" s="395"/>
      <c r="W353" s="395"/>
      <c r="X353" s="395"/>
      <c r="Y353" s="395"/>
      <c r="Z353" s="395"/>
      <c r="AA353" s="378"/>
      <c r="AB353" s="378"/>
      <c r="AC353" s="378"/>
    </row>
    <row r="354" spans="1:68" ht="27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89"/>
      <c r="R354" s="389"/>
      <c r="S354" s="389"/>
      <c r="T354" s="390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6"/>
      <c r="P355" s="391" t="s">
        <v>69</v>
      </c>
      <c r="Q355" s="392"/>
      <c r="R355" s="392"/>
      <c r="S355" s="392"/>
      <c r="T355" s="392"/>
      <c r="U355" s="392"/>
      <c r="V355" s="393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6"/>
      <c r="P356" s="391" t="s">
        <v>69</v>
      </c>
      <c r="Q356" s="392"/>
      <c r="R356" s="392"/>
      <c r="S356" s="392"/>
      <c r="T356" s="392"/>
      <c r="U356" s="392"/>
      <c r="V356" s="393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customHeight="1" x14ac:dyDescent="0.25">
      <c r="A357" s="401" t="s">
        <v>63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95"/>
      <c r="AA357" s="378"/>
      <c r="AB357" s="378"/>
      <c r="AC357" s="378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89"/>
      <c r="R358" s="389"/>
      <c r="S358" s="389"/>
      <c r="T358" s="390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89"/>
      <c r="R359" s="389"/>
      <c r="S359" s="389"/>
      <c r="T359" s="390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89"/>
      <c r="R360" s="389"/>
      <c r="S360" s="389"/>
      <c r="T360" s="390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5"/>
      <c r="O361" s="396"/>
      <c r="P361" s="391" t="s">
        <v>69</v>
      </c>
      <c r="Q361" s="392"/>
      <c r="R361" s="392"/>
      <c r="S361" s="392"/>
      <c r="T361" s="392"/>
      <c r="U361" s="392"/>
      <c r="V361" s="393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5"/>
      <c r="O362" s="396"/>
      <c r="P362" s="391" t="s">
        <v>69</v>
      </c>
      <c r="Q362" s="392"/>
      <c r="R362" s="392"/>
      <c r="S362" s="392"/>
      <c r="T362" s="392"/>
      <c r="U362" s="392"/>
      <c r="V362" s="393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customHeight="1" x14ac:dyDescent="0.25">
      <c r="A363" s="401" t="s">
        <v>71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95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89"/>
      <c r="R364" s="389"/>
      <c r="S364" s="389"/>
      <c r="T364" s="390"/>
      <c r="U364" s="34"/>
      <c r="V364" s="34"/>
      <c r="W364" s="35" t="s">
        <v>68</v>
      </c>
      <c r="X364" s="382">
        <v>0</v>
      </c>
      <c r="Y364" s="383">
        <f>IFERROR(IF(X364="",0,CEILING((X364/$H364),1)*$H364),"")</f>
        <v>0</v>
      </c>
      <c r="Z364" s="36" t="str">
        <f>IFERROR(IF(Y364=0,"",ROUNDUP(Y364/H364,0)*0.02175),"")</f>
        <v/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89"/>
      <c r="R365" s="389"/>
      <c r="S365" s="389"/>
      <c r="T365" s="390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4301051297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89"/>
      <c r="R366" s="389"/>
      <c r="S366" s="389"/>
      <c r="T366" s="390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546</v>
      </c>
      <c r="B367" s="54" t="s">
        <v>548</v>
      </c>
      <c r="C367" s="31">
        <v>4301051634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5"/>
      <c r="O369" s="396"/>
      <c r="P369" s="391" t="s">
        <v>69</v>
      </c>
      <c r="Q369" s="392"/>
      <c r="R369" s="392"/>
      <c r="S369" s="392"/>
      <c r="T369" s="392"/>
      <c r="U369" s="392"/>
      <c r="V369" s="393"/>
      <c r="W369" s="37" t="s">
        <v>70</v>
      </c>
      <c r="X369" s="384">
        <f>IFERROR(X364/H364,"0")+IFERROR(X365/H365,"0")+IFERROR(X366/H366,"0")+IFERROR(X367/H367,"0")+IFERROR(X368/H368,"0")</f>
        <v>0</v>
      </c>
      <c r="Y369" s="384">
        <f>IFERROR(Y364/H364,"0")+IFERROR(Y365/H365,"0")+IFERROR(Y366/H366,"0")+IFERROR(Y367/H367,"0")+IFERROR(Y368/H368,"0")</f>
        <v>0</v>
      </c>
      <c r="Z369" s="384">
        <f>IFERROR(IF(Z364="",0,Z364),"0")+IFERROR(IF(Z365="",0,Z365),"0")+IFERROR(IF(Z366="",0,Z366),"0")+IFERROR(IF(Z367="",0,Z367),"0")+IFERROR(IF(Z368="",0,Z368),"0")</f>
        <v>0</v>
      </c>
      <c r="AA369" s="385"/>
      <c r="AB369" s="385"/>
      <c r="AC369" s="385"/>
    </row>
    <row r="370" spans="1:68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5"/>
      <c r="O370" s="396"/>
      <c r="P370" s="391" t="s">
        <v>69</v>
      </c>
      <c r="Q370" s="392"/>
      <c r="R370" s="392"/>
      <c r="S370" s="392"/>
      <c r="T370" s="392"/>
      <c r="U370" s="392"/>
      <c r="V370" s="393"/>
      <c r="W370" s="37" t="s">
        <v>68</v>
      </c>
      <c r="X370" s="384">
        <f>IFERROR(SUM(X364:X368),"0")</f>
        <v>0</v>
      </c>
      <c r="Y370" s="384">
        <f>IFERROR(SUM(Y364:Y368),"0")</f>
        <v>0</v>
      </c>
      <c r="Z370" s="37"/>
      <c r="AA370" s="385"/>
      <c r="AB370" s="385"/>
      <c r="AC370" s="385"/>
    </row>
    <row r="371" spans="1:68" ht="14.25" customHeight="1" x14ac:dyDescent="0.25">
      <c r="A371" s="401" t="s">
        <v>237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95"/>
      <c r="AA371" s="378"/>
      <c r="AB371" s="378"/>
      <c r="AC371" s="378"/>
    </row>
    <row r="372" spans="1:68" ht="27" customHeight="1" x14ac:dyDescent="0.25">
      <c r="A372" s="54" t="s">
        <v>551</v>
      </c>
      <c r="B372" s="54" t="s">
        <v>552</v>
      </c>
      <c r="C372" s="31">
        <v>4301060322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551</v>
      </c>
      <c r="B373" s="54" t="s">
        <v>553</v>
      </c>
      <c r="C373" s="31">
        <v>4301060377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5"/>
      <c r="O374" s="396"/>
      <c r="P374" s="391" t="s">
        <v>69</v>
      </c>
      <c r="Q374" s="392"/>
      <c r="R374" s="392"/>
      <c r="S374" s="392"/>
      <c r="T374" s="392"/>
      <c r="U374" s="392"/>
      <c r="V374" s="393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5"/>
      <c r="O375" s="396"/>
      <c r="P375" s="391" t="s">
        <v>69</v>
      </c>
      <c r="Q375" s="392"/>
      <c r="R375" s="392"/>
      <c r="S375" s="392"/>
      <c r="T375" s="392"/>
      <c r="U375" s="392"/>
      <c r="V375" s="393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customHeight="1" x14ac:dyDescent="0.2">
      <c r="A376" s="465" t="s">
        <v>554</v>
      </c>
      <c r="B376" s="466"/>
      <c r="C376" s="466"/>
      <c r="D376" s="466"/>
      <c r="E376" s="466"/>
      <c r="F376" s="466"/>
      <c r="G376" s="466"/>
      <c r="H376" s="466"/>
      <c r="I376" s="466"/>
      <c r="J376" s="466"/>
      <c r="K376" s="466"/>
      <c r="L376" s="466"/>
      <c r="M376" s="466"/>
      <c r="N376" s="466"/>
      <c r="O376" s="466"/>
      <c r="P376" s="466"/>
      <c r="Q376" s="466"/>
      <c r="R376" s="466"/>
      <c r="S376" s="466"/>
      <c r="T376" s="466"/>
      <c r="U376" s="466"/>
      <c r="V376" s="466"/>
      <c r="W376" s="466"/>
      <c r="X376" s="466"/>
      <c r="Y376" s="466"/>
      <c r="Z376" s="466"/>
      <c r="AA376" s="48"/>
      <c r="AB376" s="48"/>
      <c r="AC376" s="48"/>
    </row>
    <row r="377" spans="1:68" ht="16.5" customHeight="1" x14ac:dyDescent="0.25">
      <c r="A377" s="398" t="s">
        <v>555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95"/>
      <c r="AA377" s="377"/>
      <c r="AB377" s="377"/>
      <c r="AC377" s="377"/>
    </row>
    <row r="378" spans="1:68" ht="14.25" customHeight="1" x14ac:dyDescent="0.25">
      <c r="A378" s="401" t="s">
        <v>112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95"/>
      <c r="AA378" s="378"/>
      <c r="AB378" s="378"/>
      <c r="AC378" s="378"/>
    </row>
    <row r="379" spans="1:68" ht="27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89"/>
      <c r="R379" s="389"/>
      <c r="S379" s="389"/>
      <c r="T379" s="390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4"/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6"/>
      <c r="P380" s="391" t="s">
        <v>69</v>
      </c>
      <c r="Q380" s="392"/>
      <c r="R380" s="392"/>
      <c r="S380" s="392"/>
      <c r="T380" s="392"/>
      <c r="U380" s="392"/>
      <c r="V380" s="393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x14ac:dyDescent="0.2">
      <c r="A381" s="395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5"/>
      <c r="O381" s="396"/>
      <c r="P381" s="391" t="s">
        <v>69</v>
      </c>
      <c r="Q381" s="392"/>
      <c r="R381" s="392"/>
      <c r="S381" s="392"/>
      <c r="T381" s="392"/>
      <c r="U381" s="392"/>
      <c r="V381" s="393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customHeight="1" x14ac:dyDescent="0.25">
      <c r="A382" s="401" t="s">
        <v>63</v>
      </c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5"/>
      <c r="O382" s="395"/>
      <c r="P382" s="395"/>
      <c r="Q382" s="395"/>
      <c r="R382" s="395"/>
      <c r="S382" s="395"/>
      <c r="T382" s="395"/>
      <c r="U382" s="395"/>
      <c r="V382" s="395"/>
      <c r="W382" s="395"/>
      <c r="X382" s="395"/>
      <c r="Y382" s="395"/>
      <c r="Z382" s="395"/>
      <c r="AA382" s="378"/>
      <c r="AB382" s="378"/>
      <c r="AC382" s="378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89"/>
      <c r="R383" s="389"/>
      <c r="S383" s="389"/>
      <c r="T383" s="390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9" t="s">
        <v>561</v>
      </c>
      <c r="Q384" s="389"/>
      <c r="R384" s="389"/>
      <c r="S384" s="389"/>
      <c r="T384" s="390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89"/>
      <c r="R385" s="389"/>
      <c r="S385" s="389"/>
      <c r="T385" s="390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9" t="s">
        <v>565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4301031325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9" t="s">
        <v>568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5</v>
      </c>
      <c r="Y387" s="383">
        <f t="shared" si="64"/>
        <v>8.4</v>
      </c>
      <c r="Z387" s="36">
        <f t="shared" si="65"/>
        <v>1.506E-2</v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5.2738095238095228</v>
      </c>
      <c r="BN387" s="64">
        <f t="shared" si="67"/>
        <v>8.86</v>
      </c>
      <c r="BO387" s="64">
        <f t="shared" si="68"/>
        <v>7.631257631257631E-3</v>
      </c>
      <c r="BP387" s="64">
        <f t="shared" si="69"/>
        <v>1.282051282051282E-2</v>
      </c>
    </row>
    <row r="388" spans="1:68" ht="27" customHeight="1" x14ac:dyDescent="0.25">
      <c r="A388" s="54" t="s">
        <v>566</v>
      </c>
      <c r="B388" s="54" t="s">
        <v>569</v>
      </c>
      <c r="C388" s="31">
        <v>4301031356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6" t="s">
        <v>568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89"/>
      <c r="R389" s="389"/>
      <c r="S389" s="389"/>
      <c r="T389" s="390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89"/>
      <c r="R390" s="389"/>
      <c r="S390" s="389"/>
      <c r="T390" s="390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5" t="s">
        <v>575</v>
      </c>
      <c r="Q391" s="389"/>
      <c r="R391" s="389"/>
      <c r="S391" s="389"/>
      <c r="T391" s="390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7" t="s">
        <v>579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89"/>
      <c r="R394" s="389"/>
      <c r="S394" s="389"/>
      <c r="T394" s="390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22" t="s">
        <v>583</v>
      </c>
      <c r="Q395" s="389"/>
      <c r="R395" s="389"/>
      <c r="S395" s="389"/>
      <c r="T395" s="390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89"/>
      <c r="R396" s="389"/>
      <c r="S396" s="389"/>
      <c r="T396" s="390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9" t="s">
        <v>587</v>
      </c>
      <c r="Q397" s="389"/>
      <c r="R397" s="389"/>
      <c r="S397" s="389"/>
      <c r="T397" s="390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4" t="s">
        <v>591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0" t="s">
        <v>594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3" t="s">
        <v>598</v>
      </c>
      <c r="Q402" s="389"/>
      <c r="R402" s="389"/>
      <c r="S402" s="389"/>
      <c r="T402" s="390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2" t="s">
        <v>598</v>
      </c>
      <c r="Q403" s="389"/>
      <c r="R403" s="389"/>
      <c r="S403" s="389"/>
      <c r="T403" s="390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89"/>
      <c r="R404" s="389"/>
      <c r="S404" s="389"/>
      <c r="T404" s="390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9" t="s">
        <v>603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4"/>
      <c r="B406" s="395"/>
      <c r="C406" s="395"/>
      <c r="D406" s="395"/>
      <c r="E406" s="395"/>
      <c r="F406" s="395"/>
      <c r="G406" s="395"/>
      <c r="H406" s="395"/>
      <c r="I406" s="395"/>
      <c r="J406" s="395"/>
      <c r="K406" s="395"/>
      <c r="L406" s="395"/>
      <c r="M406" s="395"/>
      <c r="N406" s="395"/>
      <c r="O406" s="396"/>
      <c r="P406" s="391" t="s">
        <v>69</v>
      </c>
      <c r="Q406" s="392"/>
      <c r="R406" s="392"/>
      <c r="S406" s="392"/>
      <c r="T406" s="392"/>
      <c r="U406" s="392"/>
      <c r="V406" s="393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1.1904761904761905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2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1.506E-2</v>
      </c>
      <c r="AA406" s="385"/>
      <c r="AB406" s="385"/>
      <c r="AC406" s="385"/>
    </row>
    <row r="407" spans="1:68" x14ac:dyDescent="0.2">
      <c r="A407" s="395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5"/>
      <c r="O407" s="396"/>
      <c r="P407" s="391" t="s">
        <v>69</v>
      </c>
      <c r="Q407" s="392"/>
      <c r="R407" s="392"/>
      <c r="S407" s="392"/>
      <c r="T407" s="392"/>
      <c r="U407" s="392"/>
      <c r="V407" s="393"/>
      <c r="W407" s="37" t="s">
        <v>68</v>
      </c>
      <c r="X407" s="384">
        <f>IFERROR(SUM(X383:X405),"0")</f>
        <v>5</v>
      </c>
      <c r="Y407" s="384">
        <f>IFERROR(SUM(Y383:Y405),"0")</f>
        <v>8.4</v>
      </c>
      <c r="Z407" s="37"/>
      <c r="AA407" s="385"/>
      <c r="AB407" s="385"/>
      <c r="AC407" s="385"/>
    </row>
    <row r="408" spans="1:68" ht="14.25" customHeight="1" x14ac:dyDescent="0.25">
      <c r="A408" s="401" t="s">
        <v>71</v>
      </c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395"/>
      <c r="P408" s="395"/>
      <c r="Q408" s="395"/>
      <c r="R408" s="395"/>
      <c r="S408" s="395"/>
      <c r="T408" s="395"/>
      <c r="U408" s="395"/>
      <c r="V408" s="395"/>
      <c r="W408" s="395"/>
      <c r="X408" s="395"/>
      <c r="Y408" s="395"/>
      <c r="Z408" s="395"/>
      <c r="AA408" s="378"/>
      <c r="AB408" s="378"/>
      <c r="AC408" s="378"/>
    </row>
    <row r="409" spans="1:68" ht="27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89"/>
      <c r="R409" s="389"/>
      <c r="S409" s="389"/>
      <c r="T409" s="390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89"/>
      <c r="R410" s="389"/>
      <c r="S410" s="389"/>
      <c r="T410" s="390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394"/>
      <c r="B411" s="395"/>
      <c r="C411" s="395"/>
      <c r="D411" s="395"/>
      <c r="E411" s="395"/>
      <c r="F411" s="395"/>
      <c r="G411" s="395"/>
      <c r="H411" s="395"/>
      <c r="I411" s="395"/>
      <c r="J411" s="395"/>
      <c r="K411" s="395"/>
      <c r="L411" s="395"/>
      <c r="M411" s="395"/>
      <c r="N411" s="395"/>
      <c r="O411" s="396"/>
      <c r="P411" s="391" t="s">
        <v>69</v>
      </c>
      <c r="Q411" s="392"/>
      <c r="R411" s="392"/>
      <c r="S411" s="392"/>
      <c r="T411" s="392"/>
      <c r="U411" s="392"/>
      <c r="V411" s="393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x14ac:dyDescent="0.2">
      <c r="A412" s="395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5"/>
      <c r="O412" s="396"/>
      <c r="P412" s="391" t="s">
        <v>69</v>
      </c>
      <c r="Q412" s="392"/>
      <c r="R412" s="392"/>
      <c r="S412" s="392"/>
      <c r="T412" s="392"/>
      <c r="U412" s="392"/>
      <c r="V412" s="393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customHeight="1" x14ac:dyDescent="0.25">
      <c r="A413" s="401" t="s">
        <v>90</v>
      </c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5"/>
      <c r="O413" s="395"/>
      <c r="P413" s="395"/>
      <c r="Q413" s="395"/>
      <c r="R413" s="395"/>
      <c r="S413" s="395"/>
      <c r="T413" s="395"/>
      <c r="U413" s="395"/>
      <c r="V413" s="395"/>
      <c r="W413" s="395"/>
      <c r="X413" s="395"/>
      <c r="Y413" s="395"/>
      <c r="Z413" s="395"/>
      <c r="AA413" s="378"/>
      <c r="AB413" s="378"/>
      <c r="AC413" s="378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1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89"/>
      <c r="R416" s="389"/>
      <c r="S416" s="389"/>
      <c r="T416" s="390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394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396"/>
      <c r="P417" s="391" t="s">
        <v>69</v>
      </c>
      <c r="Q417" s="392"/>
      <c r="R417" s="392"/>
      <c r="S417" s="392"/>
      <c r="T417" s="392"/>
      <c r="U417" s="392"/>
      <c r="V417" s="393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x14ac:dyDescent="0.2">
      <c r="A418" s="395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6"/>
      <c r="P418" s="391" t="s">
        <v>69</v>
      </c>
      <c r="Q418" s="392"/>
      <c r="R418" s="392"/>
      <c r="S418" s="392"/>
      <c r="T418" s="392"/>
      <c r="U418" s="392"/>
      <c r="V418" s="393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customHeight="1" x14ac:dyDescent="0.25">
      <c r="A419" s="398" t="s">
        <v>616</v>
      </c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5"/>
      <c r="O419" s="395"/>
      <c r="P419" s="395"/>
      <c r="Q419" s="395"/>
      <c r="R419" s="395"/>
      <c r="S419" s="395"/>
      <c r="T419" s="395"/>
      <c r="U419" s="395"/>
      <c r="V419" s="395"/>
      <c r="W419" s="395"/>
      <c r="X419" s="395"/>
      <c r="Y419" s="395"/>
      <c r="Z419" s="395"/>
      <c r="AA419" s="377"/>
      <c r="AB419" s="377"/>
      <c r="AC419" s="377"/>
    </row>
    <row r="420" spans="1:68" ht="14.25" customHeight="1" x14ac:dyDescent="0.25">
      <c r="A420" s="401" t="s">
        <v>104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95"/>
      <c r="AA420" s="378"/>
      <c r="AB420" s="378"/>
      <c r="AC420" s="378"/>
    </row>
    <row r="421" spans="1:68" ht="27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">
        <v>619</v>
      </c>
      <c r="Q421" s="389"/>
      <c r="R421" s="389"/>
      <c r="S421" s="389"/>
      <c r="T421" s="390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4"/>
      <c r="B422" s="395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6"/>
      <c r="P422" s="391" t="s">
        <v>69</v>
      </c>
      <c r="Q422" s="392"/>
      <c r="R422" s="392"/>
      <c r="S422" s="392"/>
      <c r="T422" s="392"/>
      <c r="U422" s="392"/>
      <c r="V422" s="393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x14ac:dyDescent="0.2">
      <c r="A423" s="395"/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6"/>
      <c r="P423" s="391" t="s">
        <v>69</v>
      </c>
      <c r="Q423" s="392"/>
      <c r="R423" s="392"/>
      <c r="S423" s="392"/>
      <c r="T423" s="392"/>
      <c r="U423" s="392"/>
      <c r="V423" s="393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customHeight="1" x14ac:dyDescent="0.25">
      <c r="A424" s="401" t="s">
        <v>63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8"/>
      <c r="AB424" s="378"/>
      <c r="AC424" s="378"/>
    </row>
    <row r="425" spans="1:68" ht="27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4" t="s">
        <v>623</v>
      </c>
      <c r="Q426" s="389"/>
      <c r="R426" s="389"/>
      <c r="S426" s="389"/>
      <c r="T426" s="390"/>
      <c r="U426" s="34"/>
      <c r="V426" s="34"/>
      <c r="W426" s="35" t="s">
        <v>68</v>
      </c>
      <c r="X426" s="382">
        <v>15</v>
      </c>
      <c r="Y426" s="383">
        <f t="shared" si="71"/>
        <v>16.8</v>
      </c>
      <c r="Z426" s="36">
        <f>IFERROR(IF(Y426=0,"",ROUNDUP(Y426/H426,0)*0.00753),"")</f>
        <v>3.0120000000000001E-2</v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15.821428571428568</v>
      </c>
      <c r="BN426" s="64">
        <f t="shared" si="73"/>
        <v>17.72</v>
      </c>
      <c r="BO426" s="64">
        <f t="shared" si="74"/>
        <v>2.2893772893772892E-2</v>
      </c>
      <c r="BP426" s="64">
        <f t="shared" si="75"/>
        <v>2.564102564102564E-2</v>
      </c>
    </row>
    <row r="427" spans="1:68" ht="27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3" t="s">
        <v>626</v>
      </c>
      <c r="Q427" s="389"/>
      <c r="R427" s="389"/>
      <c r="S427" s="389"/>
      <c r="T427" s="390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89"/>
      <c r="R428" s="389"/>
      <c r="S428" s="389"/>
      <c r="T428" s="390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0" t="s">
        <v>630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43" t="s">
        <v>634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4"/>
      <c r="B432" s="395"/>
      <c r="C432" s="395"/>
      <c r="D432" s="395"/>
      <c r="E432" s="395"/>
      <c r="F432" s="395"/>
      <c r="G432" s="395"/>
      <c r="H432" s="395"/>
      <c r="I432" s="395"/>
      <c r="J432" s="395"/>
      <c r="K432" s="395"/>
      <c r="L432" s="395"/>
      <c r="M432" s="395"/>
      <c r="N432" s="395"/>
      <c r="O432" s="396"/>
      <c r="P432" s="391" t="s">
        <v>69</v>
      </c>
      <c r="Q432" s="392"/>
      <c r="R432" s="392"/>
      <c r="S432" s="392"/>
      <c r="T432" s="392"/>
      <c r="U432" s="392"/>
      <c r="V432" s="393"/>
      <c r="W432" s="37" t="s">
        <v>70</v>
      </c>
      <c r="X432" s="384">
        <f>IFERROR(X425/H425,"0")+IFERROR(X426/H426,"0")+IFERROR(X427/H427,"0")+IFERROR(X428/H428,"0")+IFERROR(X429/H429,"0")+IFERROR(X430/H430,"0")+IFERROR(X431/H431,"0")</f>
        <v>3.5714285714285712</v>
      </c>
      <c r="Y432" s="384">
        <f>IFERROR(Y425/H425,"0")+IFERROR(Y426/H426,"0")+IFERROR(Y427/H427,"0")+IFERROR(Y428/H428,"0")+IFERROR(Y429/H429,"0")+IFERROR(Y430/H430,"0")+IFERROR(Y431/H431,"0")</f>
        <v>4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3.0120000000000001E-2</v>
      </c>
      <c r="AA432" s="385"/>
      <c r="AB432" s="385"/>
      <c r="AC432" s="385"/>
    </row>
    <row r="433" spans="1:68" x14ac:dyDescent="0.2">
      <c r="A433" s="395"/>
      <c r="B433" s="395"/>
      <c r="C433" s="395"/>
      <c r="D433" s="395"/>
      <c r="E433" s="395"/>
      <c r="F433" s="395"/>
      <c r="G433" s="395"/>
      <c r="H433" s="395"/>
      <c r="I433" s="395"/>
      <c r="J433" s="395"/>
      <c r="K433" s="395"/>
      <c r="L433" s="395"/>
      <c r="M433" s="395"/>
      <c r="N433" s="395"/>
      <c r="O433" s="396"/>
      <c r="P433" s="391" t="s">
        <v>69</v>
      </c>
      <c r="Q433" s="392"/>
      <c r="R433" s="392"/>
      <c r="S433" s="392"/>
      <c r="T433" s="392"/>
      <c r="U433" s="392"/>
      <c r="V433" s="393"/>
      <c r="W433" s="37" t="s">
        <v>68</v>
      </c>
      <c r="X433" s="384">
        <f>IFERROR(SUM(X425:X431),"0")</f>
        <v>15</v>
      </c>
      <c r="Y433" s="384">
        <f>IFERROR(SUM(Y425:Y431),"0")</f>
        <v>16.8</v>
      </c>
      <c r="Z433" s="37"/>
      <c r="AA433" s="385"/>
      <c r="AB433" s="385"/>
      <c r="AC433" s="385"/>
    </row>
    <row r="434" spans="1:68" ht="14.25" customHeight="1" x14ac:dyDescent="0.25">
      <c r="A434" s="401" t="s">
        <v>90</v>
      </c>
      <c r="B434" s="395"/>
      <c r="C434" s="395"/>
      <c r="D434" s="395"/>
      <c r="E434" s="395"/>
      <c r="F434" s="395"/>
      <c r="G434" s="395"/>
      <c r="H434" s="395"/>
      <c r="I434" s="395"/>
      <c r="J434" s="395"/>
      <c r="K434" s="395"/>
      <c r="L434" s="395"/>
      <c r="M434" s="395"/>
      <c r="N434" s="395"/>
      <c r="O434" s="395"/>
      <c r="P434" s="395"/>
      <c r="Q434" s="395"/>
      <c r="R434" s="395"/>
      <c r="S434" s="395"/>
      <c r="T434" s="395"/>
      <c r="U434" s="395"/>
      <c r="V434" s="395"/>
      <c r="W434" s="395"/>
      <c r="X434" s="395"/>
      <c r="Y434" s="395"/>
      <c r="Z434" s="395"/>
      <c r="AA434" s="378"/>
      <c r="AB434" s="378"/>
      <c r="AC434" s="378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394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5"/>
      <c r="O436" s="396"/>
      <c r="P436" s="391" t="s">
        <v>69</v>
      </c>
      <c r="Q436" s="392"/>
      <c r="R436" s="392"/>
      <c r="S436" s="392"/>
      <c r="T436" s="392"/>
      <c r="U436" s="392"/>
      <c r="V436" s="393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x14ac:dyDescent="0.2">
      <c r="A437" s="395"/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6"/>
      <c r="P437" s="391" t="s">
        <v>69</v>
      </c>
      <c r="Q437" s="392"/>
      <c r="R437" s="392"/>
      <c r="S437" s="392"/>
      <c r="T437" s="392"/>
      <c r="U437" s="392"/>
      <c r="V437" s="393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customHeight="1" x14ac:dyDescent="0.25">
      <c r="A438" s="401" t="s">
        <v>99</v>
      </c>
      <c r="B438" s="395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  <c r="U438" s="395"/>
      <c r="V438" s="395"/>
      <c r="W438" s="395"/>
      <c r="X438" s="395"/>
      <c r="Y438" s="395"/>
      <c r="Z438" s="395"/>
      <c r="AA438" s="378"/>
      <c r="AB438" s="378"/>
      <c r="AC438" s="378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5"/>
      <c r="O440" s="396"/>
      <c r="P440" s="391" t="s">
        <v>69</v>
      </c>
      <c r="Q440" s="392"/>
      <c r="R440" s="392"/>
      <c r="S440" s="392"/>
      <c r="T440" s="392"/>
      <c r="U440" s="392"/>
      <c r="V440" s="393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5"/>
      <c r="O441" s="396"/>
      <c r="P441" s="391" t="s">
        <v>69</v>
      </c>
      <c r="Q441" s="392"/>
      <c r="R441" s="392"/>
      <c r="S441" s="392"/>
      <c r="T441" s="392"/>
      <c r="U441" s="392"/>
      <c r="V441" s="393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customHeight="1" x14ac:dyDescent="0.25">
      <c r="A442" s="401" t="s">
        <v>639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95"/>
      <c r="AA442" s="378"/>
      <c r="AB442" s="378"/>
      <c r="AC442" s="378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5"/>
      <c r="O444" s="396"/>
      <c r="P444" s="391" t="s">
        <v>69</v>
      </c>
      <c r="Q444" s="392"/>
      <c r="R444" s="392"/>
      <c r="S444" s="392"/>
      <c r="T444" s="392"/>
      <c r="U444" s="392"/>
      <c r="V444" s="393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5"/>
      <c r="O445" s="396"/>
      <c r="P445" s="391" t="s">
        <v>69</v>
      </c>
      <c r="Q445" s="392"/>
      <c r="R445" s="392"/>
      <c r="S445" s="392"/>
      <c r="T445" s="392"/>
      <c r="U445" s="392"/>
      <c r="V445" s="393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customHeight="1" x14ac:dyDescent="0.25">
      <c r="A446" s="398" t="s">
        <v>642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95"/>
      <c r="AA446" s="377"/>
      <c r="AB446" s="377"/>
      <c r="AC446" s="377"/>
    </row>
    <row r="447" spans="1:68" ht="14.25" customHeight="1" x14ac:dyDescent="0.25">
      <c r="A447" s="401" t="s">
        <v>63</v>
      </c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  <c r="U447" s="395"/>
      <c r="V447" s="395"/>
      <c r="W447" s="395"/>
      <c r="X447" s="395"/>
      <c r="Y447" s="395"/>
      <c r="Z447" s="395"/>
      <c r="AA447" s="378"/>
      <c r="AB447" s="378"/>
      <c r="AC447" s="378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89"/>
      <c r="R450" s="389"/>
      <c r="S450" s="389"/>
      <c r="T450" s="390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394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6"/>
      <c r="P451" s="391" t="s">
        <v>69</v>
      </c>
      <c r="Q451" s="392"/>
      <c r="R451" s="392"/>
      <c r="S451" s="392"/>
      <c r="T451" s="392"/>
      <c r="U451" s="392"/>
      <c r="V451" s="393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x14ac:dyDescent="0.2">
      <c r="A452" s="395"/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6"/>
      <c r="P452" s="391" t="s">
        <v>69</v>
      </c>
      <c r="Q452" s="392"/>
      <c r="R452" s="392"/>
      <c r="S452" s="392"/>
      <c r="T452" s="392"/>
      <c r="U452" s="392"/>
      <c r="V452" s="393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customHeight="1" x14ac:dyDescent="0.25">
      <c r="A453" s="398" t="s">
        <v>649</v>
      </c>
      <c r="B453" s="395"/>
      <c r="C453" s="395"/>
      <c r="D453" s="395"/>
      <c r="E453" s="395"/>
      <c r="F453" s="395"/>
      <c r="G453" s="395"/>
      <c r="H453" s="395"/>
      <c r="I453" s="395"/>
      <c r="J453" s="395"/>
      <c r="K453" s="395"/>
      <c r="L453" s="395"/>
      <c r="M453" s="395"/>
      <c r="N453" s="395"/>
      <c r="O453" s="395"/>
      <c r="P453" s="395"/>
      <c r="Q453" s="395"/>
      <c r="R453" s="395"/>
      <c r="S453" s="395"/>
      <c r="T453" s="395"/>
      <c r="U453" s="395"/>
      <c r="V453" s="395"/>
      <c r="W453" s="395"/>
      <c r="X453" s="395"/>
      <c r="Y453" s="395"/>
      <c r="Z453" s="395"/>
      <c r="AA453" s="377"/>
      <c r="AB453" s="377"/>
      <c r="AC453" s="377"/>
    </row>
    <row r="454" spans="1:68" ht="14.25" customHeight="1" x14ac:dyDescent="0.25">
      <c r="A454" s="401" t="s">
        <v>63</v>
      </c>
      <c r="B454" s="395"/>
      <c r="C454" s="395"/>
      <c r="D454" s="395"/>
      <c r="E454" s="395"/>
      <c r="F454" s="395"/>
      <c r="G454" s="395"/>
      <c r="H454" s="395"/>
      <c r="I454" s="395"/>
      <c r="J454" s="395"/>
      <c r="K454" s="395"/>
      <c r="L454" s="395"/>
      <c r="M454" s="395"/>
      <c r="N454" s="395"/>
      <c r="O454" s="395"/>
      <c r="P454" s="395"/>
      <c r="Q454" s="395"/>
      <c r="R454" s="395"/>
      <c r="S454" s="395"/>
      <c r="T454" s="395"/>
      <c r="U454" s="395"/>
      <c r="V454" s="395"/>
      <c r="W454" s="395"/>
      <c r="X454" s="395"/>
      <c r="Y454" s="395"/>
      <c r="Z454" s="395"/>
      <c r="AA454" s="378"/>
      <c r="AB454" s="378"/>
      <c r="AC454" s="378"/>
    </row>
    <row r="455" spans="1:68" ht="27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11" t="s">
        <v>652</v>
      </c>
      <c r="Q455" s="389"/>
      <c r="R455" s="389"/>
      <c r="S455" s="389"/>
      <c r="T455" s="390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89"/>
      <c r="R456" s="389"/>
      <c r="S456" s="389"/>
      <c r="T456" s="390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394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6"/>
      <c r="P457" s="391" t="s">
        <v>69</v>
      </c>
      <c r="Q457" s="392"/>
      <c r="R457" s="392"/>
      <c r="S457" s="392"/>
      <c r="T457" s="392"/>
      <c r="U457" s="392"/>
      <c r="V457" s="393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x14ac:dyDescent="0.2">
      <c r="A458" s="395"/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6"/>
      <c r="P458" s="391" t="s">
        <v>69</v>
      </c>
      <c r="Q458" s="392"/>
      <c r="R458" s="392"/>
      <c r="S458" s="392"/>
      <c r="T458" s="392"/>
      <c r="U458" s="392"/>
      <c r="V458" s="393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customHeight="1" x14ac:dyDescent="0.25">
      <c r="A459" s="401" t="s">
        <v>237</v>
      </c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  <c r="U459" s="395"/>
      <c r="V459" s="395"/>
      <c r="W459" s="395"/>
      <c r="X459" s="395"/>
      <c r="Y459" s="395"/>
      <c r="Z459" s="395"/>
      <c r="AA459" s="378"/>
      <c r="AB459" s="378"/>
      <c r="AC459" s="378"/>
    </row>
    <row r="460" spans="1:68" ht="27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69" t="s">
        <v>657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396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396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customHeight="1" x14ac:dyDescent="0.2">
      <c r="A463" s="465" t="s">
        <v>658</v>
      </c>
      <c r="B463" s="466"/>
      <c r="C463" s="466"/>
      <c r="D463" s="466"/>
      <c r="E463" s="466"/>
      <c r="F463" s="466"/>
      <c r="G463" s="466"/>
      <c r="H463" s="466"/>
      <c r="I463" s="466"/>
      <c r="J463" s="466"/>
      <c r="K463" s="466"/>
      <c r="L463" s="466"/>
      <c r="M463" s="466"/>
      <c r="N463" s="466"/>
      <c r="O463" s="466"/>
      <c r="P463" s="466"/>
      <c r="Q463" s="466"/>
      <c r="R463" s="466"/>
      <c r="S463" s="466"/>
      <c r="T463" s="466"/>
      <c r="U463" s="466"/>
      <c r="V463" s="466"/>
      <c r="W463" s="466"/>
      <c r="X463" s="466"/>
      <c r="Y463" s="466"/>
      <c r="Z463" s="466"/>
      <c r="AA463" s="48"/>
      <c r="AB463" s="48"/>
      <c r="AC463" s="48"/>
    </row>
    <row r="464" spans="1:68" ht="16.5" customHeight="1" x14ac:dyDescent="0.25">
      <c r="A464" s="398" t="s">
        <v>658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7"/>
      <c r="AB464" s="377"/>
      <c r="AC464" s="377"/>
    </row>
    <row r="465" spans="1:68" ht="14.25" customHeight="1" x14ac:dyDescent="0.25">
      <c r="A465" s="401" t="s">
        <v>112</v>
      </c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5"/>
      <c r="O465" s="395"/>
      <c r="P465" s="395"/>
      <c r="Q465" s="395"/>
      <c r="R465" s="395"/>
      <c r="S465" s="395"/>
      <c r="T465" s="395"/>
      <c r="U465" s="395"/>
      <c r="V465" s="395"/>
      <c r="W465" s="395"/>
      <c r="X465" s="395"/>
      <c r="Y465" s="395"/>
      <c r="Z465" s="395"/>
      <c r="AA465" s="378"/>
      <c r="AB465" s="378"/>
      <c r="AC465" s="378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89"/>
      <c r="R466" s="389"/>
      <c r="S466" s="389"/>
      <c r="T466" s="390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89"/>
      <c r="R467" s="389"/>
      <c r="S467" s="389"/>
      <c r="T467" s="390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5" t="s">
        <v>665</v>
      </c>
      <c r="Q468" s="389"/>
      <c r="R468" s="389"/>
      <c r="S468" s="389"/>
      <c r="T468" s="390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20</v>
      </c>
      <c r="Y470" s="383">
        <f t="shared" si="76"/>
        <v>21.12</v>
      </c>
      <c r="Z470" s="36">
        <f t="shared" si="77"/>
        <v>4.7840000000000001E-2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21.363636363636363</v>
      </c>
      <c r="BN470" s="64">
        <f t="shared" si="79"/>
        <v>22.56</v>
      </c>
      <c r="BO470" s="64">
        <f t="shared" si="80"/>
        <v>3.6421911421911424E-2</v>
      </c>
      <c r="BP470" s="64">
        <f t="shared" si="81"/>
        <v>3.8461538461538464E-2</v>
      </c>
    </row>
    <row r="471" spans="1:68" ht="16.5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4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396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3.7878787878787876</v>
      </c>
      <c r="Y475" s="384">
        <f>IFERROR(Y466/H466,"0")+IFERROR(Y467/H467,"0")+IFERROR(Y468/H468,"0")+IFERROR(Y469/H469,"0")+IFERROR(Y470/H470,"0")+IFERROR(Y471/H471,"0")+IFERROR(Y472/H472,"0")+IFERROR(Y473/H473,"0")+IFERROR(Y474/H474,"0")</f>
        <v>4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4.7840000000000001E-2</v>
      </c>
      <c r="AA475" s="385"/>
      <c r="AB475" s="385"/>
      <c r="AC475" s="385"/>
    </row>
    <row r="476" spans="1:68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396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IFERROR(SUM(X466:X474),"0")</f>
        <v>20</v>
      </c>
      <c r="Y476" s="384">
        <f>IFERROR(SUM(Y466:Y474),"0")</f>
        <v>21.12</v>
      </c>
      <c r="Z476" s="37"/>
      <c r="AA476" s="385"/>
      <c r="AB476" s="385"/>
      <c r="AC476" s="385"/>
    </row>
    <row r="477" spans="1:68" ht="14.25" customHeight="1" x14ac:dyDescent="0.25">
      <c r="A477" s="401" t="s">
        <v>104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10</v>
      </c>
      <c r="Y478" s="383">
        <f>IFERROR(IF(X478="",0,CEILING((X478/$H478),1)*$H478),"")</f>
        <v>10.56</v>
      </c>
      <c r="Z478" s="36">
        <f>IFERROR(IF(Y478=0,"",ROUNDUP(Y478/H478,0)*0.01196),"")</f>
        <v>2.392E-2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10.681818181818182</v>
      </c>
      <c r="BN478" s="64">
        <f>IFERROR(Y478*I478/H478,"0")</f>
        <v>11.28</v>
      </c>
      <c r="BO478" s="64">
        <f>IFERROR(1/J478*(X478/H478),"0")</f>
        <v>1.8210955710955712E-2</v>
      </c>
      <c r="BP478" s="64">
        <f>IFERROR(1/J478*(Y478/H478),"0")</f>
        <v>1.9230769230769232E-2</v>
      </c>
    </row>
    <row r="479" spans="1:68" ht="16.5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4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396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1.8939393939393938</v>
      </c>
      <c r="Y480" s="384">
        <f>IFERROR(Y478/H478,"0")+IFERROR(Y479/H479,"0")</f>
        <v>2</v>
      </c>
      <c r="Z480" s="384">
        <f>IFERROR(IF(Z478="",0,Z478),"0")+IFERROR(IF(Z479="",0,Z479),"0")</f>
        <v>2.392E-2</v>
      </c>
      <c r="AA480" s="385"/>
      <c r="AB480" s="385"/>
      <c r="AC480" s="385"/>
    </row>
    <row r="481" spans="1:68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396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10</v>
      </c>
      <c r="Y481" s="384">
        <f>IFERROR(SUM(Y478:Y479),"0")</f>
        <v>10.56</v>
      </c>
      <c r="Z481" s="37"/>
      <c r="AA481" s="385"/>
      <c r="AB481" s="385"/>
      <c r="AC481" s="385"/>
    </row>
    <row r="482" spans="1:68" ht="14.25" customHeight="1" x14ac:dyDescent="0.25">
      <c r="A482" s="401" t="s">
        <v>63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8"/>
      <c r="AB482" s="378"/>
      <c r="AC482" s="378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10</v>
      </c>
      <c r="Y483" s="383">
        <f t="shared" ref="Y483:Y488" si="82">IFERROR(IF(X483="",0,CEILING((X483/$H483),1)*$H483),"")</f>
        <v>10.56</v>
      </c>
      <c r="Z483" s="36">
        <f>IFERROR(IF(Y483=0,"",ROUNDUP(Y483/H483,0)*0.01196),"")</f>
        <v>2.392E-2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10.681818181818182</v>
      </c>
      <c r="BN483" s="64">
        <f t="shared" ref="BN483:BN488" si="84">IFERROR(Y483*I483/H483,"0")</f>
        <v>11.28</v>
      </c>
      <c r="BO483" s="64">
        <f t="shared" ref="BO483:BO488" si="85">IFERROR(1/J483*(X483/H483),"0")</f>
        <v>1.8210955710955712E-2</v>
      </c>
      <c r="BP483" s="64">
        <f t="shared" ref="BP483:BP488" si="86">IFERROR(1/J483*(Y483/H483),"0")</f>
        <v>1.9230769230769232E-2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89"/>
      <c r="R484" s="389"/>
      <c r="S484" s="389"/>
      <c r="T484" s="390"/>
      <c r="U484" s="34"/>
      <c r="V484" s="34"/>
      <c r="W484" s="35" t="s">
        <v>68</v>
      </c>
      <c r="X484" s="382">
        <v>0</v>
      </c>
      <c r="Y484" s="383">
        <f t="shared" si="82"/>
        <v>0</v>
      </c>
      <c r="Z484" s="36" t="str">
        <f>IFERROR(IF(Y484=0,"",ROUNDUP(Y484/H484,0)*0.01196),"")</f>
        <v/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0</v>
      </c>
      <c r="BN484" s="64">
        <f t="shared" si="84"/>
        <v>0</v>
      </c>
      <c r="BO484" s="64">
        <f t="shared" si="85"/>
        <v>0</v>
      </c>
      <c r="BP484" s="64">
        <f t="shared" si="86"/>
        <v>0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82">
        <v>0</v>
      </c>
      <c r="Y485" s="383">
        <f t="shared" si="82"/>
        <v>0</v>
      </c>
      <c r="Z485" s="36" t="str">
        <f>IFERROR(IF(Y485=0,"",ROUNDUP(Y485/H485,0)*0.01196),"")</f>
        <v/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0</v>
      </c>
      <c r="BN485" s="64">
        <f t="shared" si="84"/>
        <v>0</v>
      </c>
      <c r="BO485" s="64">
        <f t="shared" si="85"/>
        <v>0</v>
      </c>
      <c r="BP485" s="64">
        <f t="shared" si="86"/>
        <v>0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8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4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6"/>
      <c r="P489" s="391" t="s">
        <v>69</v>
      </c>
      <c r="Q489" s="392"/>
      <c r="R489" s="392"/>
      <c r="S489" s="392"/>
      <c r="T489" s="392"/>
      <c r="U489" s="392"/>
      <c r="V489" s="393"/>
      <c r="W489" s="37" t="s">
        <v>70</v>
      </c>
      <c r="X489" s="384">
        <f>IFERROR(X483/H483,"0")+IFERROR(X484/H484,"0")+IFERROR(X485/H485,"0")+IFERROR(X486/H486,"0")+IFERROR(X487/H487,"0")+IFERROR(X488/H488,"0")</f>
        <v>1.8939393939393938</v>
      </c>
      <c r="Y489" s="384">
        <f>IFERROR(Y483/H483,"0")+IFERROR(Y484/H484,"0")+IFERROR(Y485/H485,"0")+IFERROR(Y486/H486,"0")+IFERROR(Y487/H487,"0")+IFERROR(Y488/H488,"0")</f>
        <v>2</v>
      </c>
      <c r="Z489" s="384">
        <f>IFERROR(IF(Z483="",0,Z483),"0")+IFERROR(IF(Z484="",0,Z484),"0")+IFERROR(IF(Z485="",0,Z485),"0")+IFERROR(IF(Z486="",0,Z486),"0")+IFERROR(IF(Z487="",0,Z487),"0")+IFERROR(IF(Z488="",0,Z488),"0")</f>
        <v>2.392E-2</v>
      </c>
      <c r="AA489" s="385"/>
      <c r="AB489" s="385"/>
      <c r="AC489" s="385"/>
    </row>
    <row r="490" spans="1:68" x14ac:dyDescent="0.2">
      <c r="A490" s="395"/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6"/>
      <c r="P490" s="391" t="s">
        <v>69</v>
      </c>
      <c r="Q490" s="392"/>
      <c r="R490" s="392"/>
      <c r="S490" s="392"/>
      <c r="T490" s="392"/>
      <c r="U490" s="392"/>
      <c r="V490" s="393"/>
      <c r="W490" s="37" t="s">
        <v>68</v>
      </c>
      <c r="X490" s="384">
        <f>IFERROR(SUM(X483:X488),"0")</f>
        <v>10</v>
      </c>
      <c r="Y490" s="384">
        <f>IFERROR(SUM(Y483:Y488),"0")</f>
        <v>10.56</v>
      </c>
      <c r="Z490" s="37"/>
      <c r="AA490" s="385"/>
      <c r="AB490" s="385"/>
      <c r="AC490" s="385"/>
    </row>
    <row r="491" spans="1:68" ht="14.25" customHeight="1" x14ac:dyDescent="0.25">
      <c r="A491" s="401" t="s">
        <v>71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8"/>
      <c r="AB491" s="378"/>
      <c r="AC491" s="378"/>
    </row>
    <row r="492" spans="1:68" ht="16.5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5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5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396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396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customHeight="1" x14ac:dyDescent="0.25">
      <c r="A497" s="401" t="s">
        <v>237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8"/>
      <c r="AB497" s="378"/>
      <c r="AC497" s="378"/>
    </row>
    <row r="498" spans="1:68" ht="16.5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5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394"/>
      <c r="B499" s="395"/>
      <c r="C499" s="395"/>
      <c r="D499" s="395"/>
      <c r="E499" s="395"/>
      <c r="F499" s="395"/>
      <c r="G499" s="395"/>
      <c r="H499" s="395"/>
      <c r="I499" s="395"/>
      <c r="J499" s="395"/>
      <c r="K499" s="395"/>
      <c r="L499" s="395"/>
      <c r="M499" s="395"/>
      <c r="N499" s="395"/>
      <c r="O499" s="396"/>
      <c r="P499" s="391" t="s">
        <v>69</v>
      </c>
      <c r="Q499" s="392"/>
      <c r="R499" s="392"/>
      <c r="S499" s="392"/>
      <c r="T499" s="392"/>
      <c r="U499" s="392"/>
      <c r="V499" s="393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x14ac:dyDescent="0.2">
      <c r="A500" s="395"/>
      <c r="B500" s="395"/>
      <c r="C500" s="395"/>
      <c r="D500" s="395"/>
      <c r="E500" s="395"/>
      <c r="F500" s="395"/>
      <c r="G500" s="395"/>
      <c r="H500" s="395"/>
      <c r="I500" s="395"/>
      <c r="J500" s="395"/>
      <c r="K500" s="395"/>
      <c r="L500" s="395"/>
      <c r="M500" s="395"/>
      <c r="N500" s="395"/>
      <c r="O500" s="396"/>
      <c r="P500" s="391" t="s">
        <v>69</v>
      </c>
      <c r="Q500" s="392"/>
      <c r="R500" s="392"/>
      <c r="S500" s="392"/>
      <c r="T500" s="392"/>
      <c r="U500" s="392"/>
      <c r="V500" s="393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customHeight="1" x14ac:dyDescent="0.2">
      <c r="A501" s="465" t="s">
        <v>702</v>
      </c>
      <c r="B501" s="466"/>
      <c r="C501" s="466"/>
      <c r="D501" s="466"/>
      <c r="E501" s="466"/>
      <c r="F501" s="466"/>
      <c r="G501" s="466"/>
      <c r="H501" s="466"/>
      <c r="I501" s="466"/>
      <c r="J501" s="466"/>
      <c r="K501" s="466"/>
      <c r="L501" s="466"/>
      <c r="M501" s="466"/>
      <c r="N501" s="466"/>
      <c r="O501" s="466"/>
      <c r="P501" s="466"/>
      <c r="Q501" s="466"/>
      <c r="R501" s="466"/>
      <c r="S501" s="466"/>
      <c r="T501" s="466"/>
      <c r="U501" s="466"/>
      <c r="V501" s="466"/>
      <c r="W501" s="466"/>
      <c r="X501" s="466"/>
      <c r="Y501" s="466"/>
      <c r="Z501" s="466"/>
      <c r="AA501" s="48"/>
      <c r="AB501" s="48"/>
      <c r="AC501" s="48"/>
    </row>
    <row r="502" spans="1:68" ht="16.5" customHeight="1" x14ac:dyDescent="0.25">
      <c r="A502" s="398" t="s">
        <v>702</v>
      </c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395"/>
      <c r="P502" s="395"/>
      <c r="Q502" s="395"/>
      <c r="R502" s="395"/>
      <c r="S502" s="395"/>
      <c r="T502" s="395"/>
      <c r="U502" s="395"/>
      <c r="V502" s="395"/>
      <c r="W502" s="395"/>
      <c r="X502" s="395"/>
      <c r="Y502" s="395"/>
      <c r="Z502" s="395"/>
      <c r="AA502" s="377"/>
      <c r="AB502" s="377"/>
      <c r="AC502" s="377"/>
    </row>
    <row r="503" spans="1:68" ht="14.25" customHeight="1" x14ac:dyDescent="0.25">
      <c r="A503" s="401" t="s">
        <v>112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8"/>
      <c r="AB503" s="378"/>
      <c r="AC503" s="378"/>
    </row>
    <row r="504" spans="1:68" ht="27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0" t="s">
        <v>705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6" t="s">
        <v>708</v>
      </c>
      <c r="Q505" s="389"/>
      <c r="R505" s="389"/>
      <c r="S505" s="389"/>
      <c r="T505" s="390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5" t="s">
        <v>711</v>
      </c>
      <c r="Q506" s="389"/>
      <c r="R506" s="389"/>
      <c r="S506" s="389"/>
      <c r="T506" s="390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7" t="s">
        <v>714</v>
      </c>
      <c r="Q507" s="389"/>
      <c r="R507" s="389"/>
      <c r="S507" s="389"/>
      <c r="T507" s="390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1" t="s">
        <v>717</v>
      </c>
      <c r="Q508" s="389"/>
      <c r="R508" s="389"/>
      <c r="S508" s="389"/>
      <c r="T508" s="390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9" t="s">
        <v>720</v>
      </c>
      <c r="Q509" s="389"/>
      <c r="R509" s="389"/>
      <c r="S509" s="389"/>
      <c r="T509" s="390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0" t="s">
        <v>726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43" t="s">
        <v>729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394"/>
      <c r="B513" s="395"/>
      <c r="C513" s="395"/>
      <c r="D513" s="395"/>
      <c r="E513" s="395"/>
      <c r="F513" s="395"/>
      <c r="G513" s="395"/>
      <c r="H513" s="395"/>
      <c r="I513" s="395"/>
      <c r="J513" s="395"/>
      <c r="K513" s="395"/>
      <c r="L513" s="395"/>
      <c r="M513" s="395"/>
      <c r="N513" s="395"/>
      <c r="O513" s="396"/>
      <c r="P513" s="391" t="s">
        <v>69</v>
      </c>
      <c r="Q513" s="392"/>
      <c r="R513" s="392"/>
      <c r="S513" s="392"/>
      <c r="T513" s="392"/>
      <c r="U513" s="392"/>
      <c r="V513" s="393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x14ac:dyDescent="0.2">
      <c r="A514" s="395"/>
      <c r="B514" s="395"/>
      <c r="C514" s="395"/>
      <c r="D514" s="395"/>
      <c r="E514" s="395"/>
      <c r="F514" s="395"/>
      <c r="G514" s="395"/>
      <c r="H514" s="395"/>
      <c r="I514" s="395"/>
      <c r="J514" s="395"/>
      <c r="K514" s="395"/>
      <c r="L514" s="395"/>
      <c r="M514" s="395"/>
      <c r="N514" s="395"/>
      <c r="O514" s="396"/>
      <c r="P514" s="391" t="s">
        <v>69</v>
      </c>
      <c r="Q514" s="392"/>
      <c r="R514" s="392"/>
      <c r="S514" s="392"/>
      <c r="T514" s="392"/>
      <c r="U514" s="392"/>
      <c r="V514" s="393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customHeight="1" x14ac:dyDescent="0.25">
      <c r="A515" s="401" t="s">
        <v>104</v>
      </c>
      <c r="B515" s="395"/>
      <c r="C515" s="395"/>
      <c r="D515" s="395"/>
      <c r="E515" s="395"/>
      <c r="F515" s="395"/>
      <c r="G515" s="395"/>
      <c r="H515" s="395"/>
      <c r="I515" s="395"/>
      <c r="J515" s="395"/>
      <c r="K515" s="395"/>
      <c r="L515" s="395"/>
      <c r="M515" s="395"/>
      <c r="N515" s="395"/>
      <c r="O515" s="395"/>
      <c r="P515" s="395"/>
      <c r="Q515" s="395"/>
      <c r="R515" s="395"/>
      <c r="S515" s="395"/>
      <c r="T515" s="395"/>
      <c r="U515" s="395"/>
      <c r="V515" s="395"/>
      <c r="W515" s="395"/>
      <c r="X515" s="395"/>
      <c r="Y515" s="395"/>
      <c r="Z515" s="395"/>
      <c r="AA515" s="378"/>
      <c r="AB515" s="378"/>
      <c r="AC515" s="378"/>
    </row>
    <row r="516" spans="1:68" ht="27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90" t="s">
        <v>732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21" t="s">
        <v>735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6" t="s">
        <v>738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66" t="s">
        <v>741</v>
      </c>
      <c r="Q519" s="389"/>
      <c r="R519" s="389"/>
      <c r="S519" s="389"/>
      <c r="T519" s="390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13" t="s">
        <v>744</v>
      </c>
      <c r="Q520" s="389"/>
      <c r="R520" s="389"/>
      <c r="S520" s="389"/>
      <c r="T520" s="390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394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6"/>
      <c r="P521" s="391" t="s">
        <v>69</v>
      </c>
      <c r="Q521" s="392"/>
      <c r="R521" s="392"/>
      <c r="S521" s="392"/>
      <c r="T521" s="392"/>
      <c r="U521" s="392"/>
      <c r="V521" s="393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x14ac:dyDescent="0.2">
      <c r="A522" s="395"/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6"/>
      <c r="P522" s="391" t="s">
        <v>69</v>
      </c>
      <c r="Q522" s="392"/>
      <c r="R522" s="392"/>
      <c r="S522" s="392"/>
      <c r="T522" s="392"/>
      <c r="U522" s="392"/>
      <c r="V522" s="393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customHeight="1" x14ac:dyDescent="0.25">
      <c r="A523" s="401" t="s">
        <v>63</v>
      </c>
      <c r="B523" s="395"/>
      <c r="C523" s="395"/>
      <c r="D523" s="395"/>
      <c r="E523" s="395"/>
      <c r="F523" s="395"/>
      <c r="G523" s="395"/>
      <c r="H523" s="395"/>
      <c r="I523" s="395"/>
      <c r="J523" s="395"/>
      <c r="K523" s="395"/>
      <c r="L523" s="395"/>
      <c r="M523" s="395"/>
      <c r="N523" s="395"/>
      <c r="O523" s="395"/>
      <c r="P523" s="395"/>
      <c r="Q523" s="395"/>
      <c r="R523" s="395"/>
      <c r="S523" s="395"/>
      <c r="T523" s="395"/>
      <c r="U523" s="395"/>
      <c r="V523" s="395"/>
      <c r="W523" s="395"/>
      <c r="X523" s="395"/>
      <c r="Y523" s="395"/>
      <c r="Z523" s="395"/>
      <c r="AA523" s="378"/>
      <c r="AB523" s="378"/>
      <c r="AC523" s="378"/>
    </row>
    <row r="524" spans="1:68" ht="27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">
        <v>747</v>
      </c>
      <c r="Q524" s="389"/>
      <c r="R524" s="389"/>
      <c r="S524" s="389"/>
      <c r="T524" s="390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71" t="s">
        <v>750</v>
      </c>
      <c r="Q525" s="389"/>
      <c r="R525" s="389"/>
      <c r="S525" s="389"/>
      <c r="T525" s="390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6" t="s">
        <v>753</v>
      </c>
      <c r="Q526" s="389"/>
      <c r="R526" s="389"/>
      <c r="S526" s="389"/>
      <c r="T526" s="390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63" t="s">
        <v>756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50</v>
      </c>
      <c r="Y528" s="383">
        <f t="shared" si="93"/>
        <v>50.400000000000006</v>
      </c>
      <c r="Z528" s="36">
        <f t="shared" si="94"/>
        <v>9.0359999999999996E-2</v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53.095238095238095</v>
      </c>
      <c r="BN528" s="64">
        <f t="shared" si="96"/>
        <v>53.52</v>
      </c>
      <c r="BO528" s="64">
        <f t="shared" si="97"/>
        <v>7.6312576312576319E-2</v>
      </c>
      <c r="BP528" s="64">
        <f t="shared" si="98"/>
        <v>7.6923076923076927E-2</v>
      </c>
    </row>
    <row r="529" spans="1:68" ht="27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544" t="s">
        <v>762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47" t="s">
        <v>765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4"/>
      <c r="B531" s="395"/>
      <c r="C531" s="395"/>
      <c r="D531" s="395"/>
      <c r="E531" s="395"/>
      <c r="F531" s="395"/>
      <c r="G531" s="395"/>
      <c r="H531" s="395"/>
      <c r="I531" s="395"/>
      <c r="J531" s="395"/>
      <c r="K531" s="395"/>
      <c r="L531" s="395"/>
      <c r="M531" s="395"/>
      <c r="N531" s="395"/>
      <c r="O531" s="396"/>
      <c r="P531" s="391" t="s">
        <v>69</v>
      </c>
      <c r="Q531" s="392"/>
      <c r="R531" s="392"/>
      <c r="S531" s="392"/>
      <c r="T531" s="392"/>
      <c r="U531" s="392"/>
      <c r="V531" s="393"/>
      <c r="W531" s="37" t="s">
        <v>70</v>
      </c>
      <c r="X531" s="384">
        <f>IFERROR(X524/H524,"0")+IFERROR(X525/H525,"0")+IFERROR(X526/H526,"0")+IFERROR(X527/H527,"0")+IFERROR(X528/H528,"0")+IFERROR(X529/H529,"0")+IFERROR(X530/H530,"0")</f>
        <v>11.904761904761905</v>
      </c>
      <c r="Y531" s="384">
        <f>IFERROR(Y524/H524,"0")+IFERROR(Y525/H525,"0")+IFERROR(Y526/H526,"0")+IFERROR(Y527/H527,"0")+IFERROR(Y528/H528,"0")+IFERROR(Y529/H529,"0")+IFERROR(Y530/H530,"0")</f>
        <v>12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9.0359999999999996E-2</v>
      </c>
      <c r="AA531" s="385"/>
      <c r="AB531" s="385"/>
      <c r="AC531" s="385"/>
    </row>
    <row r="532" spans="1:68" x14ac:dyDescent="0.2">
      <c r="A532" s="395"/>
      <c r="B532" s="395"/>
      <c r="C532" s="395"/>
      <c r="D532" s="395"/>
      <c r="E532" s="395"/>
      <c r="F532" s="395"/>
      <c r="G532" s="395"/>
      <c r="H532" s="395"/>
      <c r="I532" s="395"/>
      <c r="J532" s="395"/>
      <c r="K532" s="395"/>
      <c r="L532" s="395"/>
      <c r="M532" s="395"/>
      <c r="N532" s="395"/>
      <c r="O532" s="396"/>
      <c r="P532" s="391" t="s">
        <v>69</v>
      </c>
      <c r="Q532" s="392"/>
      <c r="R532" s="392"/>
      <c r="S532" s="392"/>
      <c r="T532" s="392"/>
      <c r="U532" s="392"/>
      <c r="V532" s="393"/>
      <c r="W532" s="37" t="s">
        <v>68</v>
      </c>
      <c r="X532" s="384">
        <f>IFERROR(SUM(X524:X530),"0")</f>
        <v>50</v>
      </c>
      <c r="Y532" s="384">
        <f>IFERROR(SUM(Y524:Y530),"0")</f>
        <v>50.400000000000006</v>
      </c>
      <c r="Z532" s="37"/>
      <c r="AA532" s="385"/>
      <c r="AB532" s="385"/>
      <c r="AC532" s="385"/>
    </row>
    <row r="533" spans="1:68" ht="14.25" customHeight="1" x14ac:dyDescent="0.25">
      <c r="A533" s="401" t="s">
        <v>71</v>
      </c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395"/>
      <c r="P533" s="395"/>
      <c r="Q533" s="395"/>
      <c r="R533" s="395"/>
      <c r="S533" s="395"/>
      <c r="T533" s="395"/>
      <c r="U533" s="395"/>
      <c r="V533" s="395"/>
      <c r="W533" s="395"/>
      <c r="X533" s="395"/>
      <c r="Y533" s="395"/>
      <c r="Z533" s="395"/>
      <c r="AA533" s="378"/>
      <c r="AB533" s="378"/>
      <c r="AC533" s="378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8" t="s">
        <v>768</v>
      </c>
      <c r="Q534" s="389"/>
      <c r="R534" s="389"/>
      <c r="S534" s="389"/>
      <c r="T534" s="390"/>
      <c r="U534" s="34"/>
      <c r="V534" s="34"/>
      <c r="W534" s="35" t="s">
        <v>68</v>
      </c>
      <c r="X534" s="382">
        <v>0</v>
      </c>
      <c r="Y534" s="383">
        <f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35" t="s">
        <v>771</v>
      </c>
      <c r="Q535" s="389"/>
      <c r="R535" s="389"/>
      <c r="S535" s="389"/>
      <c r="T535" s="390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40" t="s">
        <v>774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4"/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6"/>
      <c r="P537" s="391" t="s">
        <v>69</v>
      </c>
      <c r="Q537" s="392"/>
      <c r="R537" s="392"/>
      <c r="S537" s="392"/>
      <c r="T537" s="392"/>
      <c r="U537" s="392"/>
      <c r="V537" s="393"/>
      <c r="W537" s="37" t="s">
        <v>70</v>
      </c>
      <c r="X537" s="384">
        <f>IFERROR(X534/H534,"0")+IFERROR(X535/H535,"0")+IFERROR(X536/H536,"0")</f>
        <v>0</v>
      </c>
      <c r="Y537" s="384">
        <f>IFERROR(Y534/H534,"0")+IFERROR(Y535/H535,"0")+IFERROR(Y536/H536,"0")</f>
        <v>0</v>
      </c>
      <c r="Z537" s="384">
        <f>IFERROR(IF(Z534="",0,Z534),"0")+IFERROR(IF(Z535="",0,Z535),"0")+IFERROR(IF(Z536="",0,Z536),"0")</f>
        <v>0</v>
      </c>
      <c r="AA537" s="385"/>
      <c r="AB537" s="385"/>
      <c r="AC537" s="385"/>
    </row>
    <row r="538" spans="1:68" x14ac:dyDescent="0.2">
      <c r="A538" s="395"/>
      <c r="B538" s="395"/>
      <c r="C538" s="395"/>
      <c r="D538" s="395"/>
      <c r="E538" s="395"/>
      <c r="F538" s="395"/>
      <c r="G538" s="395"/>
      <c r="H538" s="395"/>
      <c r="I538" s="395"/>
      <c r="J538" s="395"/>
      <c r="K538" s="395"/>
      <c r="L538" s="395"/>
      <c r="M538" s="395"/>
      <c r="N538" s="395"/>
      <c r="O538" s="396"/>
      <c r="P538" s="391" t="s">
        <v>69</v>
      </c>
      <c r="Q538" s="392"/>
      <c r="R538" s="392"/>
      <c r="S538" s="392"/>
      <c r="T538" s="392"/>
      <c r="U538" s="392"/>
      <c r="V538" s="393"/>
      <c r="W538" s="37" t="s">
        <v>68</v>
      </c>
      <c r="X538" s="384">
        <f>IFERROR(SUM(X534:X536),"0")</f>
        <v>0</v>
      </c>
      <c r="Y538" s="384">
        <f>IFERROR(SUM(Y534:Y536),"0")</f>
        <v>0</v>
      </c>
      <c r="Z538" s="37"/>
      <c r="AA538" s="385"/>
      <c r="AB538" s="385"/>
      <c r="AC538" s="385"/>
    </row>
    <row r="539" spans="1:68" ht="14.25" customHeight="1" x14ac:dyDescent="0.25">
      <c r="A539" s="401" t="s">
        <v>237</v>
      </c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395"/>
      <c r="P539" s="395"/>
      <c r="Q539" s="395"/>
      <c r="R539" s="395"/>
      <c r="S539" s="395"/>
      <c r="T539" s="395"/>
      <c r="U539" s="395"/>
      <c r="V539" s="395"/>
      <c r="W539" s="395"/>
      <c r="X539" s="395"/>
      <c r="Y539" s="395"/>
      <c r="Z539" s="395"/>
      <c r="AA539" s="378"/>
      <c r="AB539" s="378"/>
      <c r="AC539" s="378"/>
    </row>
    <row r="540" spans="1:68" ht="27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2" t="s">
        <v>777</v>
      </c>
      <c r="Q540" s="389"/>
      <c r="R540" s="389"/>
      <c r="S540" s="389"/>
      <c r="T540" s="390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5" t="s">
        <v>779</v>
      </c>
      <c r="Q541" s="389"/>
      <c r="R541" s="389"/>
      <c r="S541" s="389"/>
      <c r="T541" s="390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8" t="s">
        <v>782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1" t="s">
        <v>784</v>
      </c>
      <c r="Q543" s="389"/>
      <c r="R543" s="389"/>
      <c r="S543" s="389"/>
      <c r="T543" s="390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394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396"/>
      <c r="P544" s="391" t="s">
        <v>69</v>
      </c>
      <c r="Q544" s="392"/>
      <c r="R544" s="392"/>
      <c r="S544" s="392"/>
      <c r="T544" s="392"/>
      <c r="U544" s="392"/>
      <c r="V544" s="393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x14ac:dyDescent="0.2">
      <c r="A545" s="395"/>
      <c r="B545" s="395"/>
      <c r="C545" s="395"/>
      <c r="D545" s="395"/>
      <c r="E545" s="395"/>
      <c r="F545" s="395"/>
      <c r="G545" s="395"/>
      <c r="H545" s="395"/>
      <c r="I545" s="395"/>
      <c r="J545" s="395"/>
      <c r="K545" s="395"/>
      <c r="L545" s="395"/>
      <c r="M545" s="395"/>
      <c r="N545" s="395"/>
      <c r="O545" s="396"/>
      <c r="P545" s="391" t="s">
        <v>69</v>
      </c>
      <c r="Q545" s="392"/>
      <c r="R545" s="392"/>
      <c r="S545" s="392"/>
      <c r="T545" s="392"/>
      <c r="U545" s="392"/>
      <c r="V545" s="393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3"/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576"/>
      <c r="P546" s="440" t="s">
        <v>785</v>
      </c>
      <c r="Q546" s="441"/>
      <c r="R546" s="441"/>
      <c r="S546" s="441"/>
      <c r="T546" s="441"/>
      <c r="U546" s="441"/>
      <c r="V546" s="442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5469.9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5552.54</v>
      </c>
      <c r="Z546" s="37"/>
      <c r="AA546" s="385"/>
      <c r="AB546" s="385"/>
      <c r="AC546" s="385"/>
    </row>
    <row r="547" spans="1:32" x14ac:dyDescent="0.2">
      <c r="A547" s="395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576"/>
      <c r="P547" s="440" t="s">
        <v>786</v>
      </c>
      <c r="Q547" s="441"/>
      <c r="R547" s="441"/>
      <c r="S547" s="441"/>
      <c r="T547" s="441"/>
      <c r="U547" s="441"/>
      <c r="V547" s="442"/>
      <c r="W547" s="37" t="s">
        <v>68</v>
      </c>
      <c r="X547" s="384">
        <f>IFERROR(SUM(BM22:BM543),"0")</f>
        <v>5779.8774233174217</v>
      </c>
      <c r="Y547" s="384">
        <f>IFERROR(SUM(BN22:BN543),"0")</f>
        <v>5867.48</v>
      </c>
      <c r="Z547" s="37"/>
      <c r="AA547" s="385"/>
      <c r="AB547" s="385"/>
      <c r="AC547" s="385"/>
    </row>
    <row r="548" spans="1:32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5"/>
      <c r="O548" s="576"/>
      <c r="P548" s="440" t="s">
        <v>787</v>
      </c>
      <c r="Q548" s="441"/>
      <c r="R548" s="441"/>
      <c r="S548" s="441"/>
      <c r="T548" s="441"/>
      <c r="U548" s="441"/>
      <c r="V548" s="442"/>
      <c r="W548" s="37" t="s">
        <v>788</v>
      </c>
      <c r="X548" s="38">
        <f>ROUNDUP(SUM(BO22:BO543),0)</f>
        <v>11</v>
      </c>
      <c r="Y548" s="38">
        <f>ROUNDUP(SUM(BP22:BP543),0)</f>
        <v>11</v>
      </c>
      <c r="Z548" s="37"/>
      <c r="AA548" s="385"/>
      <c r="AB548" s="385"/>
      <c r="AC548" s="385"/>
    </row>
    <row r="549" spans="1:32" x14ac:dyDescent="0.2">
      <c r="A549" s="395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5"/>
      <c r="O549" s="576"/>
      <c r="P549" s="440" t="s">
        <v>789</v>
      </c>
      <c r="Q549" s="441"/>
      <c r="R549" s="441"/>
      <c r="S549" s="441"/>
      <c r="T549" s="441"/>
      <c r="U549" s="441"/>
      <c r="V549" s="442"/>
      <c r="W549" s="37" t="s">
        <v>68</v>
      </c>
      <c r="X549" s="384">
        <f>GrossWeightTotal+PalletQtyTotal*25</f>
        <v>6054.8774233174217</v>
      </c>
      <c r="Y549" s="384">
        <f>GrossWeightTotalR+PalletQtyTotalR*25</f>
        <v>6142.48</v>
      </c>
      <c r="Z549" s="37"/>
      <c r="AA549" s="385"/>
      <c r="AB549" s="385"/>
      <c r="AC549" s="385"/>
    </row>
    <row r="550" spans="1:32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395"/>
      <c r="O550" s="576"/>
      <c r="P550" s="440" t="s">
        <v>790</v>
      </c>
      <c r="Q550" s="441"/>
      <c r="R550" s="441"/>
      <c r="S550" s="441"/>
      <c r="T550" s="441"/>
      <c r="U550" s="441"/>
      <c r="V550" s="442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638.65478348811666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650</v>
      </c>
      <c r="Z550" s="37"/>
      <c r="AA550" s="385"/>
      <c r="AB550" s="385"/>
      <c r="AC550" s="385"/>
    </row>
    <row r="551" spans="1:32" ht="14.25" customHeight="1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395"/>
      <c r="O551" s="576"/>
      <c r="P551" s="440" t="s">
        <v>791</v>
      </c>
      <c r="Q551" s="441"/>
      <c r="R551" s="441"/>
      <c r="S551" s="441"/>
      <c r="T551" s="441"/>
      <c r="U551" s="441"/>
      <c r="V551" s="442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12.530440000000002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403" t="s">
        <v>102</v>
      </c>
      <c r="D553" s="443"/>
      <c r="E553" s="443"/>
      <c r="F553" s="444"/>
      <c r="G553" s="403" t="s">
        <v>257</v>
      </c>
      <c r="H553" s="443"/>
      <c r="I553" s="443"/>
      <c r="J553" s="443"/>
      <c r="K553" s="443"/>
      <c r="L553" s="443"/>
      <c r="M553" s="443"/>
      <c r="N553" s="443"/>
      <c r="O553" s="443"/>
      <c r="P553" s="443"/>
      <c r="Q553" s="444"/>
      <c r="R553" s="403" t="s">
        <v>498</v>
      </c>
      <c r="S553" s="444"/>
      <c r="T553" s="403" t="s">
        <v>554</v>
      </c>
      <c r="U553" s="443"/>
      <c r="V553" s="443"/>
      <c r="W553" s="444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403" t="s">
        <v>62</v>
      </c>
      <c r="C554" s="403" t="s">
        <v>103</v>
      </c>
      <c r="D554" s="403" t="s">
        <v>111</v>
      </c>
      <c r="E554" s="403" t="s">
        <v>102</v>
      </c>
      <c r="F554" s="403" t="s">
        <v>247</v>
      </c>
      <c r="G554" s="403" t="s">
        <v>258</v>
      </c>
      <c r="H554" s="403" t="s">
        <v>270</v>
      </c>
      <c r="I554" s="403" t="s">
        <v>287</v>
      </c>
      <c r="J554" s="403" t="s">
        <v>363</v>
      </c>
      <c r="K554" s="403" t="s">
        <v>386</v>
      </c>
      <c r="L554" s="380"/>
      <c r="M554" s="403" t="s">
        <v>404</v>
      </c>
      <c r="N554" s="380"/>
      <c r="O554" s="403" t="s">
        <v>420</v>
      </c>
      <c r="P554" s="403" t="s">
        <v>484</v>
      </c>
      <c r="Q554" s="403" t="s">
        <v>487</v>
      </c>
      <c r="R554" s="403" t="s">
        <v>499</v>
      </c>
      <c r="S554" s="403" t="s">
        <v>533</v>
      </c>
      <c r="T554" s="403" t="s">
        <v>555</v>
      </c>
      <c r="U554" s="403" t="s">
        <v>616</v>
      </c>
      <c r="V554" s="403" t="s">
        <v>642</v>
      </c>
      <c r="W554" s="403" t="s">
        <v>649</v>
      </c>
      <c r="X554" s="403" t="s">
        <v>658</v>
      </c>
      <c r="Y554" s="403" t="s">
        <v>702</v>
      </c>
      <c r="AB554" s="52"/>
      <c r="AC554" s="52"/>
      <c r="AF554" s="380"/>
    </row>
    <row r="555" spans="1:32" ht="13.5" customHeight="1" thickBot="1" x14ac:dyDescent="0.25">
      <c r="A555" s="711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380"/>
      <c r="M555" s="404"/>
      <c r="N555" s="380"/>
      <c r="O555" s="404"/>
      <c r="P555" s="404"/>
      <c r="Q555" s="404"/>
      <c r="R555" s="404"/>
      <c r="S555" s="404"/>
      <c r="T555" s="404"/>
      <c r="U555" s="404"/>
      <c r="V555" s="404"/>
      <c r="W555" s="404"/>
      <c r="X555" s="404"/>
      <c r="Y555" s="404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361.8</v>
      </c>
      <c r="D556" s="46">
        <f>IFERROR(Y57*1,"0")+IFERROR(Y58*1,"0")+IFERROR(Y59*1,"0")+IFERROR(Y60*1,"0")</f>
        <v>443.70000000000005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181.5</v>
      </c>
      <c r="F556" s="46">
        <f>IFERROR(Y138*1,"0")+IFERROR(Y139*1,"0")+IFERROR(Y140*1,"0")+IFERROR(Y141*1,"0")+IFERROR(Y142*1,"0")</f>
        <v>75.600000000000009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12.600000000000001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0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0</v>
      </c>
      <c r="L556" s="380"/>
      <c r="M556" s="46">
        <f>IFERROR(Y247*1,"0")+IFERROR(Y248*1,"0")+IFERROR(Y249*1,"0")+IFERROR(Y250*1,"0")+IFERROR(Y251*1,"0")</f>
        <v>12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2912.6</v>
      </c>
      <c r="P556" s="46">
        <f>IFERROR(Y301*1,"0")</f>
        <v>0</v>
      </c>
      <c r="Q556" s="46">
        <f>IFERROR(Y306*1,"0")+IFERROR(Y310*1,"0")+IFERROR(Y311*1,"0")+IFERROR(Y312*1,"0")+IFERROR(Y316*1,"0")</f>
        <v>234.89999999999998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1200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0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8.4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16.8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42.24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50.400000000000006</v>
      </c>
      <c r="AB556" s="52"/>
      <c r="AC556" s="52"/>
      <c r="AF556" s="380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999">
    <mergeCell ref="P505:T505"/>
    <mergeCell ref="A355:O356"/>
    <mergeCell ref="D121:E121"/>
    <mergeCell ref="D192:E192"/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123:E123"/>
    <mergeCell ref="D250:E250"/>
    <mergeCell ref="P554:P555"/>
    <mergeCell ref="P365:T365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544:V544"/>
    <mergeCell ref="D483:E483"/>
    <mergeCell ref="G553:Q553"/>
    <mergeCell ref="P83:T83"/>
    <mergeCell ref="A42:O43"/>
    <mergeCell ref="V12:W12"/>
    <mergeCell ref="D191:E191"/>
    <mergeCell ref="D262:E262"/>
    <mergeCell ref="P368:T368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Q6:R6"/>
    <mergeCell ref="A438:Z438"/>
    <mergeCell ref="P513:V513"/>
    <mergeCell ref="P200:T200"/>
    <mergeCell ref="A422:O423"/>
    <mergeCell ref="D102:E102"/>
    <mergeCell ref="P528:T528"/>
    <mergeCell ref="D196:E196"/>
    <mergeCell ref="A126:O127"/>
    <mergeCell ref="P294:T294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Y17:Y18"/>
    <mergeCell ref="U17:V17"/>
    <mergeCell ref="A8:C8"/>
    <mergeCell ref="P360:T360"/>
    <mergeCell ref="D32:E32"/>
    <mergeCell ref="Q554:Q555"/>
    <mergeCell ref="D276:E276"/>
    <mergeCell ref="D105:E105"/>
    <mergeCell ref="D468:E468"/>
    <mergeCell ref="P303:V303"/>
    <mergeCell ref="P72:T72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P484:T484"/>
    <mergeCell ref="D405:E405"/>
    <mergeCell ref="P288:T288"/>
    <mergeCell ref="D107:E107"/>
    <mergeCell ref="P65:T65"/>
    <mergeCell ref="P70:T70"/>
    <mergeCell ref="D342:E342"/>
    <mergeCell ref="D29:E29"/>
    <mergeCell ref="P344:T344"/>
    <mergeCell ref="P536:T536"/>
    <mergeCell ref="A134:O135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D84:E84"/>
    <mergeCell ref="P483:T483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478:T478"/>
    <mergeCell ref="P278:T278"/>
    <mergeCell ref="D150:E150"/>
    <mergeCell ref="P107:T107"/>
    <mergeCell ref="P101:T101"/>
    <mergeCell ref="D386:E386"/>
    <mergeCell ref="A246:Z246"/>
    <mergeCell ref="P415:T415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P488:T488"/>
    <mergeCell ref="P282:T282"/>
    <mergeCell ref="P111:T111"/>
    <mergeCell ref="D225:E225"/>
    <mergeCell ref="P409:T409"/>
    <mergeCell ref="D200:E200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233:Z233"/>
    <mergeCell ref="A339:O340"/>
    <mergeCell ref="P181:T181"/>
    <mergeCell ref="A539:Z539"/>
    <mergeCell ref="O554:O555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D27:E27"/>
    <mergeCell ref="D325:E325"/>
    <mergeCell ref="P208:T208"/>
    <mergeCell ref="D396:E396"/>
    <mergeCell ref="P450:T450"/>
    <mergeCell ref="D456:E456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433:V433"/>
    <mergeCell ref="P185:T185"/>
    <mergeCell ref="D416:E416"/>
    <mergeCell ref="P427:T427"/>
    <mergeCell ref="D106:E106"/>
    <mergeCell ref="P283:T283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D31:E31"/>
    <mergeCell ref="D329:E329"/>
    <mergeCell ref="D158:E158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J17:J18"/>
    <mergeCell ref="D82:E82"/>
    <mergeCell ref="P61:V61"/>
    <mergeCell ref="L17:L18"/>
    <mergeCell ref="D240:E240"/>
    <mergeCell ref="D511:E511"/>
    <mergeCell ref="P490:V490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A53:O54"/>
    <mergeCell ref="A446:Z446"/>
    <mergeCell ref="P194:T194"/>
    <mergeCell ref="P250:T250"/>
    <mergeCell ref="P492:T49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H1:Q1"/>
    <mergeCell ref="P345:V345"/>
    <mergeCell ref="D284:E284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D1:F1"/>
    <mergeCell ref="A461:O462"/>
    <mergeCell ref="D470:E470"/>
    <mergeCell ref="P331:T331"/>
    <mergeCell ref="P38:V38"/>
    <mergeCell ref="A501:Z501"/>
    <mergeCell ref="P480:V480"/>
    <mergeCell ref="A305:Z305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A424:Z424"/>
    <mergeCell ref="P499:V499"/>
    <mergeCell ref="D251:E251"/>
    <mergeCell ref="P355:V355"/>
    <mergeCell ref="D383:E38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P232:V232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P206:V206"/>
    <mergeCell ref="P275:T275"/>
    <mergeCell ref="P104:T104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A55:Z55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D45:E45"/>
    <mergeCell ref="P24:V24"/>
    <mergeCell ref="A49:Z49"/>
    <mergeCell ref="A36:Z36"/>
    <mergeCell ref="P389:T38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  <mergeCell ref="D60:E60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D78:E78"/>
    <mergeCell ref="P249:T249"/>
    <mergeCell ref="P520:T520"/>
    <mergeCell ref="P468:T468"/>
    <mergeCell ref="D474:E474"/>
    <mergeCell ref="P443:T443"/>
    <mergeCell ref="D197:E19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798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14</v>
      </c>
      <c r="C10" s="47" t="s">
        <v>810</v>
      </c>
      <c r="D10" s="47" t="s">
        <v>811</v>
      </c>
      <c r="E10" s="47"/>
    </row>
    <row r="11" spans="2:8" x14ac:dyDescent="0.2">
      <c r="B11" s="47" t="s">
        <v>812</v>
      </c>
      <c r="C11" s="47" t="s">
        <v>813</v>
      </c>
      <c r="D11" s="47" t="s">
        <v>814</v>
      </c>
      <c r="E11" s="47"/>
    </row>
    <row r="13" spans="2:8" x14ac:dyDescent="0.2">
      <c r="B13" s="47" t="s">
        <v>815</v>
      </c>
      <c r="C13" s="47" t="s">
        <v>799</v>
      </c>
      <c r="D13" s="47"/>
      <c r="E13" s="47"/>
    </row>
    <row r="15" spans="2:8" x14ac:dyDescent="0.2">
      <c r="B15" s="47" t="s">
        <v>816</v>
      </c>
      <c r="C15" s="47" t="s">
        <v>802</v>
      </c>
      <c r="D15" s="47"/>
      <c r="E15" s="47"/>
    </row>
    <row r="17" spans="2:5" x14ac:dyDescent="0.2">
      <c r="B17" s="47" t="s">
        <v>817</v>
      </c>
      <c r="C17" s="47" t="s">
        <v>805</v>
      </c>
      <c r="D17" s="47"/>
      <c r="E17" s="47"/>
    </row>
    <row r="19" spans="2:5" x14ac:dyDescent="0.2">
      <c r="B19" s="47" t="s">
        <v>818</v>
      </c>
      <c r="C19" s="47" t="s">
        <v>808</v>
      </c>
      <c r="D19" s="47"/>
      <c r="E19" s="47"/>
    </row>
    <row r="21" spans="2:5" x14ac:dyDescent="0.2">
      <c r="B21" s="47" t="s">
        <v>819</v>
      </c>
      <c r="C21" s="47" t="s">
        <v>810</v>
      </c>
      <c r="D21" s="47"/>
      <c r="E21" s="47"/>
    </row>
    <row r="23" spans="2:5" x14ac:dyDescent="0.2">
      <c r="B23" s="47" t="s">
        <v>820</v>
      </c>
      <c r="C23" s="47" t="s">
        <v>813</v>
      </c>
      <c r="D23" s="47"/>
      <c r="E23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  <row r="33" spans="2:5" x14ac:dyDescent="0.2">
      <c r="B33" s="47" t="s">
        <v>829</v>
      </c>
      <c r="C33" s="47"/>
      <c r="D33" s="47"/>
      <c r="E33" s="47"/>
    </row>
    <row r="34" spans="2:5" x14ac:dyDescent="0.2">
      <c r="B34" s="47" t="s">
        <v>830</v>
      </c>
      <c r="C34" s="47"/>
      <c r="D34" s="47"/>
      <c r="E34" s="47"/>
    </row>
    <row r="35" spans="2:5" x14ac:dyDescent="0.2">
      <c r="B35" s="47" t="s">
        <v>831</v>
      </c>
      <c r="C35" s="47"/>
      <c r="D35" s="47"/>
      <c r="E35" s="47"/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2024-07-30T08:53:32Z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