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8229D3-DA23-48BA-B426-9BE184469A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4" i="1"/>
  <c r="X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Y23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21" i="1" l="1"/>
  <c r="BN221" i="1"/>
  <c r="Z221" i="1"/>
  <c r="BP257" i="1"/>
  <c r="BN257" i="1"/>
  <c r="Z257" i="1"/>
  <c r="BP259" i="1"/>
  <c r="BN259" i="1"/>
  <c r="Z259" i="1"/>
  <c r="BP272" i="1"/>
  <c r="BN272" i="1"/>
  <c r="Z272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B556" i="1"/>
  <c r="X548" i="1"/>
  <c r="Y35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Z68" i="1"/>
  <c r="BN68" i="1"/>
  <c r="Z76" i="1"/>
  <c r="BN76" i="1"/>
  <c r="Z95" i="1"/>
  <c r="BN95" i="1"/>
  <c r="Z96" i="1"/>
  <c r="BN96" i="1"/>
  <c r="Z97" i="1"/>
  <c r="BN97" i="1"/>
  <c r="Z98" i="1"/>
  <c r="BN98" i="1"/>
  <c r="Z99" i="1"/>
  <c r="BN99" i="1"/>
  <c r="Z100" i="1"/>
  <c r="BN100" i="1"/>
  <c r="Z112" i="1"/>
  <c r="BN112" i="1"/>
  <c r="Z122" i="1"/>
  <c r="BN122" i="1"/>
  <c r="Y134" i="1"/>
  <c r="Z141" i="1"/>
  <c r="BN141" i="1"/>
  <c r="G556" i="1"/>
  <c r="Z157" i="1"/>
  <c r="BN157" i="1"/>
  <c r="Z168" i="1"/>
  <c r="BN168" i="1"/>
  <c r="Z182" i="1"/>
  <c r="BN182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14" i="1"/>
  <c r="Z210" i="1"/>
  <c r="BN210" i="1"/>
  <c r="Z211" i="1"/>
  <c r="BN211" i="1"/>
  <c r="Z212" i="1"/>
  <c r="BN212" i="1"/>
  <c r="Y227" i="1"/>
  <c r="Z220" i="1"/>
  <c r="BN220" i="1"/>
  <c r="BP256" i="1"/>
  <c r="BN256" i="1"/>
  <c r="Z256" i="1"/>
  <c r="BP258" i="1"/>
  <c r="BN258" i="1"/>
  <c r="Z258" i="1"/>
  <c r="BP260" i="1"/>
  <c r="BN260" i="1"/>
  <c r="Z260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M556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X547" i="1"/>
  <c r="X550" i="1"/>
  <c r="Z27" i="1"/>
  <c r="BN27" i="1"/>
  <c r="Z33" i="1"/>
  <c r="BN33" i="1"/>
  <c r="Z58" i="1"/>
  <c r="BN58" i="1"/>
  <c r="Z66" i="1"/>
  <c r="BN66" i="1"/>
  <c r="Z70" i="1"/>
  <c r="BN70" i="1"/>
  <c r="Z74" i="1"/>
  <c r="BN74" i="1"/>
  <c r="Z80" i="1"/>
  <c r="BN80" i="1"/>
  <c r="Z89" i="1"/>
  <c r="BN89" i="1"/>
  <c r="BP89" i="1"/>
  <c r="Y108" i="1"/>
  <c r="Z102" i="1"/>
  <c r="BN102" i="1"/>
  <c r="Z106" i="1"/>
  <c r="BN106" i="1"/>
  <c r="Y126" i="1"/>
  <c r="Z114" i="1"/>
  <c r="BN114" i="1"/>
  <c r="Z118" i="1"/>
  <c r="BN118" i="1"/>
  <c r="Z130" i="1"/>
  <c r="BN130" i="1"/>
  <c r="Z139" i="1"/>
  <c r="BN139" i="1"/>
  <c r="H556" i="1"/>
  <c r="Z159" i="1"/>
  <c r="BN159" i="1"/>
  <c r="Z163" i="1"/>
  <c r="BN163" i="1"/>
  <c r="Z174" i="1"/>
  <c r="BN174" i="1"/>
  <c r="Y186" i="1"/>
  <c r="Z180" i="1"/>
  <c r="BN180" i="1"/>
  <c r="Z184" i="1"/>
  <c r="BN184" i="1"/>
  <c r="Y205" i="1"/>
  <c r="Z196" i="1"/>
  <c r="BN196" i="1"/>
  <c r="Z217" i="1"/>
  <c r="BN217" i="1"/>
  <c r="BP217" i="1"/>
  <c r="Z218" i="1"/>
  <c r="BN218" i="1"/>
  <c r="Z223" i="1"/>
  <c r="BN223" i="1"/>
  <c r="Z229" i="1"/>
  <c r="BN229" i="1"/>
  <c r="BP229" i="1"/>
  <c r="K556" i="1"/>
  <c r="Z237" i="1"/>
  <c r="BN237" i="1"/>
  <c r="Z242" i="1"/>
  <c r="BN242" i="1"/>
  <c r="Z262" i="1"/>
  <c r="BN262" i="1"/>
  <c r="Y270" i="1"/>
  <c r="Z268" i="1"/>
  <c r="BN268" i="1"/>
  <c r="Z274" i="1"/>
  <c r="BN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Y418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J556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Z175" i="1" s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BN261" i="1"/>
  <c r="Y264" i="1"/>
  <c r="Z267" i="1"/>
  <c r="BN267" i="1"/>
  <c r="Y280" i="1"/>
  <c r="Z273" i="1"/>
  <c r="BN273" i="1"/>
  <c r="Z275" i="1"/>
  <c r="BN275" i="1"/>
  <c r="Z277" i="1"/>
  <c r="BN277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313" i="1" l="1"/>
  <c r="Z285" i="1"/>
  <c r="Z263" i="1"/>
  <c r="Z213" i="1"/>
  <c r="Z164" i="1"/>
  <c r="Z152" i="1"/>
  <c r="Z143" i="1"/>
  <c r="Z126" i="1"/>
  <c r="Z86" i="1"/>
  <c r="Z61" i="1"/>
  <c r="X549" i="1"/>
  <c r="Z279" i="1"/>
  <c r="Z108" i="1"/>
  <c r="Z92" i="1"/>
  <c r="Z432" i="1"/>
  <c r="Z406" i="1"/>
  <c r="Z495" i="1"/>
  <c r="Z480" i="1"/>
  <c r="Z269" i="1"/>
  <c r="Z226" i="1"/>
  <c r="Z186" i="1"/>
  <c r="Z513" i="1"/>
  <c r="Z544" i="1"/>
  <c r="Z531" i="1"/>
  <c r="Z475" i="1"/>
  <c r="Z369" i="1"/>
  <c r="Z252" i="1"/>
  <c r="Z243" i="1"/>
  <c r="Z205" i="1"/>
  <c r="Z134" i="1"/>
  <c r="Z34" i="1"/>
  <c r="Y550" i="1"/>
  <c r="Y547" i="1"/>
  <c r="Z361" i="1"/>
  <c r="Z345" i="1"/>
  <c r="Z297" i="1"/>
  <c r="Z489" i="1"/>
  <c r="Y548" i="1"/>
  <c r="Z334" i="1"/>
  <c r="Y546" i="1"/>
  <c r="Z551" i="1" l="1"/>
  <c r="Y549" i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<sst xmlns="http://schemas.openxmlformats.org/spreadsheetml/2006/main" count="2442" uniqueCount="832">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</sst>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1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3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5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7" zoomScaleNormal="100" zoomScaleSheetLayoutView="100" workbookViewId="0">
      <selection activeCell="AB555" sqref="AB555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723" t="s">
        <v>0</v>
      </c>
      <c r="E1" s="420"/>
      <c r="F1" s="420"/>
      <c r="G1" s="12" t="s">
        <v>1</v>
      </c>
      <c r="H1" s="723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758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0"/>
      <c r="R2" s="390"/>
      <c r="S2" s="390"/>
      <c r="T2" s="390"/>
      <c r="U2" s="390"/>
      <c r="V2" s="390"/>
      <c r="W2" s="390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0"/>
      <c r="Q3" s="390"/>
      <c r="R3" s="390"/>
      <c r="S3" s="390"/>
      <c r="T3" s="390"/>
      <c r="U3" s="390"/>
      <c r="V3" s="390"/>
      <c r="W3" s="390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656" t="s">
        <v>8</v>
      </c>
      <c r="B5" s="531"/>
      <c r="C5" s="438"/>
      <c r="D5" s="532"/>
      <c r="E5" s="534"/>
      <c r="F5" s="463" t="s">
        <v>9</v>
      </c>
      <c r="G5" s="438"/>
      <c r="H5" s="532"/>
      <c r="I5" s="533"/>
      <c r="J5" s="533"/>
      <c r="K5" s="533"/>
      <c r="L5" s="533"/>
      <c r="M5" s="534"/>
      <c r="N5" s="58"/>
      <c r="P5" s="24" t="s">
        <v>10</v>
      </c>
      <c r="Q5" s="442">
        <v>45501</v>
      </c>
      <c r="R5" s="443"/>
      <c r="T5" s="614" t="s">
        <v>11</v>
      </c>
      <c r="U5" s="521"/>
      <c r="V5" s="617" t="s">
        <v>12</v>
      </c>
      <c r="W5" s="443"/>
      <c r="AB5" s="51"/>
      <c r="AC5" s="51"/>
      <c r="AD5" s="51"/>
      <c r="AE5" s="51"/>
    </row>
    <row r="6" spans="1:32" s="375" customFormat="1" ht="24" customHeight="1" x14ac:dyDescent="0.2">
      <c r="A6" s="656" t="s">
        <v>13</v>
      </c>
      <c r="B6" s="531"/>
      <c r="C6" s="438"/>
      <c r="D6" s="538" t="s">
        <v>14</v>
      </c>
      <c r="E6" s="539"/>
      <c r="F6" s="539"/>
      <c r="G6" s="539"/>
      <c r="H6" s="539"/>
      <c r="I6" s="539"/>
      <c r="J6" s="539"/>
      <c r="K6" s="539"/>
      <c r="L6" s="539"/>
      <c r="M6" s="443"/>
      <c r="N6" s="59"/>
      <c r="P6" s="24" t="s">
        <v>15</v>
      </c>
      <c r="Q6" s="428" t="str">
        <f>IF(Q5=0," ",CHOOSE(WEEKDAY(Q5,2),"Понедельник","Вторник","Среда","Четверг","Пятница","Суббота","Воскресенье"))</f>
        <v>Воскресенье</v>
      </c>
      <c r="R6" s="393"/>
      <c r="T6" s="606" t="s">
        <v>16</v>
      </c>
      <c r="U6" s="521"/>
      <c r="V6" s="591" t="s">
        <v>17</v>
      </c>
      <c r="W6" s="592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733" t="str">
        <f>IFERROR(VLOOKUP(DeliveryAddress,Table,3,0),1)</f>
        <v>5</v>
      </c>
      <c r="E7" s="734"/>
      <c r="F7" s="734"/>
      <c r="G7" s="734"/>
      <c r="H7" s="734"/>
      <c r="I7" s="734"/>
      <c r="J7" s="734"/>
      <c r="K7" s="734"/>
      <c r="L7" s="734"/>
      <c r="M7" s="620"/>
      <c r="N7" s="60"/>
      <c r="P7" s="24"/>
      <c r="Q7" s="42"/>
      <c r="R7" s="42"/>
      <c r="T7" s="390"/>
      <c r="U7" s="521"/>
      <c r="V7" s="593"/>
      <c r="W7" s="594"/>
      <c r="AB7" s="51"/>
      <c r="AC7" s="51"/>
      <c r="AD7" s="51"/>
      <c r="AE7" s="51"/>
    </row>
    <row r="8" spans="1:32" s="375" customFormat="1" ht="25.5" customHeight="1" x14ac:dyDescent="0.2">
      <c r="A8" s="439" t="s">
        <v>18</v>
      </c>
      <c r="B8" s="398"/>
      <c r="C8" s="39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619">
        <v>0.41666666666666669</v>
      </c>
      <c r="R8" s="620"/>
      <c r="T8" s="390"/>
      <c r="U8" s="521"/>
      <c r="V8" s="593"/>
      <c r="W8" s="594"/>
      <c r="AB8" s="51"/>
      <c r="AC8" s="51"/>
      <c r="AD8" s="51"/>
      <c r="AE8" s="51"/>
    </row>
    <row r="9" spans="1:32" s="375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478"/>
      <c r="E9" s="479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582" t="str">
        <f>IF(AND($A$9="Тип доверенности/получателя при получении в адресе перегруза:",$D$9="Разовая доверенность"),"Введите ФИО","")</f>
        <v/>
      </c>
      <c r="I9" s="479"/>
      <c r="J9" s="5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9"/>
      <c r="L9" s="479"/>
      <c r="M9" s="479"/>
      <c r="N9" s="373"/>
      <c r="P9" s="26" t="s">
        <v>20</v>
      </c>
      <c r="Q9" s="661"/>
      <c r="R9" s="469"/>
      <c r="T9" s="390"/>
      <c r="U9" s="521"/>
      <c r="V9" s="595"/>
      <c r="W9" s="596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478"/>
      <c r="E10" s="479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554" t="str">
        <f>IFERROR(VLOOKUP($D$10,Proxy,2,FALSE),"")</f>
        <v/>
      </c>
      <c r="I10" s="390"/>
      <c r="J10" s="390"/>
      <c r="K10" s="390"/>
      <c r="L10" s="390"/>
      <c r="M10" s="390"/>
      <c r="N10" s="374"/>
      <c r="P10" s="26" t="s">
        <v>21</v>
      </c>
      <c r="Q10" s="607"/>
      <c r="R10" s="608"/>
      <c r="U10" s="24" t="s">
        <v>22</v>
      </c>
      <c r="V10" s="769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4"/>
      <c r="R11" s="443"/>
      <c r="U11" s="24" t="s">
        <v>26</v>
      </c>
      <c r="V11" s="468" t="s">
        <v>27</v>
      </c>
      <c r="W11" s="469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98" t="s">
        <v>28</v>
      </c>
      <c r="B12" s="531"/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438"/>
      <c r="N12" s="62"/>
      <c r="P12" s="24" t="s">
        <v>29</v>
      </c>
      <c r="Q12" s="619"/>
      <c r="R12" s="620"/>
      <c r="S12" s="23"/>
      <c r="U12" s="24"/>
      <c r="V12" s="420"/>
      <c r="W12" s="390"/>
      <c r="AB12" s="51"/>
      <c r="AC12" s="51"/>
      <c r="AD12" s="51"/>
      <c r="AE12" s="51"/>
    </row>
    <row r="13" spans="1:32" s="375" customFormat="1" ht="23.25" customHeight="1" x14ac:dyDescent="0.2">
      <c r="A13" s="598" t="s">
        <v>30</v>
      </c>
      <c r="B13" s="531"/>
      <c r="C13" s="531"/>
      <c r="D13" s="531"/>
      <c r="E13" s="531"/>
      <c r="F13" s="531"/>
      <c r="G13" s="531"/>
      <c r="H13" s="531"/>
      <c r="I13" s="531"/>
      <c r="J13" s="531"/>
      <c r="K13" s="531"/>
      <c r="L13" s="531"/>
      <c r="M13" s="438"/>
      <c r="N13" s="62"/>
      <c r="O13" s="26"/>
      <c r="P13" s="26" t="s">
        <v>31</v>
      </c>
      <c r="Q13" s="468"/>
      <c r="R13" s="4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98" t="s">
        <v>32</v>
      </c>
      <c r="B14" s="531"/>
      <c r="C14" s="531"/>
      <c r="D14" s="531"/>
      <c r="E14" s="531"/>
      <c r="F14" s="531"/>
      <c r="G14" s="531"/>
      <c r="H14" s="531"/>
      <c r="I14" s="531"/>
      <c r="J14" s="531"/>
      <c r="K14" s="531"/>
      <c r="L14" s="531"/>
      <c r="M14" s="43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0" t="s">
        <v>33</v>
      </c>
      <c r="B15" s="531"/>
      <c r="C15" s="531"/>
      <c r="D15" s="531"/>
      <c r="E15" s="531"/>
      <c r="F15" s="531"/>
      <c r="G15" s="531"/>
      <c r="H15" s="531"/>
      <c r="I15" s="531"/>
      <c r="J15" s="531"/>
      <c r="K15" s="531"/>
      <c r="L15" s="531"/>
      <c r="M15" s="438"/>
      <c r="N15" s="63"/>
      <c r="P15" s="643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4"/>
      <c r="Q16" s="644"/>
      <c r="R16" s="644"/>
      <c r="S16" s="644"/>
      <c r="T16" s="6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0" t="s">
        <v>35</v>
      </c>
      <c r="B17" s="410" t="s">
        <v>36</v>
      </c>
      <c r="C17" s="658" t="s">
        <v>37</v>
      </c>
      <c r="D17" s="410" t="s">
        <v>38</v>
      </c>
      <c r="E17" s="411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0" t="s">
        <v>49</v>
      </c>
      <c r="Q17" s="695"/>
      <c r="R17" s="695"/>
      <c r="S17" s="695"/>
      <c r="T17" s="411"/>
      <c r="U17" s="437" t="s">
        <v>50</v>
      </c>
      <c r="V17" s="438"/>
      <c r="W17" s="410" t="s">
        <v>51</v>
      </c>
      <c r="X17" s="410" t="s">
        <v>52</v>
      </c>
      <c r="Y17" s="435" t="s">
        <v>53</v>
      </c>
      <c r="Z17" s="41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458"/>
      <c r="AF17" s="459"/>
      <c r="AG17" s="672"/>
      <c r="BD17" s="563" t="s">
        <v>59</v>
      </c>
    </row>
    <row r="18" spans="1:68" ht="14.25" customHeight="1" x14ac:dyDescent="0.2">
      <c r="A18" s="416"/>
      <c r="B18" s="416"/>
      <c r="C18" s="416"/>
      <c r="D18" s="412"/>
      <c r="E18" s="413"/>
      <c r="F18" s="416"/>
      <c r="G18" s="416"/>
      <c r="H18" s="416"/>
      <c r="I18" s="416"/>
      <c r="J18" s="416"/>
      <c r="K18" s="416"/>
      <c r="L18" s="416"/>
      <c r="M18" s="416"/>
      <c r="N18" s="416"/>
      <c r="O18" s="416"/>
      <c r="P18" s="412"/>
      <c r="Q18" s="696"/>
      <c r="R18" s="696"/>
      <c r="S18" s="696"/>
      <c r="T18" s="413"/>
      <c r="U18" s="376" t="s">
        <v>60</v>
      </c>
      <c r="V18" s="376" t="s">
        <v>61</v>
      </c>
      <c r="W18" s="416"/>
      <c r="X18" s="416"/>
      <c r="Y18" s="436"/>
      <c r="Z18" s="416"/>
      <c r="AA18" s="529"/>
      <c r="AB18" s="529"/>
      <c r="AC18" s="529"/>
      <c r="AD18" s="460"/>
      <c r="AE18" s="461"/>
      <c r="AF18" s="462"/>
      <c r="AG18" s="673"/>
      <c r="BD18" s="390"/>
    </row>
    <row r="19" spans="1:68" ht="27.75" customHeight="1" x14ac:dyDescent="0.2">
      <c r="A19" s="464" t="s">
        <v>62</v>
      </c>
      <c r="B19" s="465"/>
      <c r="C19" s="465"/>
      <c r="D19" s="465"/>
      <c r="E19" s="465"/>
      <c r="F19" s="465"/>
      <c r="G19" s="465"/>
      <c r="H19" s="465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48"/>
      <c r="AB19" s="48"/>
      <c r="AC19" s="48"/>
    </row>
    <row r="20" spans="1:68" ht="16.5" customHeight="1" x14ac:dyDescent="0.25">
      <c r="A20" s="409" t="s">
        <v>62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77"/>
      <c r="AB20" s="377"/>
      <c r="AC20" s="377"/>
    </row>
    <row r="21" spans="1:68" ht="14.25" customHeight="1" x14ac:dyDescent="0.25">
      <c r="A21" s="406" t="s">
        <v>63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2">
        <v>4680115885004</v>
      </c>
      <c r="E22" s="393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89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1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1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6" t="s">
        <v>71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92">
        <v>4607091383881</v>
      </c>
      <c r="E26" s="393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92">
        <v>4607091388237</v>
      </c>
      <c r="E27" s="393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92">
        <v>4607091383935</v>
      </c>
      <c r="E28" s="393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7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92">
        <v>4607091383935</v>
      </c>
      <c r="E29" s="393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92">
        <v>4680115881990</v>
      </c>
      <c r="E30" s="393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65" t="s">
        <v>82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92">
        <v>4680115881853</v>
      </c>
      <c r="E31" s="393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4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92">
        <v>4607091383911</v>
      </c>
      <c r="E32" s="393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92">
        <v>4607091388244</v>
      </c>
      <c r="E33" s="393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89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1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1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6" t="s">
        <v>90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92">
        <v>4607091388503</v>
      </c>
      <c r="E37" s="393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7"/>
      <c r="R37" s="387"/>
      <c r="S37" s="387"/>
      <c r="T37" s="38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89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1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390"/>
      <c r="O39" s="391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6" t="s">
        <v>95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0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92">
        <v>4607091388282</v>
      </c>
      <c r="E41" s="393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4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7"/>
      <c r="R41" s="387"/>
      <c r="S41" s="387"/>
      <c r="T41" s="38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89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1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1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6" t="s">
        <v>99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0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92">
        <v>4607091389111</v>
      </c>
      <c r="E45" s="393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7"/>
      <c r="R45" s="387"/>
      <c r="S45" s="387"/>
      <c r="T45" s="38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89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1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1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4" t="s">
        <v>102</v>
      </c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5"/>
      <c r="P48" s="465"/>
      <c r="Q48" s="465"/>
      <c r="R48" s="465"/>
      <c r="S48" s="465"/>
      <c r="T48" s="465"/>
      <c r="U48" s="465"/>
      <c r="V48" s="465"/>
      <c r="W48" s="465"/>
      <c r="X48" s="465"/>
      <c r="Y48" s="465"/>
      <c r="Z48" s="465"/>
      <c r="AA48" s="48"/>
      <c r="AB48" s="48"/>
      <c r="AC48" s="48"/>
    </row>
    <row r="49" spans="1:68" ht="16.5" customHeight="1" x14ac:dyDescent="0.25">
      <c r="A49" s="409" t="s">
        <v>103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90"/>
      <c r="AA49" s="377"/>
      <c r="AB49" s="377"/>
      <c r="AC49" s="377"/>
    </row>
    <row r="50" spans="1:68" ht="14.25" customHeight="1" x14ac:dyDescent="0.25">
      <c r="A50" s="406" t="s">
        <v>104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2">
        <v>4680115881440</v>
      </c>
      <c r="E51" s="393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7"/>
      <c r="R51" s="387"/>
      <c r="S51" s="387"/>
      <c r="T51" s="388"/>
      <c r="U51" s="34"/>
      <c r="V51" s="34"/>
      <c r="W51" s="35" t="s">
        <v>68</v>
      </c>
      <c r="X51" s="382">
        <v>300</v>
      </c>
      <c r="Y51" s="383">
        <f>IFERROR(IF(X51="",0,CEILING((X51/$H51),1)*$H51),"")</f>
        <v>302.40000000000003</v>
      </c>
      <c r="Z51" s="36">
        <f>IFERROR(IF(Y51=0,"",ROUNDUP(Y51/H51,0)*0.02175),"")</f>
        <v>0.60899999999999999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313.33333333333331</v>
      </c>
      <c r="BN51" s="64">
        <f>IFERROR(Y51*I51/H51,"0")</f>
        <v>315.83999999999997</v>
      </c>
      <c r="BO51" s="64">
        <f>IFERROR(1/J51*(X51/H51),"0")</f>
        <v>0.49603174603174593</v>
      </c>
      <c r="BP51" s="64">
        <f>IFERROR(1/J51*(Y51/H51),"0")</f>
        <v>0.5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92">
        <v>4680115881433</v>
      </c>
      <c r="E52" s="393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6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7"/>
      <c r="R52" s="387"/>
      <c r="S52" s="387"/>
      <c r="T52" s="38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89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390"/>
      <c r="O53" s="391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27.777777777777775</v>
      </c>
      <c r="Y53" s="384">
        <f>IFERROR(Y51/H51,"0")+IFERROR(Y52/H52,"0")</f>
        <v>28</v>
      </c>
      <c r="Z53" s="384">
        <f>IFERROR(IF(Z51="",0,Z51),"0")+IFERROR(IF(Z52="",0,Z52),"0")</f>
        <v>0.60899999999999999</v>
      </c>
      <c r="AA53" s="385"/>
      <c r="AB53" s="385"/>
      <c r="AC53" s="385"/>
    </row>
    <row r="54" spans="1:68" x14ac:dyDescent="0.2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1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300</v>
      </c>
      <c r="Y54" s="384">
        <f>IFERROR(SUM(Y51:Y52),"0")</f>
        <v>302.40000000000003</v>
      </c>
      <c r="Z54" s="37"/>
      <c r="AA54" s="385"/>
      <c r="AB54" s="385"/>
      <c r="AC54" s="385"/>
    </row>
    <row r="55" spans="1:68" ht="16.5" customHeight="1" x14ac:dyDescent="0.25">
      <c r="A55" s="409" t="s">
        <v>111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90"/>
      <c r="AA55" s="377"/>
      <c r="AB55" s="377"/>
      <c r="AC55" s="377"/>
    </row>
    <row r="56" spans="1:68" ht="14.25" customHeight="1" x14ac:dyDescent="0.25">
      <c r="A56" s="406" t="s">
        <v>112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90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2">
        <v>4680115881426</v>
      </c>
      <c r="E57" s="393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4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92">
        <v>4680115881426</v>
      </c>
      <c r="E58" s="393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2">
        <v>4680115881419</v>
      </c>
      <c r="E59" s="393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5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7"/>
      <c r="R59" s="387"/>
      <c r="S59" s="387"/>
      <c r="T59" s="388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92">
        <v>4680115881525</v>
      </c>
      <c r="E60" s="393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424" t="s">
        <v>122</v>
      </c>
      <c r="Q60" s="387"/>
      <c r="R60" s="387"/>
      <c r="S60" s="387"/>
      <c r="T60" s="38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89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1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1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409" t="s">
        <v>102</v>
      </c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  <c r="Z63" s="390"/>
      <c r="AA63" s="377"/>
      <c r="AB63" s="377"/>
      <c r="AC63" s="377"/>
    </row>
    <row r="64" spans="1:68" ht="14.25" customHeight="1" x14ac:dyDescent="0.25">
      <c r="A64" s="406" t="s">
        <v>112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90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92">
        <v>4607091382945</v>
      </c>
      <c r="E65" s="393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7"/>
      <c r="R65" s="387"/>
      <c r="S65" s="387"/>
      <c r="T65" s="38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2">
        <v>4607091385670</v>
      </c>
      <c r="E66" s="393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7"/>
      <c r="R66" s="387"/>
      <c r="S66" s="387"/>
      <c r="T66" s="388"/>
      <c r="U66" s="34"/>
      <c r="V66" s="34"/>
      <c r="W66" s="35" t="s">
        <v>68</v>
      </c>
      <c r="X66" s="382">
        <v>100</v>
      </c>
      <c r="Y66" s="383">
        <f t="shared" si="6"/>
        <v>108</v>
      </c>
      <c r="Z66" s="36">
        <f t="shared" si="7"/>
        <v>0.21749999999999997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104.44444444444444</v>
      </c>
      <c r="BN66" s="64">
        <f t="shared" si="9"/>
        <v>112.8</v>
      </c>
      <c r="BO66" s="64">
        <f t="shared" si="10"/>
        <v>0.16534391534391535</v>
      </c>
      <c r="BP66" s="64">
        <f t="shared" si="11"/>
        <v>0.17857142857142855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92">
        <v>4607091385670</v>
      </c>
      <c r="E67" s="393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4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7"/>
      <c r="R67" s="387"/>
      <c r="S67" s="387"/>
      <c r="T67" s="38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92">
        <v>4680115883956</v>
      </c>
      <c r="E68" s="393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6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2">
        <v>4680115881327</v>
      </c>
      <c r="E69" s="393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6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92">
        <v>4680115882133</v>
      </c>
      <c r="E70" s="393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92">
        <v>4680115882133</v>
      </c>
      <c r="E71" s="393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4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92">
        <v>4607091382952</v>
      </c>
      <c r="E72" s="393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4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7"/>
      <c r="R72" s="387"/>
      <c r="S72" s="387"/>
      <c r="T72" s="38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92">
        <v>4607091385687</v>
      </c>
      <c r="E73" s="393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7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7"/>
      <c r="R73" s="387"/>
      <c r="S73" s="387"/>
      <c r="T73" s="388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92">
        <v>4680115882539</v>
      </c>
      <c r="E74" s="393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6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92">
        <v>4607091384604</v>
      </c>
      <c r="E75" s="393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7"/>
      <c r="R75" s="387"/>
      <c r="S75" s="387"/>
      <c r="T75" s="38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92">
        <v>4680115880283</v>
      </c>
      <c r="E76" s="393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6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7"/>
      <c r="R76" s="387"/>
      <c r="S76" s="387"/>
      <c r="T76" s="38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92">
        <v>4680115883949</v>
      </c>
      <c r="E77" s="393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7"/>
      <c r="R77" s="387"/>
      <c r="S77" s="387"/>
      <c r="T77" s="38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92">
        <v>4680115881518</v>
      </c>
      <c r="E78" s="393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663" t="s">
        <v>150</v>
      </c>
      <c r="Q78" s="387"/>
      <c r="R78" s="387"/>
      <c r="S78" s="387"/>
      <c r="T78" s="38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2">
        <v>4680115881303</v>
      </c>
      <c r="E79" s="393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778" t="s">
        <v>153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92">
        <v>4680115882577</v>
      </c>
      <c r="E80" s="393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5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7"/>
      <c r="R80" s="387"/>
      <c r="S80" s="387"/>
      <c r="T80" s="388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92">
        <v>4680115882577</v>
      </c>
      <c r="E81" s="393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7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7"/>
      <c r="R81" s="387"/>
      <c r="S81" s="387"/>
      <c r="T81" s="38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92">
        <v>4680115882720</v>
      </c>
      <c r="E82" s="393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4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7"/>
      <c r="R82" s="387"/>
      <c r="S82" s="387"/>
      <c r="T82" s="38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92">
        <v>4680115880269</v>
      </c>
      <c r="E83" s="393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92">
        <v>4680115880429</v>
      </c>
      <c r="E84" s="393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546" t="s">
        <v>163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92">
        <v>4680115881457</v>
      </c>
      <c r="E85" s="393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89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390"/>
      <c r="O86" s="391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9.2592592592592595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0.21749999999999997</v>
      </c>
      <c r="AA86" s="385"/>
      <c r="AB86" s="385"/>
      <c r="AC86" s="385"/>
    </row>
    <row r="87" spans="1:68" x14ac:dyDescent="0.2">
      <c r="A87" s="390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1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100</v>
      </c>
      <c r="Y87" s="384">
        <f>IFERROR(SUM(Y65:Y85),"0")</f>
        <v>108</v>
      </c>
      <c r="Z87" s="37"/>
      <c r="AA87" s="385"/>
      <c r="AB87" s="385"/>
      <c r="AC87" s="385"/>
    </row>
    <row r="88" spans="1:68" ht="14.25" customHeight="1" x14ac:dyDescent="0.25">
      <c r="A88" s="406" t="s">
        <v>104</v>
      </c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390"/>
      <c r="O88" s="390"/>
      <c r="P88" s="390"/>
      <c r="Q88" s="390"/>
      <c r="R88" s="390"/>
      <c r="S88" s="390"/>
      <c r="T88" s="390"/>
      <c r="U88" s="390"/>
      <c r="V88" s="390"/>
      <c r="W88" s="390"/>
      <c r="X88" s="390"/>
      <c r="Y88" s="390"/>
      <c r="Z88" s="390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92">
        <v>4680115881488</v>
      </c>
      <c r="E89" s="393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7"/>
      <c r="R89" s="387"/>
      <c r="S89" s="387"/>
      <c r="T89" s="38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92">
        <v>4680115882775</v>
      </c>
      <c r="E90" s="393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4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7"/>
      <c r="R90" s="387"/>
      <c r="S90" s="387"/>
      <c r="T90" s="38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92">
        <v>4680115880658</v>
      </c>
      <c r="E91" s="393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588" t="s">
        <v>172</v>
      </c>
      <c r="Q91" s="387"/>
      <c r="R91" s="387"/>
      <c r="S91" s="387"/>
      <c r="T91" s="38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89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390"/>
      <c r="O92" s="391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0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390"/>
      <c r="O93" s="391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6" t="s">
        <v>63</v>
      </c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90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92">
        <v>4680115885066</v>
      </c>
      <c r="E95" s="393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751" t="s">
        <v>175</v>
      </c>
      <c r="Q95" s="387"/>
      <c r="R95" s="387"/>
      <c r="S95" s="387"/>
      <c r="T95" s="38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92">
        <v>4680115885073</v>
      </c>
      <c r="E96" s="393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568" t="s">
        <v>179</v>
      </c>
      <c r="Q96" s="387"/>
      <c r="R96" s="387"/>
      <c r="S96" s="387"/>
      <c r="T96" s="38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92">
        <v>4680115885042</v>
      </c>
      <c r="E97" s="393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730" t="s">
        <v>182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92">
        <v>4680115885059</v>
      </c>
      <c r="E98" s="393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537" t="s">
        <v>185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92">
        <v>4680115885080</v>
      </c>
      <c r="E99" s="393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768" t="s">
        <v>188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92">
        <v>4680115885097</v>
      </c>
      <c r="E100" s="393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739" t="s">
        <v>191</v>
      </c>
      <c r="Q100" s="387"/>
      <c r="R100" s="387"/>
      <c r="S100" s="387"/>
      <c r="T100" s="38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92">
        <v>4607091387667</v>
      </c>
      <c r="E101" s="393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7"/>
      <c r="R101" s="387"/>
      <c r="S101" s="387"/>
      <c r="T101" s="38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92">
        <v>4607091387636</v>
      </c>
      <c r="E102" s="393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7"/>
      <c r="R102" s="387"/>
      <c r="S102" s="387"/>
      <c r="T102" s="38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92">
        <v>4607091382426</v>
      </c>
      <c r="E103" s="393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7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7"/>
      <c r="R103" s="387"/>
      <c r="S103" s="387"/>
      <c r="T103" s="38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92">
        <v>4607091386547</v>
      </c>
      <c r="E104" s="393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7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92">
        <v>4607091382464</v>
      </c>
      <c r="E105" s="393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92">
        <v>4680115883444</v>
      </c>
      <c r="E106" s="393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5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92">
        <v>4680115883444</v>
      </c>
      <c r="E107" s="393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7"/>
      <c r="R107" s="387"/>
      <c r="S107" s="387"/>
      <c r="T107" s="388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89"/>
      <c r="B108" s="390"/>
      <c r="C108" s="390"/>
      <c r="D108" s="390"/>
      <c r="E108" s="390"/>
      <c r="F108" s="390"/>
      <c r="G108" s="390"/>
      <c r="H108" s="390"/>
      <c r="I108" s="390"/>
      <c r="J108" s="390"/>
      <c r="K108" s="390"/>
      <c r="L108" s="390"/>
      <c r="M108" s="390"/>
      <c r="N108" s="390"/>
      <c r="O108" s="391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0"/>
      <c r="B109" s="390"/>
      <c r="C109" s="390"/>
      <c r="D109" s="390"/>
      <c r="E109" s="390"/>
      <c r="F109" s="390"/>
      <c r="G109" s="390"/>
      <c r="H109" s="390"/>
      <c r="I109" s="390"/>
      <c r="J109" s="390"/>
      <c r="K109" s="390"/>
      <c r="L109" s="390"/>
      <c r="M109" s="390"/>
      <c r="N109" s="390"/>
      <c r="O109" s="391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6" t="s">
        <v>71</v>
      </c>
      <c r="B110" s="390"/>
      <c r="C110" s="390"/>
      <c r="D110" s="390"/>
      <c r="E110" s="390"/>
      <c r="F110" s="390"/>
      <c r="G110" s="390"/>
      <c r="H110" s="390"/>
      <c r="I110" s="390"/>
      <c r="J110" s="390"/>
      <c r="K110" s="390"/>
      <c r="L110" s="390"/>
      <c r="M110" s="390"/>
      <c r="N110" s="390"/>
      <c r="O110" s="390"/>
      <c r="P110" s="390"/>
      <c r="Q110" s="390"/>
      <c r="R110" s="390"/>
      <c r="S110" s="390"/>
      <c r="T110" s="390"/>
      <c r="U110" s="390"/>
      <c r="V110" s="390"/>
      <c r="W110" s="390"/>
      <c r="X110" s="390"/>
      <c r="Y110" s="390"/>
      <c r="Z110" s="390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92">
        <v>4607091386967</v>
      </c>
      <c r="E111" s="393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2">
        <v>4607091386967</v>
      </c>
      <c r="E112" s="393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5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92">
        <v>4607091385304</v>
      </c>
      <c r="E113" s="393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6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92">
        <v>4607091386264</v>
      </c>
      <c r="E114" s="393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5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92">
        <v>4680115882584</v>
      </c>
      <c r="E115" s="393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5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7"/>
      <c r="R115" s="387"/>
      <c r="S115" s="387"/>
      <c r="T115" s="38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92">
        <v>4680115882584</v>
      </c>
      <c r="E116" s="393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7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7"/>
      <c r="R116" s="387"/>
      <c r="S116" s="387"/>
      <c r="T116" s="388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2">
        <v>4607091385731</v>
      </c>
      <c r="E117" s="393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6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7"/>
      <c r="R117" s="387"/>
      <c r="S117" s="387"/>
      <c r="T117" s="388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92">
        <v>4680115880894</v>
      </c>
      <c r="E118" s="393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66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7"/>
      <c r="R118" s="387"/>
      <c r="S118" s="387"/>
      <c r="T118" s="38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92">
        <v>4680115880214</v>
      </c>
      <c r="E119" s="393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92">
        <v>4680115885233</v>
      </c>
      <c r="E120" s="393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724" t="s">
        <v>223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92">
        <v>4680115884915</v>
      </c>
      <c r="E121" s="393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492" t="s">
        <v>226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92">
        <v>4607091385427</v>
      </c>
      <c r="E122" s="393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92">
        <v>4680115882645</v>
      </c>
      <c r="E123" s="393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4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92">
        <v>4680115884311</v>
      </c>
      <c r="E124" s="393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434" t="s">
        <v>233</v>
      </c>
      <c r="Q124" s="387"/>
      <c r="R124" s="387"/>
      <c r="S124" s="387"/>
      <c r="T124" s="38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92">
        <v>4680115884403</v>
      </c>
      <c r="E125" s="393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506" t="s">
        <v>236</v>
      </c>
      <c r="Q125" s="387"/>
      <c r="R125" s="387"/>
      <c r="S125" s="387"/>
      <c r="T125" s="38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89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0"/>
      <c r="N126" s="390"/>
      <c r="O126" s="391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1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customHeight="1" x14ac:dyDescent="0.25">
      <c r="A128" s="406" t="s">
        <v>237</v>
      </c>
      <c r="B128" s="390"/>
      <c r="C128" s="390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0"/>
      <c r="O128" s="390"/>
      <c r="P128" s="390"/>
      <c r="Q128" s="390"/>
      <c r="R128" s="390"/>
      <c r="S128" s="390"/>
      <c r="T128" s="390"/>
      <c r="U128" s="390"/>
      <c r="V128" s="390"/>
      <c r="W128" s="390"/>
      <c r="X128" s="390"/>
      <c r="Y128" s="390"/>
      <c r="Z128" s="390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92">
        <v>4680115881532</v>
      </c>
      <c r="E129" s="393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92">
        <v>4680115881532</v>
      </c>
      <c r="E130" s="393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5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92">
        <v>4680115882652</v>
      </c>
      <c r="E131" s="393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68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92">
        <v>4680115880238</v>
      </c>
      <c r="E132" s="393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6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7"/>
      <c r="R132" s="387"/>
      <c r="S132" s="387"/>
      <c r="T132" s="38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92">
        <v>4680115881464</v>
      </c>
      <c r="E133" s="393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4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89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0"/>
      <c r="N134" s="390"/>
      <c r="O134" s="391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0"/>
      <c r="B135" s="390"/>
      <c r="C135" s="390"/>
      <c r="D135" s="390"/>
      <c r="E135" s="390"/>
      <c r="F135" s="390"/>
      <c r="G135" s="390"/>
      <c r="H135" s="390"/>
      <c r="I135" s="390"/>
      <c r="J135" s="390"/>
      <c r="K135" s="390"/>
      <c r="L135" s="390"/>
      <c r="M135" s="390"/>
      <c r="N135" s="390"/>
      <c r="O135" s="391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409" t="s">
        <v>247</v>
      </c>
      <c r="B136" s="390"/>
      <c r="C136" s="390"/>
      <c r="D136" s="390"/>
      <c r="E136" s="390"/>
      <c r="F136" s="390"/>
      <c r="G136" s="390"/>
      <c r="H136" s="390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  <c r="X136" s="390"/>
      <c r="Y136" s="390"/>
      <c r="Z136" s="390"/>
      <c r="AA136" s="377"/>
      <c r="AB136" s="377"/>
      <c r="AC136" s="377"/>
    </row>
    <row r="137" spans="1:68" ht="14.25" customHeight="1" x14ac:dyDescent="0.25">
      <c r="A137" s="406" t="s">
        <v>71</v>
      </c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  <c r="X137" s="390"/>
      <c r="Y137" s="390"/>
      <c r="Z137" s="390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92">
        <v>4607091385168</v>
      </c>
      <c r="E138" s="393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6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2">
        <v>4607091385168</v>
      </c>
      <c r="E139" s="393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5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2">
        <v>40</v>
      </c>
      <c r="Y139" s="383">
        <f>IFERROR(IF(X139="",0,CEILING((X139/$H139),1)*$H139),"")</f>
        <v>42</v>
      </c>
      <c r="Z139" s="36">
        <f>IFERROR(IF(Y139=0,"",ROUNDUP(Y139/H139,0)*0.02175),"")</f>
        <v>0.10874999999999999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42.657142857142851</v>
      </c>
      <c r="BN139" s="64">
        <f>IFERROR(Y139*I139/H139,"0")</f>
        <v>44.79</v>
      </c>
      <c r="BO139" s="64">
        <f>IFERROR(1/J139*(X139/H139),"0")</f>
        <v>8.5034013605442174E-2</v>
      </c>
      <c r="BP139" s="64">
        <f>IFERROR(1/J139*(Y139/H139),"0")</f>
        <v>8.9285714285714274E-2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92">
        <v>4607091383256</v>
      </c>
      <c r="E140" s="393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7"/>
      <c r="R140" s="387"/>
      <c r="S140" s="387"/>
      <c r="T140" s="38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2">
        <v>4607091385748</v>
      </c>
      <c r="E141" s="393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7"/>
      <c r="R141" s="387"/>
      <c r="S141" s="387"/>
      <c r="T141" s="388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92">
        <v>4680115884533</v>
      </c>
      <c r="E142" s="393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89"/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1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4.7619047619047619</v>
      </c>
      <c r="Y143" s="384">
        <f>IFERROR(Y138/H138,"0")+IFERROR(Y139/H139,"0")+IFERROR(Y140/H140,"0")+IFERROR(Y141/H141,"0")+IFERROR(Y142/H142,"0")</f>
        <v>5</v>
      </c>
      <c r="Z143" s="384">
        <f>IFERROR(IF(Z138="",0,Z138),"0")+IFERROR(IF(Z139="",0,Z139),"0")+IFERROR(IF(Z140="",0,Z140),"0")+IFERROR(IF(Z141="",0,Z141),"0")+IFERROR(IF(Z142="",0,Z142),"0")</f>
        <v>0.10874999999999999</v>
      </c>
      <c r="AA143" s="385"/>
      <c r="AB143" s="385"/>
      <c r="AC143" s="385"/>
    </row>
    <row r="144" spans="1:68" x14ac:dyDescent="0.2">
      <c r="A144" s="390"/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1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40</v>
      </c>
      <c r="Y144" s="384">
        <f>IFERROR(SUM(Y138:Y142),"0")</f>
        <v>42</v>
      </c>
      <c r="Z144" s="37"/>
      <c r="AA144" s="385"/>
      <c r="AB144" s="385"/>
      <c r="AC144" s="385"/>
    </row>
    <row r="145" spans="1:68" ht="27.75" customHeight="1" x14ac:dyDescent="0.2">
      <c r="A145" s="464" t="s">
        <v>257</v>
      </c>
      <c r="B145" s="465"/>
      <c r="C145" s="465"/>
      <c r="D145" s="465"/>
      <c r="E145" s="465"/>
      <c r="F145" s="465"/>
      <c r="G145" s="465"/>
      <c r="H145" s="465"/>
      <c r="I145" s="465"/>
      <c r="J145" s="465"/>
      <c r="K145" s="465"/>
      <c r="L145" s="465"/>
      <c r="M145" s="465"/>
      <c r="N145" s="465"/>
      <c r="O145" s="465"/>
      <c r="P145" s="465"/>
      <c r="Q145" s="465"/>
      <c r="R145" s="465"/>
      <c r="S145" s="465"/>
      <c r="T145" s="465"/>
      <c r="U145" s="465"/>
      <c r="V145" s="465"/>
      <c r="W145" s="465"/>
      <c r="X145" s="465"/>
      <c r="Y145" s="465"/>
      <c r="Z145" s="465"/>
      <c r="AA145" s="48"/>
      <c r="AB145" s="48"/>
      <c r="AC145" s="48"/>
    </row>
    <row r="146" spans="1:68" ht="16.5" customHeight="1" x14ac:dyDescent="0.25">
      <c r="A146" s="409" t="s">
        <v>258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390"/>
      <c r="Z146" s="390"/>
      <c r="AA146" s="377"/>
      <c r="AB146" s="377"/>
      <c r="AC146" s="377"/>
    </row>
    <row r="147" spans="1:68" ht="14.25" customHeight="1" x14ac:dyDescent="0.25">
      <c r="A147" s="406" t="s">
        <v>112</v>
      </c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  <c r="X147" s="390"/>
      <c r="Y147" s="390"/>
      <c r="Z147" s="390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92">
        <v>4607091383423</v>
      </c>
      <c r="E148" s="393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7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92">
        <v>4680115885707</v>
      </c>
      <c r="E149" s="393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426" t="s">
        <v>263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92">
        <v>4680115885660</v>
      </c>
      <c r="E150" s="393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759" t="s">
        <v>266</v>
      </c>
      <c r="Q150" s="387"/>
      <c r="R150" s="387"/>
      <c r="S150" s="387"/>
      <c r="T150" s="38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92">
        <v>4680115885691</v>
      </c>
      <c r="E151" s="393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456" t="s">
        <v>269</v>
      </c>
      <c r="Q151" s="387"/>
      <c r="R151" s="387"/>
      <c r="S151" s="387"/>
      <c r="T151" s="38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89"/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1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0"/>
      <c r="B153" s="390"/>
      <c r="C153" s="390"/>
      <c r="D153" s="390"/>
      <c r="E153" s="390"/>
      <c r="F153" s="390"/>
      <c r="G153" s="390"/>
      <c r="H153" s="390"/>
      <c r="I153" s="390"/>
      <c r="J153" s="390"/>
      <c r="K153" s="390"/>
      <c r="L153" s="390"/>
      <c r="M153" s="390"/>
      <c r="N153" s="390"/>
      <c r="O153" s="391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409" t="s">
        <v>270</v>
      </c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  <c r="Z154" s="390"/>
      <c r="AA154" s="377"/>
      <c r="AB154" s="377"/>
      <c r="AC154" s="377"/>
    </row>
    <row r="155" spans="1:68" ht="14.25" customHeight="1" x14ac:dyDescent="0.25">
      <c r="A155" s="406" t="s">
        <v>63</v>
      </c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  <c r="X155" s="390"/>
      <c r="Y155" s="390"/>
      <c r="Z155" s="390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92">
        <v>4680115880993</v>
      </c>
      <c r="E156" s="393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7"/>
      <c r="R156" s="387"/>
      <c r="S156" s="387"/>
      <c r="T156" s="38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92">
        <v>4680115881761</v>
      </c>
      <c r="E157" s="393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7"/>
      <c r="R157" s="387"/>
      <c r="S157" s="387"/>
      <c r="T157" s="38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92">
        <v>4680115881563</v>
      </c>
      <c r="E158" s="393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92">
        <v>4680115880986</v>
      </c>
      <c r="E159" s="393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5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92">
        <v>4680115881785</v>
      </c>
      <c r="E160" s="393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7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7"/>
      <c r="R160" s="387"/>
      <c r="S160" s="387"/>
      <c r="T160" s="38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92">
        <v>4680115881679</v>
      </c>
      <c r="E161" s="393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5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7"/>
      <c r="R161" s="387"/>
      <c r="S161" s="387"/>
      <c r="T161" s="38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92">
        <v>4680115880191</v>
      </c>
      <c r="E162" s="393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5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7"/>
      <c r="R162" s="387"/>
      <c r="S162" s="387"/>
      <c r="T162" s="38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92">
        <v>4680115883963</v>
      </c>
      <c r="E163" s="393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7"/>
      <c r="R163" s="387"/>
      <c r="S163" s="387"/>
      <c r="T163" s="38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89"/>
      <c r="B164" s="390"/>
      <c r="C164" s="390"/>
      <c r="D164" s="390"/>
      <c r="E164" s="390"/>
      <c r="F164" s="390"/>
      <c r="G164" s="390"/>
      <c r="H164" s="390"/>
      <c r="I164" s="390"/>
      <c r="J164" s="390"/>
      <c r="K164" s="390"/>
      <c r="L164" s="390"/>
      <c r="M164" s="390"/>
      <c r="N164" s="390"/>
      <c r="O164" s="391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390"/>
      <c r="O165" s="391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409" t="s">
        <v>287</v>
      </c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  <c r="X166" s="390"/>
      <c r="Y166" s="390"/>
      <c r="Z166" s="390"/>
      <c r="AA166" s="377"/>
      <c r="AB166" s="377"/>
      <c r="AC166" s="377"/>
    </row>
    <row r="167" spans="1:68" ht="14.25" customHeight="1" x14ac:dyDescent="0.25">
      <c r="A167" s="406" t="s">
        <v>112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92">
        <v>4680115881402</v>
      </c>
      <c r="E168" s="393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7"/>
      <c r="R168" s="387"/>
      <c r="S168" s="387"/>
      <c r="T168" s="38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92">
        <v>4680115881396</v>
      </c>
      <c r="E169" s="393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6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7"/>
      <c r="R169" s="387"/>
      <c r="S169" s="387"/>
      <c r="T169" s="38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89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390"/>
      <c r="O170" s="391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390"/>
      <c r="O171" s="391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6" t="s">
        <v>104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  <c r="Z172" s="390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92">
        <v>4680115882935</v>
      </c>
      <c r="E173" s="393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92">
        <v>4680115880764</v>
      </c>
      <c r="E174" s="393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4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89"/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1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0"/>
      <c r="B176" s="390"/>
      <c r="C176" s="390"/>
      <c r="D176" s="390"/>
      <c r="E176" s="390"/>
      <c r="F176" s="390"/>
      <c r="G176" s="390"/>
      <c r="H176" s="390"/>
      <c r="I176" s="390"/>
      <c r="J176" s="390"/>
      <c r="K176" s="390"/>
      <c r="L176" s="390"/>
      <c r="M176" s="390"/>
      <c r="N176" s="390"/>
      <c r="O176" s="391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6" t="s">
        <v>63</v>
      </c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  <c r="X177" s="390"/>
      <c r="Y177" s="390"/>
      <c r="Z177" s="390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2">
        <v>4680115882683</v>
      </c>
      <c r="E178" s="393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2">
        <v>4680115882690</v>
      </c>
      <c r="E179" s="393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92">
        <v>4680115882669</v>
      </c>
      <c r="E180" s="393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92">
        <v>4680115882676</v>
      </c>
      <c r="E181" s="393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7"/>
      <c r="R181" s="387"/>
      <c r="S181" s="387"/>
      <c r="T181" s="38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92">
        <v>4680115884014</v>
      </c>
      <c r="E182" s="393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7"/>
      <c r="R182" s="387"/>
      <c r="S182" s="387"/>
      <c r="T182" s="38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92">
        <v>4680115884007</v>
      </c>
      <c r="E183" s="393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4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7"/>
      <c r="R183" s="387"/>
      <c r="S183" s="387"/>
      <c r="T183" s="38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92">
        <v>4680115884038</v>
      </c>
      <c r="E184" s="393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7"/>
      <c r="R184" s="387"/>
      <c r="S184" s="387"/>
      <c r="T184" s="38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92">
        <v>4680115884021</v>
      </c>
      <c r="E185" s="393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7"/>
      <c r="R185" s="387"/>
      <c r="S185" s="387"/>
      <c r="T185" s="38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89"/>
      <c r="B186" s="390"/>
      <c r="C186" s="390"/>
      <c r="D186" s="390"/>
      <c r="E186" s="390"/>
      <c r="F186" s="390"/>
      <c r="G186" s="390"/>
      <c r="H186" s="390"/>
      <c r="I186" s="390"/>
      <c r="J186" s="390"/>
      <c r="K186" s="390"/>
      <c r="L186" s="390"/>
      <c r="M186" s="390"/>
      <c r="N186" s="390"/>
      <c r="O186" s="391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0"/>
      <c r="B187" s="390"/>
      <c r="C187" s="390"/>
      <c r="D187" s="390"/>
      <c r="E187" s="390"/>
      <c r="F187" s="390"/>
      <c r="G187" s="390"/>
      <c r="H187" s="390"/>
      <c r="I187" s="390"/>
      <c r="J187" s="390"/>
      <c r="K187" s="390"/>
      <c r="L187" s="390"/>
      <c r="M187" s="390"/>
      <c r="N187" s="390"/>
      <c r="O187" s="391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6" t="s">
        <v>71</v>
      </c>
      <c r="B188" s="390"/>
      <c r="C188" s="390"/>
      <c r="D188" s="390"/>
      <c r="E188" s="390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  <c r="X188" s="390"/>
      <c r="Y188" s="390"/>
      <c r="Z188" s="390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92">
        <v>4680115881556</v>
      </c>
      <c r="E189" s="393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6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92">
        <v>4680115881594</v>
      </c>
      <c r="E190" s="393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5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92">
        <v>4680115880962</v>
      </c>
      <c r="E191" s="393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480" t="s">
        <v>318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92">
        <v>4680115881617</v>
      </c>
      <c r="E192" s="393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92">
        <v>4680115880573</v>
      </c>
      <c r="E193" s="393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545" t="s">
        <v>323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92">
        <v>4680115881228</v>
      </c>
      <c r="E194" s="393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7"/>
      <c r="R194" s="387"/>
      <c r="S194" s="387"/>
      <c r="T194" s="38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92">
        <v>4680115881037</v>
      </c>
      <c r="E195" s="393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65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92">
        <v>4680115881211</v>
      </c>
      <c r="E196" s="393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7"/>
      <c r="R196" s="387"/>
      <c r="S196" s="387"/>
      <c r="T196" s="38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92">
        <v>4680115881020</v>
      </c>
      <c r="E197" s="393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7"/>
      <c r="R197" s="387"/>
      <c r="S197" s="387"/>
      <c r="T197" s="38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92">
        <v>4680115882195</v>
      </c>
      <c r="E198" s="393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92">
        <v>4680115882607</v>
      </c>
      <c r="E199" s="393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444" t="s">
        <v>336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2">
        <v>4680115880092</v>
      </c>
      <c r="E200" s="393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429" t="s">
        <v>339</v>
      </c>
      <c r="Q200" s="387"/>
      <c r="R200" s="387"/>
      <c r="S200" s="387"/>
      <c r="T200" s="388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2">
        <v>4680115880221</v>
      </c>
      <c r="E201" s="393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510" t="s">
        <v>342</v>
      </c>
      <c r="Q201" s="387"/>
      <c r="R201" s="387"/>
      <c r="S201" s="387"/>
      <c r="T201" s="388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92">
        <v>4680115882942</v>
      </c>
      <c r="E202" s="393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403" t="s">
        <v>345</v>
      </c>
      <c r="Q202" s="387"/>
      <c r="R202" s="387"/>
      <c r="S202" s="387"/>
      <c r="T202" s="38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92">
        <v>4680115880504</v>
      </c>
      <c r="E203" s="393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616" t="s">
        <v>348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92">
        <v>4680115882164</v>
      </c>
      <c r="E204" s="393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89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0"/>
      <c r="N205" s="390"/>
      <c r="O205" s="391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x14ac:dyDescent="0.2">
      <c r="A206" s="390"/>
      <c r="B206" s="390"/>
      <c r="C206" s="390"/>
      <c r="D206" s="390"/>
      <c r="E206" s="390"/>
      <c r="F206" s="390"/>
      <c r="G206" s="390"/>
      <c r="H206" s="390"/>
      <c r="I206" s="390"/>
      <c r="J206" s="390"/>
      <c r="K206" s="390"/>
      <c r="L206" s="390"/>
      <c r="M206" s="390"/>
      <c r="N206" s="390"/>
      <c r="O206" s="391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customHeight="1" x14ac:dyDescent="0.25">
      <c r="A207" s="406" t="s">
        <v>237</v>
      </c>
      <c r="B207" s="390"/>
      <c r="C207" s="390"/>
      <c r="D207" s="390"/>
      <c r="E207" s="390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  <c r="X207" s="390"/>
      <c r="Y207" s="390"/>
      <c r="Z207" s="390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92">
        <v>4680115882874</v>
      </c>
      <c r="E208" s="393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92">
        <v>4680115882874</v>
      </c>
      <c r="E209" s="393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9" t="s">
        <v>354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92">
        <v>4680115884434</v>
      </c>
      <c r="E210" s="393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92">
        <v>4680115880818</v>
      </c>
      <c r="E211" s="393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629" t="s">
        <v>359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92">
        <v>4680115880801</v>
      </c>
      <c r="E212" s="393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552" t="s">
        <v>362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89"/>
      <c r="B213" s="390"/>
      <c r="C213" s="390"/>
      <c r="D213" s="390"/>
      <c r="E213" s="390"/>
      <c r="F213" s="390"/>
      <c r="G213" s="390"/>
      <c r="H213" s="390"/>
      <c r="I213" s="390"/>
      <c r="J213" s="390"/>
      <c r="K213" s="390"/>
      <c r="L213" s="390"/>
      <c r="M213" s="390"/>
      <c r="N213" s="390"/>
      <c r="O213" s="391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0"/>
      <c r="B214" s="390"/>
      <c r="C214" s="390"/>
      <c r="D214" s="390"/>
      <c r="E214" s="390"/>
      <c r="F214" s="390"/>
      <c r="G214" s="390"/>
      <c r="H214" s="390"/>
      <c r="I214" s="390"/>
      <c r="J214" s="390"/>
      <c r="K214" s="390"/>
      <c r="L214" s="390"/>
      <c r="M214" s="390"/>
      <c r="N214" s="390"/>
      <c r="O214" s="391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409" t="s">
        <v>363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377"/>
      <c r="AB215" s="377"/>
      <c r="AC215" s="377"/>
    </row>
    <row r="216" spans="1:68" ht="14.25" customHeight="1" x14ac:dyDescent="0.25">
      <c r="A216" s="406" t="s">
        <v>112</v>
      </c>
      <c r="B216" s="390"/>
      <c r="C216" s="390"/>
      <c r="D216" s="390"/>
      <c r="E216" s="390"/>
      <c r="F216" s="390"/>
      <c r="G216" s="390"/>
      <c r="H216" s="390"/>
      <c r="I216" s="390"/>
      <c r="J216" s="390"/>
      <c r="K216" s="390"/>
      <c r="L216" s="390"/>
      <c r="M216" s="390"/>
      <c r="N216" s="390"/>
      <c r="O216" s="390"/>
      <c r="P216" s="390"/>
      <c r="Q216" s="390"/>
      <c r="R216" s="390"/>
      <c r="S216" s="390"/>
      <c r="T216" s="390"/>
      <c r="U216" s="390"/>
      <c r="V216" s="390"/>
      <c r="W216" s="390"/>
      <c r="X216" s="390"/>
      <c r="Y216" s="390"/>
      <c r="Z216" s="390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92">
        <v>4680115884274</v>
      </c>
      <c r="E217" s="393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5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92">
        <v>4680115884274</v>
      </c>
      <c r="E218" s="393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408" t="s">
        <v>367</v>
      </c>
      <c r="Q218" s="387"/>
      <c r="R218" s="387"/>
      <c r="S218" s="387"/>
      <c r="T218" s="38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92">
        <v>4680115884298</v>
      </c>
      <c r="E219" s="393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6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92">
        <v>4680115884250</v>
      </c>
      <c r="E220" s="393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92">
        <v>4680115884250</v>
      </c>
      <c r="E221" s="393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763" t="s">
        <v>373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92">
        <v>4680115884281</v>
      </c>
      <c r="E222" s="393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92">
        <v>4680115884199</v>
      </c>
      <c r="E223" s="393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6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92">
        <v>4680115884267</v>
      </c>
      <c r="E224" s="393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6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92">
        <v>4680115882973</v>
      </c>
      <c r="E225" s="393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89"/>
      <c r="B226" s="390"/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1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1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6" t="s">
        <v>63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390"/>
      <c r="Z228" s="390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92">
        <v>4607091389845</v>
      </c>
      <c r="E229" s="393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92">
        <v>4680115882881</v>
      </c>
      <c r="E230" s="393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7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7"/>
      <c r="R230" s="387"/>
      <c r="S230" s="387"/>
      <c r="T230" s="38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89"/>
      <c r="B231" s="390"/>
      <c r="C231" s="390"/>
      <c r="D231" s="390"/>
      <c r="E231" s="390"/>
      <c r="F231" s="390"/>
      <c r="G231" s="390"/>
      <c r="H231" s="390"/>
      <c r="I231" s="390"/>
      <c r="J231" s="390"/>
      <c r="K231" s="390"/>
      <c r="L231" s="390"/>
      <c r="M231" s="390"/>
      <c r="N231" s="390"/>
      <c r="O231" s="391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0"/>
      <c r="B232" s="390"/>
      <c r="C232" s="390"/>
      <c r="D232" s="390"/>
      <c r="E232" s="390"/>
      <c r="F232" s="390"/>
      <c r="G232" s="390"/>
      <c r="H232" s="390"/>
      <c r="I232" s="390"/>
      <c r="J232" s="390"/>
      <c r="K232" s="390"/>
      <c r="L232" s="390"/>
      <c r="M232" s="390"/>
      <c r="N232" s="390"/>
      <c r="O232" s="391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409" t="s">
        <v>386</v>
      </c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  <c r="X233" s="390"/>
      <c r="Y233" s="390"/>
      <c r="Z233" s="390"/>
      <c r="AA233" s="377"/>
      <c r="AB233" s="377"/>
      <c r="AC233" s="377"/>
    </row>
    <row r="234" spans="1:68" ht="14.25" customHeight="1" x14ac:dyDescent="0.25">
      <c r="A234" s="406" t="s">
        <v>112</v>
      </c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  <c r="X234" s="390"/>
      <c r="Y234" s="390"/>
      <c r="Z234" s="390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92">
        <v>4680115884137</v>
      </c>
      <c r="E235" s="393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92">
        <v>4680115884137</v>
      </c>
      <c r="E236" s="393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735" t="s">
        <v>390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92">
        <v>4680115884236</v>
      </c>
      <c r="E237" s="393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92">
        <v>4680115884175</v>
      </c>
      <c r="E238" s="393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92">
        <v>4680115884144</v>
      </c>
      <c r="E239" s="393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92">
        <v>4680115885288</v>
      </c>
      <c r="E240" s="393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722" t="s">
        <v>399</v>
      </c>
      <c r="Q240" s="387"/>
      <c r="R240" s="387"/>
      <c r="S240" s="387"/>
      <c r="T240" s="38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92">
        <v>4680115884182</v>
      </c>
      <c r="E241" s="393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5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7"/>
      <c r="R241" s="387"/>
      <c r="S241" s="387"/>
      <c r="T241" s="38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92">
        <v>4680115884205</v>
      </c>
      <c r="E242" s="393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7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89"/>
      <c r="B243" s="390"/>
      <c r="C243" s="390"/>
      <c r="D243" s="390"/>
      <c r="E243" s="390"/>
      <c r="F243" s="390"/>
      <c r="G243" s="390"/>
      <c r="H243" s="390"/>
      <c r="I243" s="390"/>
      <c r="J243" s="390"/>
      <c r="K243" s="390"/>
      <c r="L243" s="390"/>
      <c r="M243" s="390"/>
      <c r="N243" s="390"/>
      <c r="O243" s="391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0"/>
      <c r="B244" s="390"/>
      <c r="C244" s="390"/>
      <c r="D244" s="390"/>
      <c r="E244" s="390"/>
      <c r="F244" s="390"/>
      <c r="G244" s="390"/>
      <c r="H244" s="390"/>
      <c r="I244" s="390"/>
      <c r="J244" s="390"/>
      <c r="K244" s="390"/>
      <c r="L244" s="390"/>
      <c r="M244" s="390"/>
      <c r="N244" s="390"/>
      <c r="O244" s="391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409" t="s">
        <v>404</v>
      </c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  <c r="X245" s="390"/>
      <c r="Y245" s="390"/>
      <c r="Z245" s="390"/>
      <c r="AA245" s="377"/>
      <c r="AB245" s="377"/>
      <c r="AC245" s="377"/>
    </row>
    <row r="246" spans="1:68" ht="14.25" customHeight="1" x14ac:dyDescent="0.25">
      <c r="A246" s="406" t="s">
        <v>112</v>
      </c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0"/>
      <c r="N246" s="390"/>
      <c r="O246" s="390"/>
      <c r="P246" s="390"/>
      <c r="Q246" s="390"/>
      <c r="R246" s="390"/>
      <c r="S246" s="390"/>
      <c r="T246" s="390"/>
      <c r="U246" s="390"/>
      <c r="V246" s="390"/>
      <c r="W246" s="390"/>
      <c r="X246" s="390"/>
      <c r="Y246" s="390"/>
      <c r="Z246" s="390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92">
        <v>4680115885806</v>
      </c>
      <c r="E247" s="393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512" t="s">
        <v>407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92">
        <v>4680115885837</v>
      </c>
      <c r="E248" s="393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575" t="s">
        <v>410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92">
        <v>4680115885851</v>
      </c>
      <c r="E249" s="393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781" t="s">
        <v>413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92">
        <v>4680115885820</v>
      </c>
      <c r="E250" s="393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699" t="s">
        <v>416</v>
      </c>
      <c r="Q250" s="387"/>
      <c r="R250" s="387"/>
      <c r="S250" s="387"/>
      <c r="T250" s="38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92">
        <v>4680115885844</v>
      </c>
      <c r="E251" s="393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556" t="s">
        <v>419</v>
      </c>
      <c r="Q251" s="387"/>
      <c r="R251" s="387"/>
      <c r="S251" s="387"/>
      <c r="T251" s="38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89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390"/>
      <c r="O252" s="391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0"/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1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409" t="s">
        <v>420</v>
      </c>
      <c r="B254" s="390"/>
      <c r="C254" s="390"/>
      <c r="D254" s="390"/>
      <c r="E254" s="390"/>
      <c r="F254" s="390"/>
      <c r="G254" s="390"/>
      <c r="H254" s="390"/>
      <c r="I254" s="390"/>
      <c r="J254" s="390"/>
      <c r="K254" s="390"/>
      <c r="L254" s="390"/>
      <c r="M254" s="390"/>
      <c r="N254" s="390"/>
      <c r="O254" s="390"/>
      <c r="P254" s="390"/>
      <c r="Q254" s="390"/>
      <c r="R254" s="390"/>
      <c r="S254" s="390"/>
      <c r="T254" s="390"/>
      <c r="U254" s="390"/>
      <c r="V254" s="390"/>
      <c r="W254" s="390"/>
      <c r="X254" s="390"/>
      <c r="Y254" s="390"/>
      <c r="Z254" s="390"/>
      <c r="AA254" s="377"/>
      <c r="AB254" s="377"/>
      <c r="AC254" s="377"/>
    </row>
    <row r="255" spans="1:68" ht="14.25" customHeight="1" x14ac:dyDescent="0.25">
      <c r="A255" s="406" t="s">
        <v>112</v>
      </c>
      <c r="B255" s="390"/>
      <c r="C255" s="390"/>
      <c r="D255" s="390"/>
      <c r="E255" s="390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P255" s="390"/>
      <c r="Q255" s="390"/>
      <c r="R255" s="390"/>
      <c r="S255" s="390"/>
      <c r="T255" s="390"/>
      <c r="U255" s="390"/>
      <c r="V255" s="390"/>
      <c r="W255" s="390"/>
      <c r="X255" s="390"/>
      <c r="Y255" s="390"/>
      <c r="Z255" s="390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92">
        <v>4680115885554</v>
      </c>
      <c r="E256" s="393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562" t="s">
        <v>423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150</v>
      </c>
      <c r="Y256" s="383">
        <f t="shared" ref="Y256:Y262" si="49">IFERROR(IF(X256="",0,CEILING((X256/$H256),1)*$H256),"")</f>
        <v>151.20000000000002</v>
      </c>
      <c r="Z256" s="36">
        <f>IFERROR(IF(Y256=0,"",ROUNDUP(Y256/H256,0)*0.02175),"")</f>
        <v>0.30449999999999999</v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156.66666666666666</v>
      </c>
      <c r="BN256" s="64">
        <f t="shared" ref="BN256:BN262" si="51">IFERROR(Y256*I256/H256,"0")</f>
        <v>157.91999999999999</v>
      </c>
      <c r="BO256" s="64">
        <f t="shared" ref="BO256:BO262" si="52">IFERROR(1/J256*(X256/H256),"0")</f>
        <v>0.24801587301587297</v>
      </c>
      <c r="BP256" s="64">
        <f t="shared" ref="BP256:BP262" si="53">IFERROR(1/J256*(Y256/H256),"0")</f>
        <v>0.25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92">
        <v>4680115885615</v>
      </c>
      <c r="E257" s="393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547" t="s">
        <v>426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92">
        <v>4680115885646</v>
      </c>
      <c r="E258" s="393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682" t="s">
        <v>429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92">
        <v>4680115885608</v>
      </c>
      <c r="E259" s="393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720" t="s">
        <v>432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92">
        <v>4680115885622</v>
      </c>
      <c r="E260" s="393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13" t="s">
        <v>435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92">
        <v>4680115881938</v>
      </c>
      <c r="E261" s="393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5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92">
        <v>4607091387346</v>
      </c>
      <c r="E262" s="393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7"/>
      <c r="R262" s="387"/>
      <c r="S262" s="387"/>
      <c r="T262" s="38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89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1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13.888888888888888</v>
      </c>
      <c r="Y263" s="384">
        <f>IFERROR(Y256/H256,"0")+IFERROR(Y257/H257,"0")+IFERROR(Y258/H258,"0")+IFERROR(Y259/H259,"0")+IFERROR(Y260/H260,"0")+IFERROR(Y261/H261,"0")+IFERROR(Y262/H262,"0")</f>
        <v>14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0.30449999999999999</v>
      </c>
      <c r="AA263" s="385"/>
      <c r="AB263" s="385"/>
      <c r="AC263" s="385"/>
    </row>
    <row r="264" spans="1:68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0"/>
      <c r="N264" s="390"/>
      <c r="O264" s="391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150</v>
      </c>
      <c r="Y264" s="384">
        <f>IFERROR(SUM(Y256:Y262),"0")</f>
        <v>151.20000000000002</v>
      </c>
      <c r="Z264" s="37"/>
      <c r="AA264" s="385"/>
      <c r="AB264" s="385"/>
      <c r="AC264" s="385"/>
    </row>
    <row r="265" spans="1:68" ht="14.25" customHeight="1" x14ac:dyDescent="0.25">
      <c r="A265" s="406" t="s">
        <v>63</v>
      </c>
      <c r="B265" s="390"/>
      <c r="C265" s="390"/>
      <c r="D265" s="390"/>
      <c r="E265" s="390"/>
      <c r="F265" s="390"/>
      <c r="G265" s="390"/>
      <c r="H265" s="390"/>
      <c r="I265" s="390"/>
      <c r="J265" s="390"/>
      <c r="K265" s="390"/>
      <c r="L265" s="390"/>
      <c r="M265" s="390"/>
      <c r="N265" s="390"/>
      <c r="O265" s="390"/>
      <c r="P265" s="390"/>
      <c r="Q265" s="390"/>
      <c r="R265" s="390"/>
      <c r="S265" s="390"/>
      <c r="T265" s="390"/>
      <c r="U265" s="390"/>
      <c r="V265" s="390"/>
      <c r="W265" s="390"/>
      <c r="X265" s="390"/>
      <c r="Y265" s="390"/>
      <c r="Z265" s="390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92">
        <v>4607091387193</v>
      </c>
      <c r="E266" s="393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80</v>
      </c>
      <c r="Y266" s="383">
        <f>IFERROR(IF(X266="",0,CEILING((X266/$H266),1)*$H266),"")</f>
        <v>84</v>
      </c>
      <c r="Z266" s="36">
        <f>IFERROR(IF(Y266=0,"",ROUNDUP(Y266/H266,0)*0.00753),"")</f>
        <v>0.15060000000000001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84.952380952380949</v>
      </c>
      <c r="BN266" s="64">
        <f>IFERROR(Y266*I266/H266,"0")</f>
        <v>89.199999999999989</v>
      </c>
      <c r="BO266" s="64">
        <f>IFERROR(1/J266*(X266/H266),"0")</f>
        <v>0.1221001221001221</v>
      </c>
      <c r="BP266" s="64">
        <f>IFERROR(1/J266*(Y266/H266),"0")</f>
        <v>0.12820512820512819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92">
        <v>4607091387230</v>
      </c>
      <c r="E267" s="393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140</v>
      </c>
      <c r="Y267" s="383">
        <f>IFERROR(IF(X267="",0,CEILING((X267/$H267),1)*$H267),"")</f>
        <v>142.80000000000001</v>
      </c>
      <c r="Z267" s="36">
        <f>IFERROR(IF(Y267=0,"",ROUNDUP(Y267/H267,0)*0.00753),"")</f>
        <v>0.25602000000000003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148.66666666666666</v>
      </c>
      <c r="BN267" s="64">
        <f>IFERROR(Y267*I267/H267,"0")</f>
        <v>151.64000000000001</v>
      </c>
      <c r="BO267" s="64">
        <f>IFERROR(1/J267*(X267/H267),"0")</f>
        <v>0.21367521367521364</v>
      </c>
      <c r="BP267" s="64">
        <f>IFERROR(1/J267*(Y267/H267),"0")</f>
        <v>0.21794871794871795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92">
        <v>4607091387285</v>
      </c>
      <c r="E268" s="393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7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89"/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1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52.38095238095238</v>
      </c>
      <c r="Y269" s="384">
        <f>IFERROR(Y266/H266,"0")+IFERROR(Y267/H267,"0")+IFERROR(Y268/H268,"0")</f>
        <v>54</v>
      </c>
      <c r="Z269" s="384">
        <f>IFERROR(IF(Z266="",0,Z266),"0")+IFERROR(IF(Z267="",0,Z267),"0")+IFERROR(IF(Z268="",0,Z268),"0")</f>
        <v>0.40662000000000004</v>
      </c>
      <c r="AA269" s="385"/>
      <c r="AB269" s="385"/>
      <c r="AC269" s="385"/>
    </row>
    <row r="270" spans="1:68" x14ac:dyDescent="0.2">
      <c r="A270" s="390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390"/>
      <c r="O270" s="391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220</v>
      </c>
      <c r="Y270" s="384">
        <f>IFERROR(SUM(Y266:Y268),"0")</f>
        <v>226.8</v>
      </c>
      <c r="Z270" s="37"/>
      <c r="AA270" s="385"/>
      <c r="AB270" s="385"/>
      <c r="AC270" s="385"/>
    </row>
    <row r="271" spans="1:68" ht="14.25" customHeight="1" x14ac:dyDescent="0.25">
      <c r="A271" s="406" t="s">
        <v>71</v>
      </c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390"/>
      <c r="O271" s="390"/>
      <c r="P271" s="390"/>
      <c r="Q271" s="390"/>
      <c r="R271" s="390"/>
      <c r="S271" s="390"/>
      <c r="T271" s="390"/>
      <c r="U271" s="390"/>
      <c r="V271" s="390"/>
      <c r="W271" s="390"/>
      <c r="X271" s="390"/>
      <c r="Y271" s="390"/>
      <c r="Z271" s="390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2">
        <v>4607091387766</v>
      </c>
      <c r="E272" s="393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6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7"/>
      <c r="R272" s="387"/>
      <c r="S272" s="387"/>
      <c r="T272" s="388"/>
      <c r="U272" s="34"/>
      <c r="V272" s="34"/>
      <c r="W272" s="35" t="s">
        <v>68</v>
      </c>
      <c r="X272" s="382">
        <v>1100</v>
      </c>
      <c r="Y272" s="383">
        <f t="shared" ref="Y272:Y278" si="54">IFERROR(IF(X272="",0,CEILING((X272/$H272),1)*$H272),"")</f>
        <v>1107.5999999999999</v>
      </c>
      <c r="Z272" s="36">
        <f>IFERROR(IF(Y272=0,"",ROUNDUP(Y272/H272,0)*0.02175),"")</f>
        <v>3.0884999999999998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1178.6923076923078</v>
      </c>
      <c r="BN272" s="64">
        <f t="shared" ref="BN272:BN278" si="56">IFERROR(Y272*I272/H272,"0")</f>
        <v>1186.836</v>
      </c>
      <c r="BO272" s="64">
        <f t="shared" ref="BO272:BO278" si="57">IFERROR(1/J272*(X272/H272),"0")</f>
        <v>2.5183150183150182</v>
      </c>
      <c r="BP272" s="64">
        <f t="shared" ref="BP272:BP278" si="58">IFERROR(1/J272*(Y272/H272),"0")</f>
        <v>2.5357142857142856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92">
        <v>4607091387957</v>
      </c>
      <c r="E273" s="393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7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7"/>
      <c r="R273" s="387"/>
      <c r="S273" s="387"/>
      <c r="T273" s="38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92">
        <v>4607091387964</v>
      </c>
      <c r="E274" s="393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7"/>
      <c r="R274" s="387"/>
      <c r="S274" s="387"/>
      <c r="T274" s="38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92">
        <v>4680115884618</v>
      </c>
      <c r="E275" s="393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7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92">
        <v>4680115884588</v>
      </c>
      <c r="E276" s="393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4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7"/>
      <c r="R276" s="387"/>
      <c r="S276" s="387"/>
      <c r="T276" s="38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92">
        <v>4607091387537</v>
      </c>
      <c r="E277" s="393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7"/>
      <c r="R277" s="387"/>
      <c r="S277" s="387"/>
      <c r="T277" s="38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92">
        <v>4607091387513</v>
      </c>
      <c r="E278" s="393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5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7"/>
      <c r="R278" s="387"/>
      <c r="S278" s="387"/>
      <c r="T278" s="38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89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1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141.02564102564102</v>
      </c>
      <c r="Y279" s="384">
        <f>IFERROR(Y272/H272,"0")+IFERROR(Y273/H273,"0")+IFERROR(Y274/H274,"0")+IFERROR(Y275/H275,"0")+IFERROR(Y276/H276,"0")+IFERROR(Y277/H277,"0")+IFERROR(Y278/H278,"0")</f>
        <v>142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3.0884999999999998</v>
      </c>
      <c r="AA279" s="385"/>
      <c r="AB279" s="385"/>
      <c r="AC279" s="385"/>
    </row>
    <row r="280" spans="1:68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0"/>
      <c r="N280" s="390"/>
      <c r="O280" s="391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1100</v>
      </c>
      <c r="Y280" s="384">
        <f>IFERROR(SUM(Y272:Y278),"0")</f>
        <v>1107.5999999999999</v>
      </c>
      <c r="Z280" s="37"/>
      <c r="AA280" s="385"/>
      <c r="AB280" s="385"/>
      <c r="AC280" s="385"/>
    </row>
    <row r="281" spans="1:68" ht="14.25" customHeight="1" x14ac:dyDescent="0.25">
      <c r="A281" s="406" t="s">
        <v>237</v>
      </c>
      <c r="B281" s="390"/>
      <c r="C281" s="390"/>
      <c r="D281" s="390"/>
      <c r="E281" s="390"/>
      <c r="F281" s="390"/>
      <c r="G281" s="390"/>
      <c r="H281" s="390"/>
      <c r="I281" s="390"/>
      <c r="J281" s="390"/>
      <c r="K281" s="390"/>
      <c r="L281" s="390"/>
      <c r="M281" s="390"/>
      <c r="N281" s="390"/>
      <c r="O281" s="390"/>
      <c r="P281" s="390"/>
      <c r="Q281" s="390"/>
      <c r="R281" s="390"/>
      <c r="S281" s="390"/>
      <c r="T281" s="390"/>
      <c r="U281" s="390"/>
      <c r="V281" s="390"/>
      <c r="W281" s="390"/>
      <c r="X281" s="390"/>
      <c r="Y281" s="390"/>
      <c r="Z281" s="390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92">
        <v>4607091380880</v>
      </c>
      <c r="E282" s="393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516" t="s">
        <v>462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2">
        <v>4607091384482</v>
      </c>
      <c r="E283" s="393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92">
        <v>4607091380897</v>
      </c>
      <c r="E284" s="393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7"/>
      <c r="R284" s="387"/>
      <c r="S284" s="387"/>
      <c r="T284" s="38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89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1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x14ac:dyDescent="0.2">
      <c r="A286" s="390"/>
      <c r="B286" s="390"/>
      <c r="C286" s="390"/>
      <c r="D286" s="390"/>
      <c r="E286" s="390"/>
      <c r="F286" s="390"/>
      <c r="G286" s="390"/>
      <c r="H286" s="390"/>
      <c r="I286" s="390"/>
      <c r="J286" s="390"/>
      <c r="K286" s="390"/>
      <c r="L286" s="390"/>
      <c r="M286" s="390"/>
      <c r="N286" s="390"/>
      <c r="O286" s="391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customHeight="1" x14ac:dyDescent="0.25">
      <c r="A287" s="406" t="s">
        <v>90</v>
      </c>
      <c r="B287" s="390"/>
      <c r="C287" s="390"/>
      <c r="D287" s="390"/>
      <c r="E287" s="390"/>
      <c r="F287" s="390"/>
      <c r="G287" s="390"/>
      <c r="H287" s="390"/>
      <c r="I287" s="390"/>
      <c r="J287" s="390"/>
      <c r="K287" s="390"/>
      <c r="L287" s="390"/>
      <c r="M287" s="390"/>
      <c r="N287" s="390"/>
      <c r="O287" s="390"/>
      <c r="P287" s="390"/>
      <c r="Q287" s="390"/>
      <c r="R287" s="390"/>
      <c r="S287" s="390"/>
      <c r="T287" s="390"/>
      <c r="U287" s="390"/>
      <c r="V287" s="390"/>
      <c r="W287" s="390"/>
      <c r="X287" s="390"/>
      <c r="Y287" s="390"/>
      <c r="Z287" s="390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92">
        <v>4607091388374</v>
      </c>
      <c r="E288" s="393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447" t="s">
        <v>469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10</v>
      </c>
      <c r="Y288" s="383">
        <f>IFERROR(IF(X288="",0,CEILING((X288/$H288),1)*$H288),"")</f>
        <v>12.16</v>
      </c>
      <c r="Z288" s="36">
        <f>IFERROR(IF(Y288=0,"",ROUNDUP(Y288/H288,0)*0.00753),"")</f>
        <v>3.0120000000000001E-2</v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10.789473684210526</v>
      </c>
      <c r="BN288" s="64">
        <f>IFERROR(Y288*I288/H288,"0")</f>
        <v>13.12</v>
      </c>
      <c r="BO288" s="64">
        <f>IFERROR(1/J288*(X288/H288),"0")</f>
        <v>2.1086369770580295E-2</v>
      </c>
      <c r="BP288" s="64">
        <f>IFERROR(1/J288*(Y288/H288),"0")</f>
        <v>2.564102564102564E-2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92">
        <v>4607091388381</v>
      </c>
      <c r="E289" s="393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651" t="s">
        <v>472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12</v>
      </c>
      <c r="Y289" s="383">
        <f>IFERROR(IF(X289="",0,CEILING((X289/$H289),1)*$H289),"")</f>
        <v>12.16</v>
      </c>
      <c r="Z289" s="36">
        <f>IFERROR(IF(Y289=0,"",ROUNDUP(Y289/H289,0)*0.00753),"")</f>
        <v>3.0120000000000001E-2</v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13.105263157894736</v>
      </c>
      <c r="BN289" s="64">
        <f>IFERROR(Y289*I289/H289,"0")</f>
        <v>13.280000000000001</v>
      </c>
      <c r="BO289" s="64">
        <f>IFERROR(1/J289*(X289/H289),"0")</f>
        <v>2.5303643724696356E-2</v>
      </c>
      <c r="BP289" s="64">
        <f>IFERROR(1/J289*(Y289/H289),"0")</f>
        <v>2.564102564102564E-2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92">
        <v>4607091388404</v>
      </c>
      <c r="E290" s="393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7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89"/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1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7.2368421052631575</v>
      </c>
      <c r="Y291" s="384">
        <f>IFERROR(Y288/H288,"0")+IFERROR(Y289/H289,"0")+IFERROR(Y290/H290,"0")</f>
        <v>8</v>
      </c>
      <c r="Z291" s="384">
        <f>IFERROR(IF(Z288="",0,Z288),"0")+IFERROR(IF(Z289="",0,Z289),"0")+IFERROR(IF(Z290="",0,Z290),"0")</f>
        <v>6.0240000000000002E-2</v>
      </c>
      <c r="AA291" s="385"/>
      <c r="AB291" s="385"/>
      <c r="AC291" s="385"/>
    </row>
    <row r="292" spans="1:68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0"/>
      <c r="N292" s="390"/>
      <c r="O292" s="391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22</v>
      </c>
      <c r="Y292" s="384">
        <f>IFERROR(SUM(Y288:Y290),"0")</f>
        <v>24.32</v>
      </c>
      <c r="Z292" s="37"/>
      <c r="AA292" s="385"/>
      <c r="AB292" s="385"/>
      <c r="AC292" s="385"/>
    </row>
    <row r="293" spans="1:68" ht="14.25" customHeight="1" x14ac:dyDescent="0.25">
      <c r="A293" s="406" t="s">
        <v>475</v>
      </c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0"/>
      <c r="N293" s="390"/>
      <c r="O293" s="390"/>
      <c r="P293" s="390"/>
      <c r="Q293" s="390"/>
      <c r="R293" s="390"/>
      <c r="S293" s="390"/>
      <c r="T293" s="390"/>
      <c r="U293" s="390"/>
      <c r="V293" s="390"/>
      <c r="W293" s="390"/>
      <c r="X293" s="390"/>
      <c r="Y293" s="390"/>
      <c r="Z293" s="390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92">
        <v>4680115881808</v>
      </c>
      <c r="E294" s="393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7"/>
      <c r="R294" s="387"/>
      <c r="S294" s="387"/>
      <c r="T294" s="38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92">
        <v>4680115881822</v>
      </c>
      <c r="E295" s="393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7"/>
      <c r="R295" s="387"/>
      <c r="S295" s="387"/>
      <c r="T295" s="38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92">
        <v>4680115880016</v>
      </c>
      <c r="E296" s="393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89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1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0"/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1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409" t="s">
        <v>484</v>
      </c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390"/>
      <c r="O299" s="390"/>
      <c r="P299" s="390"/>
      <c r="Q299" s="390"/>
      <c r="R299" s="390"/>
      <c r="S299" s="390"/>
      <c r="T299" s="390"/>
      <c r="U299" s="390"/>
      <c r="V299" s="390"/>
      <c r="W299" s="390"/>
      <c r="X299" s="390"/>
      <c r="Y299" s="390"/>
      <c r="Z299" s="390"/>
      <c r="AA299" s="377"/>
      <c r="AB299" s="377"/>
      <c r="AC299" s="377"/>
    </row>
    <row r="300" spans="1:68" ht="14.25" customHeight="1" x14ac:dyDescent="0.25">
      <c r="A300" s="406" t="s">
        <v>63</v>
      </c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390"/>
      <c r="O300" s="390"/>
      <c r="P300" s="390"/>
      <c r="Q300" s="390"/>
      <c r="R300" s="390"/>
      <c r="S300" s="390"/>
      <c r="T300" s="390"/>
      <c r="U300" s="390"/>
      <c r="V300" s="390"/>
      <c r="W300" s="390"/>
      <c r="X300" s="390"/>
      <c r="Y300" s="390"/>
      <c r="Z300" s="390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92">
        <v>4607091387292</v>
      </c>
      <c r="E301" s="393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89"/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1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0"/>
      <c r="B303" s="390"/>
      <c r="C303" s="390"/>
      <c r="D303" s="390"/>
      <c r="E303" s="390"/>
      <c r="F303" s="390"/>
      <c r="G303" s="390"/>
      <c r="H303" s="390"/>
      <c r="I303" s="390"/>
      <c r="J303" s="390"/>
      <c r="K303" s="390"/>
      <c r="L303" s="390"/>
      <c r="M303" s="390"/>
      <c r="N303" s="390"/>
      <c r="O303" s="391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409" t="s">
        <v>487</v>
      </c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390"/>
      <c r="O304" s="390"/>
      <c r="P304" s="390"/>
      <c r="Q304" s="390"/>
      <c r="R304" s="390"/>
      <c r="S304" s="390"/>
      <c r="T304" s="390"/>
      <c r="U304" s="390"/>
      <c r="V304" s="390"/>
      <c r="W304" s="390"/>
      <c r="X304" s="390"/>
      <c r="Y304" s="390"/>
      <c r="Z304" s="390"/>
      <c r="AA304" s="377"/>
      <c r="AB304" s="377"/>
      <c r="AC304" s="377"/>
    </row>
    <row r="305" spans="1:68" ht="14.25" customHeight="1" x14ac:dyDescent="0.25">
      <c r="A305" s="406" t="s">
        <v>63</v>
      </c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390"/>
      <c r="O305" s="390"/>
      <c r="P305" s="390"/>
      <c r="Q305" s="390"/>
      <c r="R305" s="390"/>
      <c r="S305" s="390"/>
      <c r="T305" s="390"/>
      <c r="U305" s="390"/>
      <c r="V305" s="390"/>
      <c r="W305" s="390"/>
      <c r="X305" s="390"/>
      <c r="Y305" s="390"/>
      <c r="Z305" s="390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92">
        <v>4607091383836</v>
      </c>
      <c r="E306" s="393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9"/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1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0"/>
      <c r="B308" s="390"/>
      <c r="C308" s="390"/>
      <c r="D308" s="390"/>
      <c r="E308" s="390"/>
      <c r="F308" s="390"/>
      <c r="G308" s="390"/>
      <c r="H308" s="390"/>
      <c r="I308" s="390"/>
      <c r="J308" s="390"/>
      <c r="K308" s="390"/>
      <c r="L308" s="390"/>
      <c r="M308" s="390"/>
      <c r="N308" s="390"/>
      <c r="O308" s="391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6" t="s">
        <v>71</v>
      </c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390"/>
      <c r="O309" s="390"/>
      <c r="P309" s="390"/>
      <c r="Q309" s="390"/>
      <c r="R309" s="390"/>
      <c r="S309" s="390"/>
      <c r="T309" s="390"/>
      <c r="U309" s="390"/>
      <c r="V309" s="390"/>
      <c r="W309" s="390"/>
      <c r="X309" s="390"/>
      <c r="Y309" s="390"/>
      <c r="Z309" s="390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92">
        <v>4607091387919</v>
      </c>
      <c r="E310" s="393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6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7"/>
      <c r="R310" s="387"/>
      <c r="S310" s="387"/>
      <c r="T310" s="388"/>
      <c r="U310" s="34"/>
      <c r="V310" s="34"/>
      <c r="W310" s="35" t="s">
        <v>68</v>
      </c>
      <c r="X310" s="382">
        <v>80</v>
      </c>
      <c r="Y310" s="383">
        <f>IFERROR(IF(X310="",0,CEILING((X310/$H310),1)*$H310),"")</f>
        <v>81</v>
      </c>
      <c r="Z310" s="36">
        <f>IFERROR(IF(Y310=0,"",ROUNDUP(Y310/H310,0)*0.02175),"")</f>
        <v>0.21749999999999997</v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85.57037037037037</v>
      </c>
      <c r="BN310" s="64">
        <f>IFERROR(Y310*I310/H310,"0")</f>
        <v>86.64</v>
      </c>
      <c r="BO310" s="64">
        <f>IFERROR(1/J310*(X310/H310),"0")</f>
        <v>0.17636684303350972</v>
      </c>
      <c r="BP310" s="64">
        <f>IFERROR(1/J310*(Y310/H310),"0")</f>
        <v>0.17857142857142855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92">
        <v>4680115883604</v>
      </c>
      <c r="E311" s="393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6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92">
        <v>4680115883567</v>
      </c>
      <c r="E312" s="393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6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89"/>
      <c r="B313" s="390"/>
      <c r="C313" s="390"/>
      <c r="D313" s="390"/>
      <c r="E313" s="390"/>
      <c r="F313" s="390"/>
      <c r="G313" s="390"/>
      <c r="H313" s="390"/>
      <c r="I313" s="390"/>
      <c r="J313" s="390"/>
      <c r="K313" s="390"/>
      <c r="L313" s="390"/>
      <c r="M313" s="390"/>
      <c r="N313" s="390"/>
      <c r="O313" s="391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9.8765432098765444</v>
      </c>
      <c r="Y313" s="384">
        <f>IFERROR(Y310/H310,"0")+IFERROR(Y311/H311,"0")+IFERROR(Y312/H312,"0")</f>
        <v>10</v>
      </c>
      <c r="Z313" s="384">
        <f>IFERROR(IF(Z310="",0,Z310),"0")+IFERROR(IF(Z311="",0,Z311),"0")+IFERROR(IF(Z312="",0,Z312),"0")</f>
        <v>0.21749999999999997</v>
      </c>
      <c r="AA313" s="385"/>
      <c r="AB313" s="385"/>
      <c r="AC313" s="385"/>
    </row>
    <row r="314" spans="1:68" x14ac:dyDescent="0.2">
      <c r="A314" s="390"/>
      <c r="B314" s="390"/>
      <c r="C314" s="390"/>
      <c r="D314" s="390"/>
      <c r="E314" s="390"/>
      <c r="F314" s="390"/>
      <c r="G314" s="390"/>
      <c r="H314" s="390"/>
      <c r="I314" s="390"/>
      <c r="J314" s="390"/>
      <c r="K314" s="390"/>
      <c r="L314" s="390"/>
      <c r="M314" s="390"/>
      <c r="N314" s="390"/>
      <c r="O314" s="391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80</v>
      </c>
      <c r="Y314" s="384">
        <f>IFERROR(SUM(Y310:Y312),"0")</f>
        <v>81</v>
      </c>
      <c r="Z314" s="37"/>
      <c r="AA314" s="385"/>
      <c r="AB314" s="385"/>
      <c r="AC314" s="385"/>
    </row>
    <row r="315" spans="1:68" ht="14.25" customHeight="1" x14ac:dyDescent="0.25">
      <c r="A315" s="406" t="s">
        <v>90</v>
      </c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390"/>
      <c r="O315" s="390"/>
      <c r="P315" s="390"/>
      <c r="Q315" s="390"/>
      <c r="R315" s="390"/>
      <c r="S315" s="390"/>
      <c r="T315" s="390"/>
      <c r="U315" s="390"/>
      <c r="V315" s="390"/>
      <c r="W315" s="390"/>
      <c r="X315" s="390"/>
      <c r="Y315" s="390"/>
      <c r="Z315" s="390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92">
        <v>4607091383102</v>
      </c>
      <c r="E316" s="393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7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89"/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1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0"/>
      <c r="B318" s="390"/>
      <c r="C318" s="390"/>
      <c r="D318" s="390"/>
      <c r="E318" s="390"/>
      <c r="F318" s="390"/>
      <c r="G318" s="390"/>
      <c r="H318" s="390"/>
      <c r="I318" s="390"/>
      <c r="J318" s="390"/>
      <c r="K318" s="390"/>
      <c r="L318" s="390"/>
      <c r="M318" s="390"/>
      <c r="N318" s="390"/>
      <c r="O318" s="391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4" t="s">
        <v>498</v>
      </c>
      <c r="B319" s="465"/>
      <c r="C319" s="465"/>
      <c r="D319" s="465"/>
      <c r="E319" s="465"/>
      <c r="F319" s="465"/>
      <c r="G319" s="465"/>
      <c r="H319" s="465"/>
      <c r="I319" s="465"/>
      <c r="J319" s="465"/>
      <c r="K319" s="465"/>
      <c r="L319" s="465"/>
      <c r="M319" s="465"/>
      <c r="N319" s="465"/>
      <c r="O319" s="465"/>
      <c r="P319" s="465"/>
      <c r="Q319" s="465"/>
      <c r="R319" s="465"/>
      <c r="S319" s="465"/>
      <c r="T319" s="465"/>
      <c r="U319" s="465"/>
      <c r="V319" s="465"/>
      <c r="W319" s="465"/>
      <c r="X319" s="465"/>
      <c r="Y319" s="465"/>
      <c r="Z319" s="465"/>
      <c r="AA319" s="48"/>
      <c r="AB319" s="48"/>
      <c r="AC319" s="48"/>
    </row>
    <row r="320" spans="1:68" ht="16.5" customHeight="1" x14ac:dyDescent="0.25">
      <c r="A320" s="409" t="s">
        <v>499</v>
      </c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390"/>
      <c r="O320" s="390"/>
      <c r="P320" s="390"/>
      <c r="Q320" s="390"/>
      <c r="R320" s="390"/>
      <c r="S320" s="390"/>
      <c r="T320" s="390"/>
      <c r="U320" s="390"/>
      <c r="V320" s="390"/>
      <c r="W320" s="390"/>
      <c r="X320" s="390"/>
      <c r="Y320" s="390"/>
      <c r="Z320" s="390"/>
      <c r="AA320" s="377"/>
      <c r="AB320" s="377"/>
      <c r="AC320" s="377"/>
    </row>
    <row r="321" spans="1:68" ht="14.25" customHeight="1" x14ac:dyDescent="0.25">
      <c r="A321" s="406" t="s">
        <v>112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390"/>
      <c r="Z321" s="390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92">
        <v>4680115884885</v>
      </c>
      <c r="E322" s="393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1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92">
        <v>4680115884892</v>
      </c>
      <c r="E323" s="393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50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2">
        <v>4680115884830</v>
      </c>
      <c r="E324" s="393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6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900</v>
      </c>
      <c r="Y324" s="383">
        <f t="shared" si="59"/>
        <v>900</v>
      </c>
      <c r="Z324" s="36">
        <f>IFERROR(IF(Y324=0,"",ROUNDUP(Y324/H324,0)*0.02175),"")</f>
        <v>1.3049999999999999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928.8</v>
      </c>
      <c r="BN324" s="64">
        <f t="shared" si="61"/>
        <v>928.8</v>
      </c>
      <c r="BO324" s="64">
        <f t="shared" si="62"/>
        <v>1.25</v>
      </c>
      <c r="BP324" s="64">
        <f t="shared" si="63"/>
        <v>1.25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92">
        <v>4680115884830</v>
      </c>
      <c r="E325" s="393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5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7"/>
      <c r="R325" s="387"/>
      <c r="S325" s="387"/>
      <c r="T325" s="38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2">
        <v>4680115884847</v>
      </c>
      <c r="E326" s="393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7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7"/>
      <c r="R326" s="387"/>
      <c r="S326" s="387"/>
      <c r="T326" s="388"/>
      <c r="U326" s="34"/>
      <c r="V326" s="34"/>
      <c r="W326" s="35" t="s">
        <v>68</v>
      </c>
      <c r="X326" s="382">
        <v>90</v>
      </c>
      <c r="Y326" s="383">
        <f t="shared" si="59"/>
        <v>90</v>
      </c>
      <c r="Z326" s="36">
        <f>IFERROR(IF(Y326=0,"",ROUNDUP(Y326/H326,0)*0.02175),"")</f>
        <v>0.1305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92.88000000000001</v>
      </c>
      <c r="BN326" s="64">
        <f t="shared" si="61"/>
        <v>92.88000000000001</v>
      </c>
      <c r="BO326" s="64">
        <f t="shared" si="62"/>
        <v>0.125</v>
      </c>
      <c r="BP326" s="64">
        <f t="shared" si="63"/>
        <v>0.125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92">
        <v>4680115884847</v>
      </c>
      <c r="E327" s="393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5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7"/>
      <c r="R327" s="387"/>
      <c r="S327" s="387"/>
      <c r="T327" s="38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2">
        <v>4680115884854</v>
      </c>
      <c r="E328" s="393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60</v>
      </c>
      <c r="Y328" s="383">
        <f t="shared" si="59"/>
        <v>60</v>
      </c>
      <c r="Z328" s="36">
        <f>IFERROR(IF(Y328=0,"",ROUNDUP(Y328/H328,0)*0.02175),"")</f>
        <v>8.6999999999999994E-2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61.92</v>
      </c>
      <c r="BN328" s="64">
        <f t="shared" si="61"/>
        <v>61.92</v>
      </c>
      <c r="BO328" s="64">
        <f t="shared" si="62"/>
        <v>8.3333333333333329E-2</v>
      </c>
      <c r="BP328" s="64">
        <f t="shared" si="63"/>
        <v>8.3333333333333329E-2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92">
        <v>4680115884854</v>
      </c>
      <c r="E329" s="393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7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92">
        <v>4680115884908</v>
      </c>
      <c r="E330" s="393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56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92">
        <v>4680115884861</v>
      </c>
      <c r="E331" s="393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7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92">
        <v>4680115884922</v>
      </c>
      <c r="E332" s="393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5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92">
        <v>4680115882638</v>
      </c>
      <c r="E333" s="393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89"/>
      <c r="B334" s="390"/>
      <c r="C334" s="390"/>
      <c r="D334" s="390"/>
      <c r="E334" s="390"/>
      <c r="F334" s="390"/>
      <c r="G334" s="390"/>
      <c r="H334" s="390"/>
      <c r="I334" s="390"/>
      <c r="J334" s="390"/>
      <c r="K334" s="390"/>
      <c r="L334" s="390"/>
      <c r="M334" s="390"/>
      <c r="N334" s="390"/>
      <c r="O334" s="391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70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70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1.5225</v>
      </c>
      <c r="AA334" s="385"/>
      <c r="AB334" s="385"/>
      <c r="AC334" s="385"/>
    </row>
    <row r="335" spans="1:68" x14ac:dyDescent="0.2">
      <c r="A335" s="390"/>
      <c r="B335" s="390"/>
      <c r="C335" s="390"/>
      <c r="D335" s="390"/>
      <c r="E335" s="390"/>
      <c r="F335" s="390"/>
      <c r="G335" s="390"/>
      <c r="H335" s="390"/>
      <c r="I335" s="390"/>
      <c r="J335" s="390"/>
      <c r="K335" s="390"/>
      <c r="L335" s="390"/>
      <c r="M335" s="390"/>
      <c r="N335" s="390"/>
      <c r="O335" s="391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1050</v>
      </c>
      <c r="Y335" s="384">
        <f>IFERROR(SUM(Y322:Y333),"0")</f>
        <v>1050</v>
      </c>
      <c r="Z335" s="37"/>
      <c r="AA335" s="385"/>
      <c r="AB335" s="385"/>
      <c r="AC335" s="385"/>
    </row>
    <row r="336" spans="1:68" ht="14.25" customHeight="1" x14ac:dyDescent="0.25">
      <c r="A336" s="406" t="s">
        <v>104</v>
      </c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390"/>
      <c r="O336" s="390"/>
      <c r="P336" s="390"/>
      <c r="Q336" s="390"/>
      <c r="R336" s="390"/>
      <c r="S336" s="390"/>
      <c r="T336" s="390"/>
      <c r="U336" s="390"/>
      <c r="V336" s="390"/>
      <c r="W336" s="390"/>
      <c r="X336" s="390"/>
      <c r="Y336" s="390"/>
      <c r="Z336" s="390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2">
        <v>4607091383980</v>
      </c>
      <c r="E337" s="393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200</v>
      </c>
      <c r="Y337" s="383">
        <f>IFERROR(IF(X337="",0,CEILING((X337/$H337),1)*$H337),"")</f>
        <v>210</v>
      </c>
      <c r="Z337" s="36">
        <f>IFERROR(IF(Y337=0,"",ROUNDUP(Y337/H337,0)*0.02175),"")</f>
        <v>0.30449999999999999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206.4</v>
      </c>
      <c r="BN337" s="64">
        <f>IFERROR(Y337*I337/H337,"0")</f>
        <v>216.72</v>
      </c>
      <c r="BO337" s="64">
        <f>IFERROR(1/J337*(X337/H337),"0")</f>
        <v>0.27777777777777779</v>
      </c>
      <c r="BP337" s="64">
        <f>IFERROR(1/J337*(Y337/H337),"0")</f>
        <v>0.29166666666666663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92">
        <v>4607091384178</v>
      </c>
      <c r="E338" s="393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4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89"/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1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13.333333333333334</v>
      </c>
      <c r="Y339" s="384">
        <f>IFERROR(Y337/H337,"0")+IFERROR(Y338/H338,"0")</f>
        <v>14</v>
      </c>
      <c r="Z339" s="384">
        <f>IFERROR(IF(Z337="",0,Z337),"0")+IFERROR(IF(Z338="",0,Z338),"0")</f>
        <v>0.30449999999999999</v>
      </c>
      <c r="AA339" s="385"/>
      <c r="AB339" s="385"/>
      <c r="AC339" s="385"/>
    </row>
    <row r="340" spans="1:68" x14ac:dyDescent="0.2">
      <c r="A340" s="390"/>
      <c r="B340" s="390"/>
      <c r="C340" s="390"/>
      <c r="D340" s="390"/>
      <c r="E340" s="390"/>
      <c r="F340" s="390"/>
      <c r="G340" s="390"/>
      <c r="H340" s="390"/>
      <c r="I340" s="390"/>
      <c r="J340" s="390"/>
      <c r="K340" s="390"/>
      <c r="L340" s="390"/>
      <c r="M340" s="390"/>
      <c r="N340" s="390"/>
      <c r="O340" s="391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200</v>
      </c>
      <c r="Y340" s="384">
        <f>IFERROR(SUM(Y337:Y338),"0")</f>
        <v>210</v>
      </c>
      <c r="Z340" s="37"/>
      <c r="AA340" s="385"/>
      <c r="AB340" s="385"/>
      <c r="AC340" s="385"/>
    </row>
    <row r="341" spans="1:68" ht="14.25" customHeight="1" x14ac:dyDescent="0.25">
      <c r="A341" s="406" t="s">
        <v>71</v>
      </c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390"/>
      <c r="O341" s="390"/>
      <c r="P341" s="390"/>
      <c r="Q341" s="390"/>
      <c r="R341" s="390"/>
      <c r="S341" s="390"/>
      <c r="T341" s="390"/>
      <c r="U341" s="390"/>
      <c r="V341" s="390"/>
      <c r="W341" s="390"/>
      <c r="X341" s="390"/>
      <c r="Y341" s="390"/>
      <c r="Z341" s="390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92">
        <v>4607091383928</v>
      </c>
      <c r="E342" s="393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4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7"/>
      <c r="R342" s="387"/>
      <c r="S342" s="387"/>
      <c r="T342" s="38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92">
        <v>4607091383928</v>
      </c>
      <c r="E343" s="393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5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92">
        <v>4607091384260</v>
      </c>
      <c r="E344" s="393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4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89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390"/>
      <c r="O345" s="391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0"/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1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6" t="s">
        <v>237</v>
      </c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390"/>
      <c r="O347" s="390"/>
      <c r="P347" s="390"/>
      <c r="Q347" s="390"/>
      <c r="R347" s="390"/>
      <c r="S347" s="390"/>
      <c r="T347" s="390"/>
      <c r="U347" s="390"/>
      <c r="V347" s="390"/>
      <c r="W347" s="390"/>
      <c r="X347" s="390"/>
      <c r="Y347" s="390"/>
      <c r="Z347" s="390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92">
        <v>4607091384673</v>
      </c>
      <c r="E348" s="393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7"/>
      <c r="R348" s="387"/>
      <c r="S348" s="387"/>
      <c r="T348" s="38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92">
        <v>4607091384673</v>
      </c>
      <c r="E349" s="393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48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7"/>
      <c r="R349" s="387"/>
      <c r="S349" s="387"/>
      <c r="T349" s="38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89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390"/>
      <c r="O350" s="391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390"/>
      <c r="O351" s="391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409" t="s">
        <v>533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90"/>
      <c r="AA352" s="377"/>
      <c r="AB352" s="377"/>
      <c r="AC352" s="377"/>
    </row>
    <row r="353" spans="1:68" ht="14.25" customHeight="1" x14ac:dyDescent="0.25">
      <c r="A353" s="406" t="s">
        <v>112</v>
      </c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390"/>
      <c r="O353" s="390"/>
      <c r="P353" s="390"/>
      <c r="Q353" s="390"/>
      <c r="R353" s="390"/>
      <c r="S353" s="390"/>
      <c r="T353" s="390"/>
      <c r="U353" s="390"/>
      <c r="V353" s="390"/>
      <c r="W353" s="390"/>
      <c r="X353" s="390"/>
      <c r="Y353" s="390"/>
      <c r="Z353" s="390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92">
        <v>4680115881907</v>
      </c>
      <c r="E354" s="393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490" t="s">
        <v>536</v>
      </c>
      <c r="Q354" s="387"/>
      <c r="R354" s="387"/>
      <c r="S354" s="387"/>
      <c r="T354" s="38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89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1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0"/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1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6" t="s">
        <v>63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90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92">
        <v>4607091384802</v>
      </c>
      <c r="E358" s="393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6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7"/>
      <c r="R358" s="387"/>
      <c r="S358" s="387"/>
      <c r="T358" s="388"/>
      <c r="U358" s="34"/>
      <c r="V358" s="34"/>
      <c r="W358" s="35" t="s">
        <v>68</v>
      </c>
      <c r="X358" s="382">
        <v>200</v>
      </c>
      <c r="Y358" s="383">
        <f>IFERROR(IF(X358="",0,CEILING((X358/$H358),1)*$H358),"")</f>
        <v>201.48</v>
      </c>
      <c r="Z358" s="36">
        <f>IFERROR(IF(Y358=0,"",ROUNDUP(Y358/H358,0)*0.00753),"")</f>
        <v>0.34638000000000002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209.13242009132421</v>
      </c>
      <c r="BN358" s="64">
        <f>IFERROR(Y358*I358/H358,"0")</f>
        <v>210.67999999999998</v>
      </c>
      <c r="BO358" s="64">
        <f>IFERROR(1/J358*(X358/H358),"0")</f>
        <v>0.29270577215782695</v>
      </c>
      <c r="BP358" s="64">
        <f>IFERROR(1/J358*(Y358/H358),"0")</f>
        <v>0.29487179487179488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92">
        <v>4607091384802</v>
      </c>
      <c r="E359" s="393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5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7"/>
      <c r="R359" s="387"/>
      <c r="S359" s="387"/>
      <c r="T359" s="38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92">
        <v>4607091384826</v>
      </c>
      <c r="E360" s="393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4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7"/>
      <c r="R360" s="387"/>
      <c r="S360" s="387"/>
      <c r="T360" s="38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89"/>
      <c r="B361" s="390"/>
      <c r="C361" s="390"/>
      <c r="D361" s="390"/>
      <c r="E361" s="390"/>
      <c r="F361" s="390"/>
      <c r="G361" s="390"/>
      <c r="H361" s="390"/>
      <c r="I361" s="390"/>
      <c r="J361" s="390"/>
      <c r="K361" s="390"/>
      <c r="L361" s="390"/>
      <c r="M361" s="390"/>
      <c r="N361" s="390"/>
      <c r="O361" s="391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45.662100456621005</v>
      </c>
      <c r="Y361" s="384">
        <f>IFERROR(Y358/H358,"0")+IFERROR(Y359/H359,"0")+IFERROR(Y360/H360,"0")</f>
        <v>46</v>
      </c>
      <c r="Z361" s="384">
        <f>IFERROR(IF(Z358="",0,Z358),"0")+IFERROR(IF(Z359="",0,Z359),"0")+IFERROR(IF(Z360="",0,Z360),"0")</f>
        <v>0.34638000000000002</v>
      </c>
      <c r="AA361" s="385"/>
      <c r="AB361" s="385"/>
      <c r="AC361" s="385"/>
    </row>
    <row r="362" spans="1:68" x14ac:dyDescent="0.2">
      <c r="A362" s="390"/>
      <c r="B362" s="390"/>
      <c r="C362" s="390"/>
      <c r="D362" s="390"/>
      <c r="E362" s="390"/>
      <c r="F362" s="390"/>
      <c r="G362" s="390"/>
      <c r="H362" s="390"/>
      <c r="I362" s="390"/>
      <c r="J362" s="390"/>
      <c r="K362" s="390"/>
      <c r="L362" s="390"/>
      <c r="M362" s="390"/>
      <c r="N362" s="390"/>
      <c r="O362" s="391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200</v>
      </c>
      <c r="Y362" s="384">
        <f>IFERROR(SUM(Y358:Y360),"0")</f>
        <v>201.48</v>
      </c>
      <c r="Z362" s="37"/>
      <c r="AA362" s="385"/>
      <c r="AB362" s="385"/>
      <c r="AC362" s="385"/>
    </row>
    <row r="363" spans="1:68" ht="14.25" customHeight="1" x14ac:dyDescent="0.25">
      <c r="A363" s="406" t="s">
        <v>71</v>
      </c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L363" s="390"/>
      <c r="M363" s="390"/>
      <c r="N363" s="390"/>
      <c r="O363" s="390"/>
      <c r="P363" s="390"/>
      <c r="Q363" s="390"/>
      <c r="R363" s="390"/>
      <c r="S363" s="390"/>
      <c r="T363" s="390"/>
      <c r="U363" s="390"/>
      <c r="V363" s="390"/>
      <c r="W363" s="390"/>
      <c r="X363" s="390"/>
      <c r="Y363" s="390"/>
      <c r="Z363" s="390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2">
        <v>4607091384246</v>
      </c>
      <c r="E364" s="393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7"/>
      <c r="R364" s="387"/>
      <c r="S364" s="387"/>
      <c r="T364" s="388"/>
      <c r="U364" s="34"/>
      <c r="V364" s="34"/>
      <c r="W364" s="35" t="s">
        <v>68</v>
      </c>
      <c r="X364" s="382">
        <v>140</v>
      </c>
      <c r="Y364" s="383">
        <f>IFERROR(IF(X364="",0,CEILING((X364/$H364),1)*$H364),"")</f>
        <v>140.4</v>
      </c>
      <c r="Z364" s="36">
        <f>IFERROR(IF(Y364=0,"",ROUNDUP(Y364/H364,0)*0.02175),"")</f>
        <v>0.39149999999999996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150.12307692307692</v>
      </c>
      <c r="BN364" s="64">
        <f>IFERROR(Y364*I364/H364,"0")</f>
        <v>150.55200000000002</v>
      </c>
      <c r="BO364" s="64">
        <f>IFERROR(1/J364*(X364/H364),"0")</f>
        <v>0.32051282051282048</v>
      </c>
      <c r="BP364" s="64">
        <f>IFERROR(1/J364*(Y364/H364),"0")</f>
        <v>0.3214285714285714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92">
        <v>4680115881976</v>
      </c>
      <c r="E365" s="393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7"/>
      <c r="R365" s="387"/>
      <c r="S365" s="387"/>
      <c r="T365" s="38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92">
        <v>4607091384253</v>
      </c>
      <c r="E366" s="393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7"/>
      <c r="R366" s="387"/>
      <c r="S366" s="387"/>
      <c r="T366" s="388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92">
        <v>4607091384253</v>
      </c>
      <c r="E367" s="393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7"/>
      <c r="R367" s="387"/>
      <c r="S367" s="387"/>
      <c r="T367" s="38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92">
        <v>4680115881969</v>
      </c>
      <c r="E368" s="393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7"/>
      <c r="R368" s="387"/>
      <c r="S368" s="387"/>
      <c r="T368" s="38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89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390"/>
      <c r="O369" s="391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17.948717948717949</v>
      </c>
      <c r="Y369" s="384">
        <f>IFERROR(Y364/H364,"0")+IFERROR(Y365/H365,"0")+IFERROR(Y366/H366,"0")+IFERROR(Y367/H367,"0")+IFERROR(Y368/H368,"0")</f>
        <v>18</v>
      </c>
      <c r="Z369" s="384">
        <f>IFERROR(IF(Z364="",0,Z364),"0")+IFERROR(IF(Z365="",0,Z365),"0")+IFERROR(IF(Z366="",0,Z366),"0")+IFERROR(IF(Z367="",0,Z367),"0")+IFERROR(IF(Z368="",0,Z368),"0")</f>
        <v>0.39149999999999996</v>
      </c>
      <c r="AA369" s="385"/>
      <c r="AB369" s="385"/>
      <c r="AC369" s="385"/>
    </row>
    <row r="370" spans="1:68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1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140</v>
      </c>
      <c r="Y370" s="384">
        <f>IFERROR(SUM(Y364:Y368),"0")</f>
        <v>140.4</v>
      </c>
      <c r="Z370" s="37"/>
      <c r="AA370" s="385"/>
      <c r="AB370" s="385"/>
      <c r="AC370" s="385"/>
    </row>
    <row r="371" spans="1:68" ht="14.25" customHeight="1" x14ac:dyDescent="0.25">
      <c r="A371" s="406" t="s">
        <v>237</v>
      </c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0"/>
      <c r="N371" s="390"/>
      <c r="O371" s="390"/>
      <c r="P371" s="390"/>
      <c r="Q371" s="390"/>
      <c r="R371" s="390"/>
      <c r="S371" s="390"/>
      <c r="T371" s="390"/>
      <c r="U371" s="390"/>
      <c r="V371" s="390"/>
      <c r="W371" s="390"/>
      <c r="X371" s="390"/>
      <c r="Y371" s="390"/>
      <c r="Z371" s="390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92">
        <v>4607091389357</v>
      </c>
      <c r="E372" s="393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92">
        <v>4607091389357</v>
      </c>
      <c r="E373" s="393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4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89"/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1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0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390"/>
      <c r="O375" s="391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4" t="s">
        <v>554</v>
      </c>
      <c r="B376" s="465"/>
      <c r="C376" s="465"/>
      <c r="D376" s="465"/>
      <c r="E376" s="465"/>
      <c r="F376" s="465"/>
      <c r="G376" s="465"/>
      <c r="H376" s="465"/>
      <c r="I376" s="465"/>
      <c r="J376" s="465"/>
      <c r="K376" s="465"/>
      <c r="L376" s="465"/>
      <c r="M376" s="465"/>
      <c r="N376" s="465"/>
      <c r="O376" s="465"/>
      <c r="P376" s="465"/>
      <c r="Q376" s="465"/>
      <c r="R376" s="465"/>
      <c r="S376" s="465"/>
      <c r="T376" s="465"/>
      <c r="U376" s="465"/>
      <c r="V376" s="465"/>
      <c r="W376" s="465"/>
      <c r="X376" s="465"/>
      <c r="Y376" s="465"/>
      <c r="Z376" s="465"/>
      <c r="AA376" s="48"/>
      <c r="AB376" s="48"/>
      <c r="AC376" s="48"/>
    </row>
    <row r="377" spans="1:68" ht="16.5" customHeight="1" x14ac:dyDescent="0.25">
      <c r="A377" s="409" t="s">
        <v>555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90"/>
      <c r="AA377" s="377"/>
      <c r="AB377" s="377"/>
      <c r="AC377" s="377"/>
    </row>
    <row r="378" spans="1:68" ht="14.25" customHeight="1" x14ac:dyDescent="0.25">
      <c r="A378" s="406" t="s">
        <v>112</v>
      </c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390"/>
      <c r="O378" s="390"/>
      <c r="P378" s="390"/>
      <c r="Q378" s="390"/>
      <c r="R378" s="390"/>
      <c r="S378" s="390"/>
      <c r="T378" s="390"/>
      <c r="U378" s="390"/>
      <c r="V378" s="390"/>
      <c r="W378" s="390"/>
      <c r="X378" s="390"/>
      <c r="Y378" s="390"/>
      <c r="Z378" s="390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92">
        <v>4607091389708</v>
      </c>
      <c r="E379" s="393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7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7"/>
      <c r="R379" s="387"/>
      <c r="S379" s="387"/>
      <c r="T379" s="38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89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1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1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6" t="s">
        <v>63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90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92">
        <v>4607091389753</v>
      </c>
      <c r="E383" s="393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4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7"/>
      <c r="R383" s="387"/>
      <c r="S383" s="387"/>
      <c r="T383" s="388"/>
      <c r="U383" s="34"/>
      <c r="V383" s="34"/>
      <c r="W383" s="35" t="s">
        <v>68</v>
      </c>
      <c r="X383" s="382">
        <v>10</v>
      </c>
      <c r="Y383" s="383">
        <f t="shared" ref="Y383:Y405" si="64">IFERROR(IF(X383="",0,CEILING((X383/$H383),1)*$H383),"")</f>
        <v>12.600000000000001</v>
      </c>
      <c r="Z383" s="36">
        <f t="shared" ref="Z383:Z389" si="65">IFERROR(IF(Y383=0,"",ROUNDUP(Y383/H383,0)*0.00753),"")</f>
        <v>2.2589999999999999E-2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10.547619047619046</v>
      </c>
      <c r="BN383" s="64">
        <f t="shared" ref="BN383:BN405" si="67">IFERROR(Y383*I383/H383,"0")</f>
        <v>13.290000000000001</v>
      </c>
      <c r="BO383" s="64">
        <f t="shared" ref="BO383:BO405" si="68">IFERROR(1/J383*(X383/H383),"0")</f>
        <v>1.5262515262515262E-2</v>
      </c>
      <c r="BP383" s="64">
        <f t="shared" ref="BP383:BP405" si="69">IFERROR(1/J383*(Y383/H383),"0")</f>
        <v>1.9230769230769232E-2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92">
        <v>4607091389753</v>
      </c>
      <c r="E384" s="393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776" t="s">
        <v>561</v>
      </c>
      <c r="Q384" s="387"/>
      <c r="R384" s="387"/>
      <c r="S384" s="387"/>
      <c r="T384" s="38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92">
        <v>4607091389760</v>
      </c>
      <c r="E385" s="393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4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7"/>
      <c r="R385" s="387"/>
      <c r="S385" s="387"/>
      <c r="T385" s="38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92">
        <v>4607091389760</v>
      </c>
      <c r="E386" s="393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762" t="s">
        <v>565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92">
        <v>4607091389746</v>
      </c>
      <c r="E387" s="393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610" t="s">
        <v>568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92">
        <v>4607091389746</v>
      </c>
      <c r="E388" s="393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571" t="s">
        <v>568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92">
        <v>4680115882928</v>
      </c>
      <c r="E389" s="393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7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7"/>
      <c r="R389" s="387"/>
      <c r="S389" s="387"/>
      <c r="T389" s="38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92">
        <v>4680115883147</v>
      </c>
      <c r="E390" s="393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7"/>
      <c r="R390" s="387"/>
      <c r="S390" s="387"/>
      <c r="T390" s="38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92">
        <v>4680115883147</v>
      </c>
      <c r="E391" s="393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772" t="s">
        <v>575</v>
      </c>
      <c r="Q391" s="387"/>
      <c r="R391" s="387"/>
      <c r="S391" s="387"/>
      <c r="T391" s="38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92">
        <v>4607091384338</v>
      </c>
      <c r="E392" s="393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7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92">
        <v>4607091384338</v>
      </c>
      <c r="E393" s="393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579" t="s">
        <v>579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92">
        <v>4680115883154</v>
      </c>
      <c r="E394" s="393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7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7"/>
      <c r="R394" s="387"/>
      <c r="S394" s="387"/>
      <c r="T394" s="38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92">
        <v>4680115883154</v>
      </c>
      <c r="E395" s="393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7" t="s">
        <v>583</v>
      </c>
      <c r="Q395" s="387"/>
      <c r="R395" s="387"/>
      <c r="S395" s="387"/>
      <c r="T395" s="38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92">
        <v>4607091389524</v>
      </c>
      <c r="E396" s="393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7"/>
      <c r="R396" s="387"/>
      <c r="S396" s="387"/>
      <c r="T396" s="38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92">
        <v>4607091389524</v>
      </c>
      <c r="E397" s="393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31" t="s">
        <v>587</v>
      </c>
      <c r="Q397" s="387"/>
      <c r="R397" s="387"/>
      <c r="S397" s="387"/>
      <c r="T397" s="38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92">
        <v>4680115883161</v>
      </c>
      <c r="E398" s="393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92">
        <v>4680115883161</v>
      </c>
      <c r="E399" s="393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523" t="s">
        <v>591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92">
        <v>4607091384345</v>
      </c>
      <c r="E400" s="393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713" t="s">
        <v>594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92">
        <v>4607091389531</v>
      </c>
      <c r="E401" s="393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92">
        <v>4607091389531</v>
      </c>
      <c r="E402" s="393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716" t="s">
        <v>598</v>
      </c>
      <c r="Q402" s="387"/>
      <c r="R402" s="387"/>
      <c r="S402" s="387"/>
      <c r="T402" s="38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92">
        <v>4607091389531</v>
      </c>
      <c r="E403" s="393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678" t="s">
        <v>598</v>
      </c>
      <c r="Q403" s="387"/>
      <c r="R403" s="387"/>
      <c r="S403" s="387"/>
      <c r="T403" s="38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92">
        <v>4680115883185</v>
      </c>
      <c r="E404" s="393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7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7"/>
      <c r="R404" s="387"/>
      <c r="S404" s="387"/>
      <c r="T404" s="38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92">
        <v>4680115883185</v>
      </c>
      <c r="E405" s="393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725" t="s">
        <v>603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89"/>
      <c r="B406" s="390"/>
      <c r="C406" s="390"/>
      <c r="D406" s="390"/>
      <c r="E406" s="390"/>
      <c r="F406" s="390"/>
      <c r="G406" s="390"/>
      <c r="H406" s="390"/>
      <c r="I406" s="390"/>
      <c r="J406" s="390"/>
      <c r="K406" s="390"/>
      <c r="L406" s="390"/>
      <c r="M406" s="390"/>
      <c r="N406" s="390"/>
      <c r="O406" s="391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2.3809523809523809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3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2.2589999999999999E-2</v>
      </c>
      <c r="AA406" s="385"/>
      <c r="AB406" s="385"/>
      <c r="AC406" s="385"/>
    </row>
    <row r="407" spans="1:68" x14ac:dyDescent="0.2">
      <c r="A407" s="390"/>
      <c r="B407" s="390"/>
      <c r="C407" s="390"/>
      <c r="D407" s="390"/>
      <c r="E407" s="390"/>
      <c r="F407" s="390"/>
      <c r="G407" s="390"/>
      <c r="H407" s="390"/>
      <c r="I407" s="390"/>
      <c r="J407" s="390"/>
      <c r="K407" s="390"/>
      <c r="L407" s="390"/>
      <c r="M407" s="390"/>
      <c r="N407" s="390"/>
      <c r="O407" s="391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10</v>
      </c>
      <c r="Y407" s="384">
        <f>IFERROR(SUM(Y383:Y405),"0")</f>
        <v>12.600000000000001</v>
      </c>
      <c r="Z407" s="37"/>
      <c r="AA407" s="385"/>
      <c r="AB407" s="385"/>
      <c r="AC407" s="385"/>
    </row>
    <row r="408" spans="1:68" ht="14.25" customHeight="1" x14ac:dyDescent="0.25">
      <c r="A408" s="406" t="s">
        <v>71</v>
      </c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L408" s="390"/>
      <c r="M408" s="390"/>
      <c r="N408" s="390"/>
      <c r="O408" s="390"/>
      <c r="P408" s="390"/>
      <c r="Q408" s="390"/>
      <c r="R408" s="390"/>
      <c r="S408" s="390"/>
      <c r="T408" s="390"/>
      <c r="U408" s="390"/>
      <c r="V408" s="390"/>
      <c r="W408" s="390"/>
      <c r="X408" s="390"/>
      <c r="Y408" s="390"/>
      <c r="Z408" s="390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92">
        <v>4607091389654</v>
      </c>
      <c r="E409" s="393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5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7"/>
      <c r="R409" s="387"/>
      <c r="S409" s="387"/>
      <c r="T409" s="38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92">
        <v>4607091384352</v>
      </c>
      <c r="E410" s="393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4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7"/>
      <c r="R410" s="387"/>
      <c r="S410" s="387"/>
      <c r="T410" s="38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89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390"/>
      <c r="O411" s="391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0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1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6" t="s">
        <v>90</v>
      </c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390"/>
      <c r="O413" s="390"/>
      <c r="P413" s="390"/>
      <c r="Q413" s="390"/>
      <c r="R413" s="390"/>
      <c r="S413" s="390"/>
      <c r="T413" s="390"/>
      <c r="U413" s="390"/>
      <c r="V413" s="390"/>
      <c r="W413" s="390"/>
      <c r="X413" s="390"/>
      <c r="Y413" s="390"/>
      <c r="Z413" s="390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92">
        <v>4680115884335</v>
      </c>
      <c r="E414" s="393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92">
        <v>4680115884342</v>
      </c>
      <c r="E415" s="393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5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92">
        <v>4680115884113</v>
      </c>
      <c r="E416" s="393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7"/>
      <c r="R416" s="387"/>
      <c r="S416" s="387"/>
      <c r="T416" s="38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89"/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1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0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390"/>
      <c r="O418" s="391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409" t="s">
        <v>616</v>
      </c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390"/>
      <c r="O419" s="390"/>
      <c r="P419" s="390"/>
      <c r="Q419" s="390"/>
      <c r="R419" s="390"/>
      <c r="S419" s="390"/>
      <c r="T419" s="390"/>
      <c r="U419" s="390"/>
      <c r="V419" s="390"/>
      <c r="W419" s="390"/>
      <c r="X419" s="390"/>
      <c r="Y419" s="390"/>
      <c r="Z419" s="390"/>
      <c r="AA419" s="377"/>
      <c r="AB419" s="377"/>
      <c r="AC419" s="377"/>
    </row>
    <row r="420" spans="1:68" ht="14.25" customHeight="1" x14ac:dyDescent="0.25">
      <c r="A420" s="406" t="s">
        <v>104</v>
      </c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L420" s="390"/>
      <c r="M420" s="390"/>
      <c r="N420" s="390"/>
      <c r="O420" s="390"/>
      <c r="P420" s="390"/>
      <c r="Q420" s="390"/>
      <c r="R420" s="390"/>
      <c r="S420" s="390"/>
      <c r="T420" s="390"/>
      <c r="U420" s="390"/>
      <c r="V420" s="390"/>
      <c r="W420" s="390"/>
      <c r="X420" s="390"/>
      <c r="Y420" s="390"/>
      <c r="Z420" s="390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92">
        <v>4607091389364</v>
      </c>
      <c r="E421" s="393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53" t="s">
        <v>619</v>
      </c>
      <c r="Q421" s="387"/>
      <c r="R421" s="387"/>
      <c r="S421" s="387"/>
      <c r="T421" s="38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89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390"/>
      <c r="O422" s="391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1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6" t="s">
        <v>63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90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92">
        <v>4607091389739</v>
      </c>
      <c r="E425" s="393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92">
        <v>4607091389739</v>
      </c>
      <c r="E426" s="393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690" t="s">
        <v>623</v>
      </c>
      <c r="Q426" s="387"/>
      <c r="R426" s="387"/>
      <c r="S426" s="387"/>
      <c r="T426" s="388"/>
      <c r="U426" s="34"/>
      <c r="V426" s="34"/>
      <c r="W426" s="35" t="s">
        <v>68</v>
      </c>
      <c r="X426" s="382">
        <v>20</v>
      </c>
      <c r="Y426" s="383">
        <f t="shared" si="71"/>
        <v>21</v>
      </c>
      <c r="Z426" s="36">
        <f>IFERROR(IF(Y426=0,"",ROUNDUP(Y426/H426,0)*0.00753),"")</f>
        <v>3.7650000000000003E-2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21.095238095238091</v>
      </c>
      <c r="BN426" s="64">
        <f t="shared" si="73"/>
        <v>22.15</v>
      </c>
      <c r="BO426" s="64">
        <f t="shared" si="74"/>
        <v>3.0525030525030524E-2</v>
      </c>
      <c r="BP426" s="64">
        <f t="shared" si="75"/>
        <v>3.2051282051282048E-2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92">
        <v>4607091389425</v>
      </c>
      <c r="E427" s="393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49" t="s">
        <v>626</v>
      </c>
      <c r="Q427" s="387"/>
      <c r="R427" s="387"/>
      <c r="S427" s="387"/>
      <c r="T427" s="38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92">
        <v>4680115880771</v>
      </c>
      <c r="E428" s="393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6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92">
        <v>4680115880771</v>
      </c>
      <c r="E429" s="393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681" t="s">
        <v>630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92">
        <v>4607091389500</v>
      </c>
      <c r="E430" s="393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92">
        <v>4607091389500</v>
      </c>
      <c r="E431" s="393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87" t="s">
        <v>634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89"/>
      <c r="B432" s="390"/>
      <c r="C432" s="390"/>
      <c r="D432" s="390"/>
      <c r="E432" s="390"/>
      <c r="F432" s="390"/>
      <c r="G432" s="390"/>
      <c r="H432" s="390"/>
      <c r="I432" s="390"/>
      <c r="J432" s="390"/>
      <c r="K432" s="390"/>
      <c r="L432" s="390"/>
      <c r="M432" s="390"/>
      <c r="N432" s="390"/>
      <c r="O432" s="391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4.7619047619047619</v>
      </c>
      <c r="Y432" s="384">
        <f>IFERROR(Y425/H425,"0")+IFERROR(Y426/H426,"0")+IFERROR(Y427/H427,"0")+IFERROR(Y428/H428,"0")+IFERROR(Y429/H429,"0")+IFERROR(Y430/H430,"0")+IFERROR(Y431/H431,"0")</f>
        <v>5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3.7650000000000003E-2</v>
      </c>
      <c r="AA432" s="385"/>
      <c r="AB432" s="385"/>
      <c r="AC432" s="385"/>
    </row>
    <row r="433" spans="1:68" x14ac:dyDescent="0.2">
      <c r="A433" s="390"/>
      <c r="B433" s="390"/>
      <c r="C433" s="390"/>
      <c r="D433" s="390"/>
      <c r="E433" s="390"/>
      <c r="F433" s="390"/>
      <c r="G433" s="390"/>
      <c r="H433" s="390"/>
      <c r="I433" s="390"/>
      <c r="J433" s="390"/>
      <c r="K433" s="390"/>
      <c r="L433" s="390"/>
      <c r="M433" s="390"/>
      <c r="N433" s="390"/>
      <c r="O433" s="391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20</v>
      </c>
      <c r="Y433" s="384">
        <f>IFERROR(SUM(Y425:Y431),"0")</f>
        <v>21</v>
      </c>
      <c r="Z433" s="37"/>
      <c r="AA433" s="385"/>
      <c r="AB433" s="385"/>
      <c r="AC433" s="385"/>
    </row>
    <row r="434" spans="1:68" ht="14.25" customHeight="1" x14ac:dyDescent="0.25">
      <c r="A434" s="406" t="s">
        <v>90</v>
      </c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L434" s="390"/>
      <c r="M434" s="390"/>
      <c r="N434" s="390"/>
      <c r="O434" s="390"/>
      <c r="P434" s="390"/>
      <c r="Q434" s="390"/>
      <c r="R434" s="390"/>
      <c r="S434" s="390"/>
      <c r="T434" s="390"/>
      <c r="U434" s="390"/>
      <c r="V434" s="390"/>
      <c r="W434" s="390"/>
      <c r="X434" s="390"/>
      <c r="Y434" s="390"/>
      <c r="Z434" s="390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92">
        <v>4680115884571</v>
      </c>
      <c r="E435" s="393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4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89"/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L436" s="390"/>
      <c r="M436" s="390"/>
      <c r="N436" s="390"/>
      <c r="O436" s="391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390"/>
      <c r="O437" s="391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6" t="s">
        <v>99</v>
      </c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390"/>
      <c r="O438" s="390"/>
      <c r="P438" s="390"/>
      <c r="Q438" s="390"/>
      <c r="R438" s="390"/>
      <c r="S438" s="390"/>
      <c r="T438" s="390"/>
      <c r="U438" s="390"/>
      <c r="V438" s="390"/>
      <c r="W438" s="390"/>
      <c r="X438" s="390"/>
      <c r="Y438" s="390"/>
      <c r="Z438" s="390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92">
        <v>4680115884090</v>
      </c>
      <c r="E439" s="393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89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390"/>
      <c r="O440" s="391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0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1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6" t="s">
        <v>639</v>
      </c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390"/>
      <c r="O442" s="390"/>
      <c r="P442" s="390"/>
      <c r="Q442" s="390"/>
      <c r="R442" s="390"/>
      <c r="S442" s="390"/>
      <c r="T442" s="390"/>
      <c r="U442" s="390"/>
      <c r="V442" s="390"/>
      <c r="W442" s="390"/>
      <c r="X442" s="390"/>
      <c r="Y442" s="390"/>
      <c r="Z442" s="390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92">
        <v>4680115884564</v>
      </c>
      <c r="E443" s="393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7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89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L444" s="390"/>
      <c r="M444" s="390"/>
      <c r="N444" s="390"/>
      <c r="O444" s="391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0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1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409" t="s">
        <v>642</v>
      </c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0"/>
      <c r="P446" s="390"/>
      <c r="Q446" s="390"/>
      <c r="R446" s="390"/>
      <c r="S446" s="390"/>
      <c r="T446" s="390"/>
      <c r="U446" s="390"/>
      <c r="V446" s="390"/>
      <c r="W446" s="390"/>
      <c r="X446" s="390"/>
      <c r="Y446" s="390"/>
      <c r="Z446" s="390"/>
      <c r="AA446" s="377"/>
      <c r="AB446" s="377"/>
      <c r="AC446" s="377"/>
    </row>
    <row r="447" spans="1:68" ht="14.25" customHeight="1" x14ac:dyDescent="0.25">
      <c r="A447" s="406" t="s">
        <v>63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90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92">
        <v>4680115885189</v>
      </c>
      <c r="E448" s="393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92">
        <v>4680115885172</v>
      </c>
      <c r="E449" s="393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4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92">
        <v>4680115885110</v>
      </c>
      <c r="E450" s="393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6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7"/>
      <c r="R450" s="387"/>
      <c r="S450" s="387"/>
      <c r="T450" s="38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89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1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0"/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1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409" t="s">
        <v>649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390"/>
      <c r="AA453" s="377"/>
      <c r="AB453" s="377"/>
      <c r="AC453" s="377"/>
    </row>
    <row r="454" spans="1:68" ht="14.25" customHeight="1" x14ac:dyDescent="0.25">
      <c r="A454" s="406" t="s">
        <v>63</v>
      </c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0"/>
      <c r="N454" s="390"/>
      <c r="O454" s="390"/>
      <c r="P454" s="390"/>
      <c r="Q454" s="390"/>
      <c r="R454" s="390"/>
      <c r="S454" s="390"/>
      <c r="T454" s="390"/>
      <c r="U454" s="390"/>
      <c r="V454" s="390"/>
      <c r="W454" s="390"/>
      <c r="X454" s="390"/>
      <c r="Y454" s="390"/>
      <c r="Z454" s="390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92">
        <v>4680115885738</v>
      </c>
      <c r="E455" s="393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780" t="s">
        <v>652</v>
      </c>
      <c r="Q455" s="387"/>
      <c r="R455" s="387"/>
      <c r="S455" s="387"/>
      <c r="T455" s="38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92">
        <v>4680115885103</v>
      </c>
      <c r="E456" s="393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7"/>
      <c r="R456" s="387"/>
      <c r="S456" s="387"/>
      <c r="T456" s="38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89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390"/>
      <c r="O457" s="391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0"/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1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6" t="s">
        <v>237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90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92">
        <v>4680115885509</v>
      </c>
      <c r="E460" s="393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541" t="s">
        <v>657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89"/>
      <c r="B461" s="390"/>
      <c r="C461" s="390"/>
      <c r="D461" s="390"/>
      <c r="E461" s="390"/>
      <c r="F461" s="390"/>
      <c r="G461" s="390"/>
      <c r="H461" s="390"/>
      <c r="I461" s="390"/>
      <c r="J461" s="390"/>
      <c r="K461" s="390"/>
      <c r="L461" s="390"/>
      <c r="M461" s="390"/>
      <c r="N461" s="390"/>
      <c r="O461" s="391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0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390"/>
      <c r="O462" s="391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4" t="s">
        <v>658</v>
      </c>
      <c r="B463" s="465"/>
      <c r="C463" s="465"/>
      <c r="D463" s="465"/>
      <c r="E463" s="465"/>
      <c r="F463" s="465"/>
      <c r="G463" s="465"/>
      <c r="H463" s="465"/>
      <c r="I463" s="465"/>
      <c r="J463" s="465"/>
      <c r="K463" s="465"/>
      <c r="L463" s="465"/>
      <c r="M463" s="465"/>
      <c r="N463" s="465"/>
      <c r="O463" s="465"/>
      <c r="P463" s="465"/>
      <c r="Q463" s="465"/>
      <c r="R463" s="465"/>
      <c r="S463" s="465"/>
      <c r="T463" s="465"/>
      <c r="U463" s="465"/>
      <c r="V463" s="465"/>
      <c r="W463" s="465"/>
      <c r="X463" s="465"/>
      <c r="Y463" s="465"/>
      <c r="Z463" s="465"/>
      <c r="AA463" s="48"/>
      <c r="AB463" s="48"/>
      <c r="AC463" s="48"/>
    </row>
    <row r="464" spans="1:68" ht="16.5" customHeight="1" x14ac:dyDescent="0.25">
      <c r="A464" s="409" t="s">
        <v>658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90"/>
      <c r="AA464" s="377"/>
      <c r="AB464" s="377"/>
      <c r="AC464" s="377"/>
    </row>
    <row r="465" spans="1:68" ht="14.25" customHeight="1" x14ac:dyDescent="0.25">
      <c r="A465" s="406" t="s">
        <v>112</v>
      </c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0"/>
      <c r="N465" s="390"/>
      <c r="O465" s="390"/>
      <c r="P465" s="390"/>
      <c r="Q465" s="390"/>
      <c r="R465" s="390"/>
      <c r="S465" s="390"/>
      <c r="T465" s="390"/>
      <c r="U465" s="390"/>
      <c r="V465" s="390"/>
      <c r="W465" s="390"/>
      <c r="X465" s="390"/>
      <c r="Y465" s="390"/>
      <c r="Z465" s="390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92">
        <v>4607091389067</v>
      </c>
      <c r="E466" s="393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7"/>
      <c r="R466" s="387"/>
      <c r="S466" s="387"/>
      <c r="T466" s="38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2">
        <v>4680115885226</v>
      </c>
      <c r="E467" s="393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7"/>
      <c r="R467" s="387"/>
      <c r="S467" s="387"/>
      <c r="T467" s="38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92">
        <v>4680115885271</v>
      </c>
      <c r="E468" s="393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783" t="s">
        <v>665</v>
      </c>
      <c r="Q468" s="387"/>
      <c r="R468" s="387"/>
      <c r="S468" s="387"/>
      <c r="T468" s="38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92">
        <v>4680115884502</v>
      </c>
      <c r="E469" s="393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2">
        <v>4607091389104</v>
      </c>
      <c r="E470" s="393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50</v>
      </c>
      <c r="Y470" s="383">
        <f t="shared" si="76"/>
        <v>52.800000000000004</v>
      </c>
      <c r="Z470" s="36">
        <f t="shared" si="77"/>
        <v>0.1196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53.409090909090907</v>
      </c>
      <c r="BN470" s="64">
        <f t="shared" si="79"/>
        <v>56.400000000000006</v>
      </c>
      <c r="BO470" s="64">
        <f t="shared" si="80"/>
        <v>9.1054778554778545E-2</v>
      </c>
      <c r="BP470" s="64">
        <f t="shared" si="81"/>
        <v>9.6153846153846159E-2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92">
        <v>4680115884519</v>
      </c>
      <c r="E471" s="393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7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92">
        <v>4680115880603</v>
      </c>
      <c r="E472" s="393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5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92">
        <v>4607091389098</v>
      </c>
      <c r="E473" s="393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7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92">
        <v>4607091389982</v>
      </c>
      <c r="E474" s="393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89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390"/>
      <c r="N475" s="390"/>
      <c r="O475" s="391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9.4696969696969688</v>
      </c>
      <c r="Y475" s="384">
        <f>IFERROR(Y466/H466,"0")+IFERROR(Y467/H467,"0")+IFERROR(Y468/H468,"0")+IFERROR(Y469/H469,"0")+IFERROR(Y470/H470,"0")+IFERROR(Y471/H471,"0")+IFERROR(Y472/H472,"0")+IFERROR(Y473/H473,"0")+IFERROR(Y474/H474,"0")</f>
        <v>10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0.1196</v>
      </c>
      <c r="AA475" s="385"/>
      <c r="AB475" s="385"/>
      <c r="AC475" s="385"/>
    </row>
    <row r="476" spans="1:68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390"/>
      <c r="N476" s="390"/>
      <c r="O476" s="391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50</v>
      </c>
      <c r="Y476" s="384">
        <f>IFERROR(SUM(Y466:Y474),"0")</f>
        <v>52.800000000000004</v>
      </c>
      <c r="Z476" s="37"/>
      <c r="AA476" s="385"/>
      <c r="AB476" s="385"/>
      <c r="AC476" s="385"/>
    </row>
    <row r="477" spans="1:68" ht="14.25" customHeight="1" x14ac:dyDescent="0.25">
      <c r="A477" s="406" t="s">
        <v>104</v>
      </c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390"/>
      <c r="O477" s="390"/>
      <c r="P477" s="390"/>
      <c r="Q477" s="390"/>
      <c r="R477" s="390"/>
      <c r="S477" s="390"/>
      <c r="T477" s="390"/>
      <c r="U477" s="390"/>
      <c r="V477" s="390"/>
      <c r="W477" s="390"/>
      <c r="X477" s="390"/>
      <c r="Y477" s="390"/>
      <c r="Z477" s="390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2">
        <v>4607091388930</v>
      </c>
      <c r="E478" s="393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480</v>
      </c>
      <c r="Y478" s="383">
        <f>IFERROR(IF(X478="",0,CEILING((X478/$H478),1)*$H478),"")</f>
        <v>480.48</v>
      </c>
      <c r="Z478" s="36">
        <f>IFERROR(IF(Y478=0,"",ROUNDUP(Y478/H478,0)*0.01196),"")</f>
        <v>1.08836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512.72727272727263</v>
      </c>
      <c r="BN478" s="64">
        <f>IFERROR(Y478*I478/H478,"0")</f>
        <v>513.24</v>
      </c>
      <c r="BO478" s="64">
        <f>IFERROR(1/J478*(X478/H478),"0")</f>
        <v>0.87412587412587417</v>
      </c>
      <c r="BP478" s="64">
        <f>IFERROR(1/J478*(Y478/H478),"0")</f>
        <v>0.875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92">
        <v>4680115880054</v>
      </c>
      <c r="E479" s="393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89"/>
      <c r="B480" s="390"/>
      <c r="C480" s="390"/>
      <c r="D480" s="390"/>
      <c r="E480" s="390"/>
      <c r="F480" s="390"/>
      <c r="G480" s="390"/>
      <c r="H480" s="390"/>
      <c r="I480" s="390"/>
      <c r="J480" s="390"/>
      <c r="K480" s="390"/>
      <c r="L480" s="390"/>
      <c r="M480" s="390"/>
      <c r="N480" s="390"/>
      <c r="O480" s="391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90.909090909090907</v>
      </c>
      <c r="Y480" s="384">
        <f>IFERROR(Y478/H478,"0")+IFERROR(Y479/H479,"0")</f>
        <v>91</v>
      </c>
      <c r="Z480" s="384">
        <f>IFERROR(IF(Z478="",0,Z478),"0")+IFERROR(IF(Z479="",0,Z479),"0")</f>
        <v>1.08836</v>
      </c>
      <c r="AA480" s="385"/>
      <c r="AB480" s="385"/>
      <c r="AC480" s="385"/>
    </row>
    <row r="481" spans="1:68" x14ac:dyDescent="0.2">
      <c r="A481" s="390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390"/>
      <c r="O481" s="391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480</v>
      </c>
      <c r="Y481" s="384">
        <f>IFERROR(SUM(Y478:Y479),"0")</f>
        <v>480.48</v>
      </c>
      <c r="Z481" s="37"/>
      <c r="AA481" s="385"/>
      <c r="AB481" s="385"/>
      <c r="AC481" s="385"/>
    </row>
    <row r="482" spans="1:68" ht="14.25" customHeight="1" x14ac:dyDescent="0.25">
      <c r="A482" s="406" t="s">
        <v>63</v>
      </c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390"/>
      <c r="O482" s="390"/>
      <c r="P482" s="390"/>
      <c r="Q482" s="390"/>
      <c r="R482" s="390"/>
      <c r="S482" s="390"/>
      <c r="T482" s="390"/>
      <c r="U482" s="390"/>
      <c r="V482" s="390"/>
      <c r="W482" s="390"/>
      <c r="X482" s="390"/>
      <c r="Y482" s="390"/>
      <c r="Z482" s="390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2">
        <v>4680115883116</v>
      </c>
      <c r="E483" s="393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60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64.090909090909079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0.10926573426573427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2">
        <v>4680115883093</v>
      </c>
      <c r="E484" s="393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7"/>
      <c r="R484" s="387"/>
      <c r="S484" s="387"/>
      <c r="T484" s="388"/>
      <c r="U484" s="34"/>
      <c r="V484" s="34"/>
      <c r="W484" s="35" t="s">
        <v>68</v>
      </c>
      <c r="X484" s="382">
        <v>30</v>
      </c>
      <c r="Y484" s="383">
        <f t="shared" si="82"/>
        <v>31.68</v>
      </c>
      <c r="Z484" s="36">
        <f>IFERROR(IF(Y484=0,"",ROUNDUP(Y484/H484,0)*0.01196),"")</f>
        <v>7.1760000000000004E-2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32.04545454545454</v>
      </c>
      <c r="BN484" s="64">
        <f t="shared" si="84"/>
        <v>33.839999999999996</v>
      </c>
      <c r="BO484" s="64">
        <f t="shared" si="85"/>
        <v>5.4632867132867136E-2</v>
      </c>
      <c r="BP484" s="64">
        <f t="shared" si="86"/>
        <v>5.7692307692307696E-2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2">
        <v>4680115883109</v>
      </c>
      <c r="E485" s="393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5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7"/>
      <c r="R485" s="387"/>
      <c r="S485" s="387"/>
      <c r="T485" s="38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92">
        <v>4680115882072</v>
      </c>
      <c r="E486" s="393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7"/>
      <c r="R486" s="387"/>
      <c r="S486" s="387"/>
      <c r="T486" s="38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92">
        <v>4680115882102</v>
      </c>
      <c r="E487" s="393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92">
        <v>4680115882096</v>
      </c>
      <c r="E488" s="393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7"/>
      <c r="R488" s="387"/>
      <c r="S488" s="387"/>
      <c r="T488" s="38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89"/>
      <c r="B489" s="390"/>
      <c r="C489" s="390"/>
      <c r="D489" s="390"/>
      <c r="E489" s="390"/>
      <c r="F489" s="390"/>
      <c r="G489" s="390"/>
      <c r="H489" s="390"/>
      <c r="I489" s="390"/>
      <c r="J489" s="390"/>
      <c r="K489" s="390"/>
      <c r="L489" s="390"/>
      <c r="M489" s="390"/>
      <c r="N489" s="390"/>
      <c r="O489" s="391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17.045454545454547</v>
      </c>
      <c r="Y489" s="384">
        <f>IFERROR(Y483/H483,"0")+IFERROR(Y484/H484,"0")+IFERROR(Y485/H485,"0")+IFERROR(Y486/H486,"0")+IFERROR(Y487/H487,"0")+IFERROR(Y488/H488,"0")</f>
        <v>18</v>
      </c>
      <c r="Z489" s="384">
        <f>IFERROR(IF(Z483="",0,Z483),"0")+IFERROR(IF(Z484="",0,Z484),"0")+IFERROR(IF(Z485="",0,Z485),"0")+IFERROR(IF(Z486="",0,Z486),"0")+IFERROR(IF(Z487="",0,Z487),"0")+IFERROR(IF(Z488="",0,Z488),"0")</f>
        <v>0.21528000000000003</v>
      </c>
      <c r="AA489" s="385"/>
      <c r="AB489" s="385"/>
      <c r="AC489" s="385"/>
    </row>
    <row r="490" spans="1:68" x14ac:dyDescent="0.2">
      <c r="A490" s="390"/>
      <c r="B490" s="390"/>
      <c r="C490" s="390"/>
      <c r="D490" s="390"/>
      <c r="E490" s="390"/>
      <c r="F490" s="390"/>
      <c r="G490" s="390"/>
      <c r="H490" s="390"/>
      <c r="I490" s="390"/>
      <c r="J490" s="390"/>
      <c r="K490" s="390"/>
      <c r="L490" s="390"/>
      <c r="M490" s="390"/>
      <c r="N490" s="390"/>
      <c r="O490" s="391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90</v>
      </c>
      <c r="Y490" s="384">
        <f>IFERROR(SUM(Y483:Y488),"0")</f>
        <v>95.039999999999992</v>
      </c>
      <c r="Z490" s="37"/>
      <c r="AA490" s="385"/>
      <c r="AB490" s="385"/>
      <c r="AC490" s="385"/>
    </row>
    <row r="491" spans="1:68" ht="14.25" customHeight="1" x14ac:dyDescent="0.25">
      <c r="A491" s="406" t="s">
        <v>71</v>
      </c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L491" s="390"/>
      <c r="M491" s="390"/>
      <c r="N491" s="390"/>
      <c r="O491" s="390"/>
      <c r="P491" s="390"/>
      <c r="Q491" s="390"/>
      <c r="R491" s="390"/>
      <c r="S491" s="390"/>
      <c r="T491" s="390"/>
      <c r="U491" s="390"/>
      <c r="V491" s="390"/>
      <c r="W491" s="390"/>
      <c r="X491" s="390"/>
      <c r="Y491" s="390"/>
      <c r="Z491" s="390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92">
        <v>4607091383409</v>
      </c>
      <c r="E492" s="393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7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92">
        <v>4607091383416</v>
      </c>
      <c r="E493" s="393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92">
        <v>4680115883536</v>
      </c>
      <c r="E494" s="393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7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89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390"/>
      <c r="O495" s="391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390"/>
      <c r="O496" s="391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6" t="s">
        <v>237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90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92">
        <v>4680115885035</v>
      </c>
      <c r="E498" s="393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70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89"/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1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0"/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L500" s="390"/>
      <c r="M500" s="390"/>
      <c r="N500" s="390"/>
      <c r="O500" s="391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4" t="s">
        <v>702</v>
      </c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5"/>
      <c r="O501" s="465"/>
      <c r="P501" s="465"/>
      <c r="Q501" s="465"/>
      <c r="R501" s="465"/>
      <c r="S501" s="465"/>
      <c r="T501" s="465"/>
      <c r="U501" s="465"/>
      <c r="V501" s="465"/>
      <c r="W501" s="465"/>
      <c r="X501" s="465"/>
      <c r="Y501" s="465"/>
      <c r="Z501" s="465"/>
      <c r="AA501" s="48"/>
      <c r="AB501" s="48"/>
      <c r="AC501" s="48"/>
    </row>
    <row r="502" spans="1:68" ht="16.5" customHeight="1" x14ac:dyDescent="0.25">
      <c r="A502" s="409" t="s">
        <v>702</v>
      </c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390"/>
      <c r="O502" s="390"/>
      <c r="P502" s="390"/>
      <c r="Q502" s="390"/>
      <c r="R502" s="390"/>
      <c r="S502" s="390"/>
      <c r="T502" s="390"/>
      <c r="U502" s="390"/>
      <c r="V502" s="390"/>
      <c r="W502" s="390"/>
      <c r="X502" s="390"/>
      <c r="Y502" s="390"/>
      <c r="Z502" s="390"/>
      <c r="AA502" s="377"/>
      <c r="AB502" s="377"/>
      <c r="AC502" s="377"/>
    </row>
    <row r="503" spans="1:68" ht="14.25" customHeight="1" x14ac:dyDescent="0.25">
      <c r="A503" s="406" t="s">
        <v>112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90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92">
        <v>4640242181011</v>
      </c>
      <c r="E504" s="393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585" t="s">
        <v>705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92">
        <v>4640242180045</v>
      </c>
      <c r="E505" s="393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386" t="s">
        <v>708</v>
      </c>
      <c r="Q505" s="387"/>
      <c r="R505" s="387"/>
      <c r="S505" s="387"/>
      <c r="T505" s="38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92">
        <v>4640242180441</v>
      </c>
      <c r="E506" s="393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577" t="s">
        <v>711</v>
      </c>
      <c r="Q506" s="387"/>
      <c r="R506" s="387"/>
      <c r="S506" s="387"/>
      <c r="T506" s="38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92">
        <v>4640242180601</v>
      </c>
      <c r="E507" s="393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396" t="s">
        <v>714</v>
      </c>
      <c r="Q507" s="387"/>
      <c r="R507" s="387"/>
      <c r="S507" s="387"/>
      <c r="T507" s="38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92">
        <v>4640242180564</v>
      </c>
      <c r="E508" s="393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714" t="s">
        <v>717</v>
      </c>
      <c r="Q508" s="387"/>
      <c r="R508" s="387"/>
      <c r="S508" s="387"/>
      <c r="T508" s="38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92">
        <v>4640242180922</v>
      </c>
      <c r="E509" s="393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483" t="s">
        <v>720</v>
      </c>
      <c r="Q509" s="387"/>
      <c r="R509" s="387"/>
      <c r="S509" s="387"/>
      <c r="T509" s="38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92">
        <v>4640242181189</v>
      </c>
      <c r="E510" s="393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432" t="s">
        <v>723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92">
        <v>4640242180038</v>
      </c>
      <c r="E511" s="393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92">
        <v>4640242181172</v>
      </c>
      <c r="E512" s="393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557" t="s">
        <v>729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89"/>
      <c r="B513" s="390"/>
      <c r="C513" s="390"/>
      <c r="D513" s="390"/>
      <c r="E513" s="390"/>
      <c r="F513" s="390"/>
      <c r="G513" s="390"/>
      <c r="H513" s="390"/>
      <c r="I513" s="390"/>
      <c r="J513" s="390"/>
      <c r="K513" s="390"/>
      <c r="L513" s="390"/>
      <c r="M513" s="390"/>
      <c r="N513" s="390"/>
      <c r="O513" s="391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0"/>
      <c r="B514" s="390"/>
      <c r="C514" s="390"/>
      <c r="D514" s="390"/>
      <c r="E514" s="390"/>
      <c r="F514" s="390"/>
      <c r="G514" s="390"/>
      <c r="H514" s="390"/>
      <c r="I514" s="390"/>
      <c r="J514" s="390"/>
      <c r="K514" s="390"/>
      <c r="L514" s="390"/>
      <c r="M514" s="390"/>
      <c r="N514" s="390"/>
      <c r="O514" s="391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6" t="s">
        <v>104</v>
      </c>
      <c r="B515" s="390"/>
      <c r="C515" s="390"/>
      <c r="D515" s="390"/>
      <c r="E515" s="390"/>
      <c r="F515" s="390"/>
      <c r="G515" s="390"/>
      <c r="H515" s="390"/>
      <c r="I515" s="390"/>
      <c r="J515" s="390"/>
      <c r="K515" s="390"/>
      <c r="L515" s="390"/>
      <c r="M515" s="390"/>
      <c r="N515" s="390"/>
      <c r="O515" s="390"/>
      <c r="P515" s="390"/>
      <c r="Q515" s="390"/>
      <c r="R515" s="390"/>
      <c r="S515" s="390"/>
      <c r="T515" s="390"/>
      <c r="U515" s="390"/>
      <c r="V515" s="390"/>
      <c r="W515" s="390"/>
      <c r="X515" s="390"/>
      <c r="Y515" s="390"/>
      <c r="Z515" s="390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92">
        <v>4640242180526</v>
      </c>
      <c r="E516" s="393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627" t="s">
        <v>732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92">
        <v>4640242180519</v>
      </c>
      <c r="E517" s="393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566" t="s">
        <v>735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92">
        <v>4640242180090</v>
      </c>
      <c r="E518" s="393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773" t="s">
        <v>738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92">
        <v>4640242180090</v>
      </c>
      <c r="E519" s="393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710" t="s">
        <v>741</v>
      </c>
      <c r="Q519" s="387"/>
      <c r="R519" s="387"/>
      <c r="S519" s="387"/>
      <c r="T519" s="38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92">
        <v>4640242181363</v>
      </c>
      <c r="E520" s="393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782" t="s">
        <v>744</v>
      </c>
      <c r="Q520" s="387"/>
      <c r="R520" s="387"/>
      <c r="S520" s="387"/>
      <c r="T520" s="38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89"/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1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0"/>
      <c r="B522" s="390"/>
      <c r="C522" s="390"/>
      <c r="D522" s="390"/>
      <c r="E522" s="390"/>
      <c r="F522" s="390"/>
      <c r="G522" s="390"/>
      <c r="H522" s="390"/>
      <c r="I522" s="390"/>
      <c r="J522" s="390"/>
      <c r="K522" s="390"/>
      <c r="L522" s="390"/>
      <c r="M522" s="390"/>
      <c r="N522" s="390"/>
      <c r="O522" s="391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6" t="s">
        <v>63</v>
      </c>
      <c r="B523" s="390"/>
      <c r="C523" s="390"/>
      <c r="D523" s="390"/>
      <c r="E523" s="390"/>
      <c r="F523" s="390"/>
      <c r="G523" s="390"/>
      <c r="H523" s="390"/>
      <c r="I523" s="390"/>
      <c r="J523" s="390"/>
      <c r="K523" s="390"/>
      <c r="L523" s="390"/>
      <c r="M523" s="390"/>
      <c r="N523" s="390"/>
      <c r="O523" s="390"/>
      <c r="P523" s="390"/>
      <c r="Q523" s="390"/>
      <c r="R523" s="390"/>
      <c r="S523" s="390"/>
      <c r="T523" s="390"/>
      <c r="U523" s="390"/>
      <c r="V523" s="390"/>
      <c r="W523" s="390"/>
      <c r="X523" s="390"/>
      <c r="Y523" s="390"/>
      <c r="Z523" s="390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92">
        <v>4640242181615</v>
      </c>
      <c r="E524" s="393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54" t="s">
        <v>747</v>
      </c>
      <c r="Q524" s="387"/>
      <c r="R524" s="387"/>
      <c r="S524" s="387"/>
      <c r="T524" s="38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92">
        <v>4640242181639</v>
      </c>
      <c r="E525" s="393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549" t="s">
        <v>750</v>
      </c>
      <c r="Q525" s="387"/>
      <c r="R525" s="387"/>
      <c r="S525" s="387"/>
      <c r="T525" s="38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92">
        <v>4640242181622</v>
      </c>
      <c r="E526" s="393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525" t="s">
        <v>753</v>
      </c>
      <c r="Q526" s="387"/>
      <c r="R526" s="387"/>
      <c r="S526" s="387"/>
      <c r="T526" s="38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92">
        <v>4640242180816</v>
      </c>
      <c r="E527" s="393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752" t="s">
        <v>756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2">
        <v>4640242180595</v>
      </c>
      <c r="E528" s="393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430" t="s">
        <v>759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90</v>
      </c>
      <c r="Y528" s="383">
        <f t="shared" si="93"/>
        <v>92.4</v>
      </c>
      <c r="Z528" s="36">
        <f t="shared" si="94"/>
        <v>0.16566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95.571428571428555</v>
      </c>
      <c r="BN528" s="64">
        <f t="shared" si="96"/>
        <v>98.12</v>
      </c>
      <c r="BO528" s="64">
        <f t="shared" si="97"/>
        <v>0.13736263736263735</v>
      </c>
      <c r="BP528" s="64">
        <f t="shared" si="98"/>
        <v>0.14102564102564102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92">
        <v>4640242180076</v>
      </c>
      <c r="E529" s="393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709" t="s">
        <v>762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92">
        <v>4640242180489</v>
      </c>
      <c r="E530" s="393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561" t="s">
        <v>765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89"/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1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21.428571428571427</v>
      </c>
      <c r="Y531" s="384">
        <f>IFERROR(Y524/H524,"0")+IFERROR(Y525/H525,"0")+IFERROR(Y526/H526,"0")+IFERROR(Y527/H527,"0")+IFERROR(Y528/H528,"0")+IFERROR(Y529/H529,"0")+IFERROR(Y530/H530,"0")</f>
        <v>22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0.16566</v>
      </c>
      <c r="AA531" s="385"/>
      <c r="AB531" s="385"/>
      <c r="AC531" s="385"/>
    </row>
    <row r="532" spans="1:68" x14ac:dyDescent="0.2">
      <c r="A532" s="390"/>
      <c r="B532" s="390"/>
      <c r="C532" s="390"/>
      <c r="D532" s="390"/>
      <c r="E532" s="390"/>
      <c r="F532" s="390"/>
      <c r="G532" s="390"/>
      <c r="H532" s="390"/>
      <c r="I532" s="390"/>
      <c r="J532" s="390"/>
      <c r="K532" s="390"/>
      <c r="L532" s="390"/>
      <c r="M532" s="390"/>
      <c r="N532" s="390"/>
      <c r="O532" s="391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90</v>
      </c>
      <c r="Y532" s="384">
        <f>IFERROR(SUM(Y524:Y530),"0")</f>
        <v>92.4</v>
      </c>
      <c r="Z532" s="37"/>
      <c r="AA532" s="385"/>
      <c r="AB532" s="385"/>
      <c r="AC532" s="385"/>
    </row>
    <row r="533" spans="1:68" ht="14.25" customHeight="1" x14ac:dyDescent="0.25">
      <c r="A533" s="406" t="s">
        <v>71</v>
      </c>
      <c r="B533" s="390"/>
      <c r="C533" s="390"/>
      <c r="D533" s="390"/>
      <c r="E533" s="390"/>
      <c r="F533" s="390"/>
      <c r="G533" s="390"/>
      <c r="H533" s="390"/>
      <c r="I533" s="390"/>
      <c r="J533" s="390"/>
      <c r="K533" s="390"/>
      <c r="L533" s="390"/>
      <c r="M533" s="390"/>
      <c r="N533" s="390"/>
      <c r="O533" s="390"/>
      <c r="P533" s="390"/>
      <c r="Q533" s="390"/>
      <c r="R533" s="390"/>
      <c r="S533" s="390"/>
      <c r="T533" s="390"/>
      <c r="U533" s="390"/>
      <c r="V533" s="390"/>
      <c r="W533" s="390"/>
      <c r="X533" s="390"/>
      <c r="Y533" s="390"/>
      <c r="Z533" s="390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92">
        <v>4640242180533</v>
      </c>
      <c r="E534" s="393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400" t="s">
        <v>768</v>
      </c>
      <c r="Q534" s="387"/>
      <c r="R534" s="387"/>
      <c r="S534" s="387"/>
      <c r="T534" s="388"/>
      <c r="U534" s="34"/>
      <c r="V534" s="34"/>
      <c r="W534" s="35" t="s">
        <v>68</v>
      </c>
      <c r="X534" s="382">
        <v>50</v>
      </c>
      <c r="Y534" s="383">
        <f>IFERROR(IF(X534="",0,CEILING((X534/$H534),1)*$H534),"")</f>
        <v>54.6</v>
      </c>
      <c r="Z534" s="36">
        <f>IFERROR(IF(Y534=0,"",ROUNDUP(Y534/H534,0)*0.02175),"")</f>
        <v>0.15225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53.61538461538462</v>
      </c>
      <c r="BN534" s="64">
        <f>IFERROR(Y534*I534/H534,"0")</f>
        <v>58.548000000000009</v>
      </c>
      <c r="BO534" s="64">
        <f>IFERROR(1/J534*(X534/H534),"0")</f>
        <v>0.11446886446886446</v>
      </c>
      <c r="BP534" s="64">
        <f>IFERROR(1/J534*(Y534/H534),"0")</f>
        <v>0.125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92">
        <v>4640242180106</v>
      </c>
      <c r="E535" s="393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551" t="s">
        <v>771</v>
      </c>
      <c r="Q535" s="387"/>
      <c r="R535" s="387"/>
      <c r="S535" s="387"/>
      <c r="T535" s="38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92">
        <v>4640242180540</v>
      </c>
      <c r="E536" s="393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451" t="s">
        <v>774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89"/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L537" s="390"/>
      <c r="M537" s="390"/>
      <c r="N537" s="390"/>
      <c r="O537" s="391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6.4102564102564106</v>
      </c>
      <c r="Y537" s="384">
        <f>IFERROR(Y534/H534,"0")+IFERROR(Y535/H535,"0")+IFERROR(Y536/H536,"0")</f>
        <v>7</v>
      </c>
      <c r="Z537" s="384">
        <f>IFERROR(IF(Z534="",0,Z534),"0")+IFERROR(IF(Z535="",0,Z535),"0")+IFERROR(IF(Z536="",0,Z536),"0")</f>
        <v>0.15225</v>
      </c>
      <c r="AA537" s="385"/>
      <c r="AB537" s="385"/>
      <c r="AC537" s="385"/>
    </row>
    <row r="538" spans="1:68" x14ac:dyDescent="0.2">
      <c r="A538" s="390"/>
      <c r="B538" s="390"/>
      <c r="C538" s="390"/>
      <c r="D538" s="390"/>
      <c r="E538" s="390"/>
      <c r="F538" s="390"/>
      <c r="G538" s="390"/>
      <c r="H538" s="390"/>
      <c r="I538" s="390"/>
      <c r="J538" s="390"/>
      <c r="K538" s="390"/>
      <c r="L538" s="390"/>
      <c r="M538" s="390"/>
      <c r="N538" s="390"/>
      <c r="O538" s="391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50</v>
      </c>
      <c r="Y538" s="384">
        <f>IFERROR(SUM(Y534:Y536),"0")</f>
        <v>54.6</v>
      </c>
      <c r="Z538" s="37"/>
      <c r="AA538" s="385"/>
      <c r="AB538" s="385"/>
      <c r="AC538" s="385"/>
    </row>
    <row r="539" spans="1:68" ht="14.25" customHeight="1" x14ac:dyDescent="0.25">
      <c r="A539" s="406" t="s">
        <v>237</v>
      </c>
      <c r="B539" s="390"/>
      <c r="C539" s="390"/>
      <c r="D539" s="390"/>
      <c r="E539" s="390"/>
      <c r="F539" s="390"/>
      <c r="G539" s="390"/>
      <c r="H539" s="390"/>
      <c r="I539" s="390"/>
      <c r="J539" s="390"/>
      <c r="K539" s="390"/>
      <c r="L539" s="390"/>
      <c r="M539" s="390"/>
      <c r="N539" s="390"/>
      <c r="O539" s="390"/>
      <c r="P539" s="390"/>
      <c r="Q539" s="390"/>
      <c r="R539" s="390"/>
      <c r="S539" s="390"/>
      <c r="T539" s="390"/>
      <c r="U539" s="390"/>
      <c r="V539" s="390"/>
      <c r="W539" s="390"/>
      <c r="X539" s="390"/>
      <c r="Y539" s="390"/>
      <c r="Z539" s="390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92">
        <v>4640242180120</v>
      </c>
      <c r="E540" s="393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574" t="s">
        <v>777</v>
      </c>
      <c r="Q540" s="387"/>
      <c r="R540" s="387"/>
      <c r="S540" s="387"/>
      <c r="T540" s="38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92">
        <v>4640242180120</v>
      </c>
      <c r="E541" s="393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543" t="s">
        <v>779</v>
      </c>
      <c r="Q541" s="387"/>
      <c r="R541" s="387"/>
      <c r="S541" s="387"/>
      <c r="T541" s="38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92">
        <v>4640242180137</v>
      </c>
      <c r="E542" s="393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711" t="s">
        <v>782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92">
        <v>4640242180137</v>
      </c>
      <c r="E543" s="393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628" t="s">
        <v>784</v>
      </c>
      <c r="Q543" s="387"/>
      <c r="R543" s="387"/>
      <c r="S543" s="387"/>
      <c r="T543" s="38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89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390"/>
      <c r="O544" s="391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390"/>
      <c r="O545" s="391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52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390"/>
      <c r="O546" s="521"/>
      <c r="P546" s="530" t="s">
        <v>785</v>
      </c>
      <c r="Q546" s="531"/>
      <c r="R546" s="531"/>
      <c r="S546" s="531"/>
      <c r="T546" s="531"/>
      <c r="U546" s="531"/>
      <c r="V546" s="438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4392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4454.12</v>
      </c>
      <c r="Z546" s="37"/>
      <c r="AA546" s="385"/>
      <c r="AB546" s="385"/>
      <c r="AC546" s="385"/>
    </row>
    <row r="547" spans="1:32" x14ac:dyDescent="0.2">
      <c r="A547" s="390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390"/>
      <c r="O547" s="521"/>
      <c r="P547" s="530" t="s">
        <v>786</v>
      </c>
      <c r="Q547" s="531"/>
      <c r="R547" s="531"/>
      <c r="S547" s="531"/>
      <c r="T547" s="531"/>
      <c r="U547" s="531"/>
      <c r="V547" s="438"/>
      <c r="W547" s="37" t="s">
        <v>68</v>
      </c>
      <c r="X547" s="384">
        <f>IFERROR(SUM(BM22:BM543),"0")</f>
        <v>4631.2359444422182</v>
      </c>
      <c r="Y547" s="384">
        <f>IFERROR(SUM(BN22:BN543),"0")</f>
        <v>4696.8860000000004</v>
      </c>
      <c r="Z547" s="37"/>
      <c r="AA547" s="385"/>
      <c r="AB547" s="385"/>
      <c r="AC547" s="385"/>
    </row>
    <row r="548" spans="1:32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390"/>
      <c r="O548" s="521"/>
      <c r="P548" s="530" t="s">
        <v>787</v>
      </c>
      <c r="Q548" s="531"/>
      <c r="R548" s="531"/>
      <c r="S548" s="531"/>
      <c r="T548" s="531"/>
      <c r="U548" s="531"/>
      <c r="V548" s="438"/>
      <c r="W548" s="37" t="s">
        <v>788</v>
      </c>
      <c r="X548" s="38">
        <f>ROUNDUP(SUM(BO22:BO543),0)</f>
        <v>8</v>
      </c>
      <c r="Y548" s="38">
        <f>ROUNDUP(SUM(BP22:BP543),0)</f>
        <v>8</v>
      </c>
      <c r="Z548" s="37"/>
      <c r="AA548" s="385"/>
      <c r="AB548" s="385"/>
      <c r="AC548" s="385"/>
    </row>
    <row r="549" spans="1:32" x14ac:dyDescent="0.2">
      <c r="A549" s="390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390"/>
      <c r="O549" s="521"/>
      <c r="P549" s="530" t="s">
        <v>789</v>
      </c>
      <c r="Q549" s="531"/>
      <c r="R549" s="531"/>
      <c r="S549" s="531"/>
      <c r="T549" s="531"/>
      <c r="U549" s="531"/>
      <c r="V549" s="438"/>
      <c r="W549" s="37" t="s">
        <v>68</v>
      </c>
      <c r="X549" s="384">
        <f>GrossWeightTotal+PalletQtyTotal*25</f>
        <v>4831.2359444422182</v>
      </c>
      <c r="Y549" s="384">
        <f>GrossWeightTotalR+PalletQtyTotalR*25</f>
        <v>4896.8860000000004</v>
      </c>
      <c r="Z549" s="37"/>
      <c r="AA549" s="385"/>
      <c r="AB549" s="385"/>
      <c r="AC549" s="385"/>
    </row>
    <row r="550" spans="1:32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390"/>
      <c r="O550" s="521"/>
      <c r="P550" s="530" t="s">
        <v>790</v>
      </c>
      <c r="Q550" s="531"/>
      <c r="R550" s="531"/>
      <c r="S550" s="531"/>
      <c r="T550" s="531"/>
      <c r="U550" s="531"/>
      <c r="V550" s="438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565.55788855416358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575</v>
      </c>
      <c r="Z550" s="37"/>
      <c r="AA550" s="385"/>
      <c r="AB550" s="385"/>
      <c r="AC550" s="385"/>
    </row>
    <row r="551" spans="1:32" ht="14.25" customHeight="1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390"/>
      <c r="O551" s="521"/>
      <c r="P551" s="530" t="s">
        <v>791</v>
      </c>
      <c r="Q551" s="531"/>
      <c r="R551" s="531"/>
      <c r="S551" s="531"/>
      <c r="T551" s="531"/>
      <c r="U551" s="531"/>
      <c r="V551" s="438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9.3788800000000023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94" t="s">
        <v>102</v>
      </c>
      <c r="D553" s="417"/>
      <c r="E553" s="417"/>
      <c r="F553" s="418"/>
      <c r="G553" s="394" t="s">
        <v>257</v>
      </c>
      <c r="H553" s="417"/>
      <c r="I553" s="417"/>
      <c r="J553" s="417"/>
      <c r="K553" s="417"/>
      <c r="L553" s="417"/>
      <c r="M553" s="417"/>
      <c r="N553" s="417"/>
      <c r="O553" s="417"/>
      <c r="P553" s="417"/>
      <c r="Q553" s="418"/>
      <c r="R553" s="394" t="s">
        <v>498</v>
      </c>
      <c r="S553" s="418"/>
      <c r="T553" s="394" t="s">
        <v>554</v>
      </c>
      <c r="U553" s="417"/>
      <c r="V553" s="417"/>
      <c r="W553" s="418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486" t="s">
        <v>794</v>
      </c>
      <c r="B554" s="394" t="s">
        <v>62</v>
      </c>
      <c r="C554" s="394" t="s">
        <v>103</v>
      </c>
      <c r="D554" s="394" t="s">
        <v>111</v>
      </c>
      <c r="E554" s="394" t="s">
        <v>102</v>
      </c>
      <c r="F554" s="394" t="s">
        <v>247</v>
      </c>
      <c r="G554" s="394" t="s">
        <v>258</v>
      </c>
      <c r="H554" s="394" t="s">
        <v>270</v>
      </c>
      <c r="I554" s="394" t="s">
        <v>287</v>
      </c>
      <c r="J554" s="394" t="s">
        <v>363</v>
      </c>
      <c r="K554" s="394" t="s">
        <v>386</v>
      </c>
      <c r="L554" s="380"/>
      <c r="M554" s="394" t="s">
        <v>404</v>
      </c>
      <c r="N554" s="380"/>
      <c r="O554" s="394" t="s">
        <v>420</v>
      </c>
      <c r="P554" s="394" t="s">
        <v>484</v>
      </c>
      <c r="Q554" s="394" t="s">
        <v>487</v>
      </c>
      <c r="R554" s="394" t="s">
        <v>499</v>
      </c>
      <c r="S554" s="394" t="s">
        <v>533</v>
      </c>
      <c r="T554" s="394" t="s">
        <v>555</v>
      </c>
      <c r="U554" s="394" t="s">
        <v>616</v>
      </c>
      <c r="V554" s="394" t="s">
        <v>642</v>
      </c>
      <c r="W554" s="394" t="s">
        <v>649</v>
      </c>
      <c r="X554" s="394" t="s">
        <v>658</v>
      </c>
      <c r="Y554" s="394" t="s">
        <v>702</v>
      </c>
      <c r="AB554" s="52"/>
      <c r="AC554" s="52"/>
      <c r="AF554" s="380"/>
    </row>
    <row r="555" spans="1:32" ht="13.5" customHeight="1" thickBot="1" x14ac:dyDescent="0.25">
      <c r="A555" s="487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80"/>
      <c r="M555" s="395"/>
      <c r="N555" s="380"/>
      <c r="O555" s="395"/>
      <c r="P555" s="395"/>
      <c r="Q555" s="395"/>
      <c r="R555" s="395"/>
      <c r="S555" s="395"/>
      <c r="T555" s="395"/>
      <c r="U555" s="395"/>
      <c r="V555" s="395"/>
      <c r="W555" s="395"/>
      <c r="X555" s="395"/>
      <c r="Y555" s="395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302.40000000000003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108</v>
      </c>
      <c r="F556" s="46">
        <f>IFERROR(Y138*1,"0")+IFERROR(Y139*1,"0")+IFERROR(Y140*1,"0")+IFERROR(Y141*1,"0")+IFERROR(Y142*1,"0")</f>
        <v>42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1509.92</v>
      </c>
      <c r="P556" s="46">
        <f>IFERROR(Y301*1,"0")</f>
        <v>0</v>
      </c>
      <c r="Q556" s="46">
        <f>IFERROR(Y306*1,"0")+IFERROR(Y310*1,"0")+IFERROR(Y311*1,"0")+IFERROR(Y312*1,"0")+IFERROR(Y316*1,"0")</f>
        <v>81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1260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341.88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12.600000000000001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21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628.31999999999994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147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D31:E31"/>
    <mergeCell ref="D329:E329"/>
    <mergeCell ref="D158:E158"/>
    <mergeCell ref="J17:J18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D483:E483"/>
    <mergeCell ref="P83:T83"/>
    <mergeCell ref="A42:O43"/>
    <mergeCell ref="V12:W12"/>
    <mergeCell ref="D191:E191"/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P544:V544"/>
    <mergeCell ref="G553:Q553"/>
    <mergeCell ref="D262:E262"/>
    <mergeCell ref="P368:T36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