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Пушкарный\"/>
    </mc:Choice>
  </mc:AlternateContent>
  <xr:revisionPtr revIDLastSave="0" documentId="13_ncr:1_{A2C27C38-4486-4F1E-8D86-F6E7DDC4342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N543" i="2" s="1"/>
  <c r="BO542" i="2"/>
  <c r="BM542" i="2"/>
  <c r="Y542" i="2"/>
  <c r="Z542" i="2" s="1"/>
  <c r="BO541" i="2"/>
  <c r="BM541" i="2"/>
  <c r="Y541" i="2"/>
  <c r="BN541" i="2" s="1"/>
  <c r="BO540" i="2"/>
  <c r="BM540" i="2"/>
  <c r="Y540" i="2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P530" i="2" s="1"/>
  <c r="BO529" i="2"/>
  <c r="BM529" i="2"/>
  <c r="Y529" i="2"/>
  <c r="BO528" i="2"/>
  <c r="BM528" i="2"/>
  <c r="Y528" i="2"/>
  <c r="BP528" i="2" s="1"/>
  <c r="BO527" i="2"/>
  <c r="BM527" i="2"/>
  <c r="Y527" i="2"/>
  <c r="BO526" i="2"/>
  <c r="BM526" i="2"/>
  <c r="Y526" i="2"/>
  <c r="BP526" i="2" s="1"/>
  <c r="BO525" i="2"/>
  <c r="BM525" i="2"/>
  <c r="Y525" i="2"/>
  <c r="BO524" i="2"/>
  <c r="BM524" i="2"/>
  <c r="Y524" i="2"/>
  <c r="Z524" i="2" s="1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Y511" i="2"/>
  <c r="BN511" i="2" s="1"/>
  <c r="BO510" i="2"/>
  <c r="BM510" i="2"/>
  <c r="Y510" i="2"/>
  <c r="Z510" i="2" s="1"/>
  <c r="BO509" i="2"/>
  <c r="BM509" i="2"/>
  <c r="Y509" i="2"/>
  <c r="BO508" i="2"/>
  <c r="BM508" i="2"/>
  <c r="Y508" i="2"/>
  <c r="BO507" i="2"/>
  <c r="BM507" i="2"/>
  <c r="Y507" i="2"/>
  <c r="BP507" i="2" s="1"/>
  <c r="BO506" i="2"/>
  <c r="BM506" i="2"/>
  <c r="Y506" i="2"/>
  <c r="BO505" i="2"/>
  <c r="BM505" i="2"/>
  <c r="Y505" i="2"/>
  <c r="BP505" i="2" s="1"/>
  <c r="BO504" i="2"/>
  <c r="BM504" i="2"/>
  <c r="Y504" i="2"/>
  <c r="BN504" i="2" s="1"/>
  <c r="X500" i="2"/>
  <c r="X499" i="2"/>
  <c r="BO498" i="2"/>
  <c r="BM498" i="2"/>
  <c r="Y498" i="2"/>
  <c r="Y500" i="2" s="1"/>
  <c r="P498" i="2"/>
  <c r="X496" i="2"/>
  <c r="X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BP479" i="2" s="1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P431" i="2" s="1"/>
  <c r="BO430" i="2"/>
  <c r="BM430" i="2"/>
  <c r="Y430" i="2"/>
  <c r="BN430" i="2" s="1"/>
  <c r="P430" i="2"/>
  <c r="BO429" i="2"/>
  <c r="BM429" i="2"/>
  <c r="Y429" i="2"/>
  <c r="BN429" i="2" s="1"/>
  <c r="BO428" i="2"/>
  <c r="BM428" i="2"/>
  <c r="Y428" i="2"/>
  <c r="Z428" i="2" s="1"/>
  <c r="P428" i="2"/>
  <c r="BO427" i="2"/>
  <c r="BM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M421" i="2"/>
  <c r="Y421" i="2"/>
  <c r="Y423" i="2" s="1"/>
  <c r="X418" i="2"/>
  <c r="X417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P409" i="2"/>
  <c r="X407" i="2"/>
  <c r="X406" i="2"/>
  <c r="BO405" i="2"/>
  <c r="BM405" i="2"/>
  <c r="Y405" i="2"/>
  <c r="BN405" i="2" s="1"/>
  <c r="BO404" i="2"/>
  <c r="BM404" i="2"/>
  <c r="Y404" i="2"/>
  <c r="P404" i="2"/>
  <c r="BO403" i="2"/>
  <c r="BM403" i="2"/>
  <c r="Y403" i="2"/>
  <c r="BP403" i="2" s="1"/>
  <c r="BO402" i="2"/>
  <c r="BM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BN398" i="2" s="1"/>
  <c r="P398" i="2"/>
  <c r="BO397" i="2"/>
  <c r="BM397" i="2"/>
  <c r="Y397" i="2"/>
  <c r="BN397" i="2" s="1"/>
  <c r="BO396" i="2"/>
  <c r="BM396" i="2"/>
  <c r="Y396" i="2"/>
  <c r="BN396" i="2" s="1"/>
  <c r="P396" i="2"/>
  <c r="BO395" i="2"/>
  <c r="BM395" i="2"/>
  <c r="Y395" i="2"/>
  <c r="BP395" i="2" s="1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BO386" i="2"/>
  <c r="BM386" i="2"/>
  <c r="Y386" i="2"/>
  <c r="BO385" i="2"/>
  <c r="BM385" i="2"/>
  <c r="Y385" i="2"/>
  <c r="BP385" i="2" s="1"/>
  <c r="P385" i="2"/>
  <c r="BO384" i="2"/>
  <c r="BM384" i="2"/>
  <c r="Y384" i="2"/>
  <c r="BN384" i="2" s="1"/>
  <c r="BO383" i="2"/>
  <c r="BM383" i="2"/>
  <c r="Y383" i="2"/>
  <c r="BN383" i="2" s="1"/>
  <c r="P383" i="2"/>
  <c r="X381" i="2"/>
  <c r="X380" i="2"/>
  <c r="BO379" i="2"/>
  <c r="BM379" i="2"/>
  <c r="Y379" i="2"/>
  <c r="P379" i="2"/>
  <c r="X375" i="2"/>
  <c r="X374" i="2"/>
  <c r="BO373" i="2"/>
  <c r="BM373" i="2"/>
  <c r="Y373" i="2"/>
  <c r="BP373" i="2" s="1"/>
  <c r="P373" i="2"/>
  <c r="BO372" i="2"/>
  <c r="BM372" i="2"/>
  <c r="Y372" i="2"/>
  <c r="Y374" i="2" s="1"/>
  <c r="P372" i="2"/>
  <c r="X370" i="2"/>
  <c r="X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Y370" i="2" s="1"/>
  <c r="P364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BN337" i="2" s="1"/>
  <c r="P337" i="2"/>
  <c r="X335" i="2"/>
  <c r="X334" i="2"/>
  <c r="BO333" i="2"/>
  <c r="BM333" i="2"/>
  <c r="Y333" i="2"/>
  <c r="P333" i="2"/>
  <c r="BO332" i="2"/>
  <c r="BM332" i="2"/>
  <c r="Y332" i="2"/>
  <c r="BN332" i="2" s="1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P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P272" i="2"/>
  <c r="X270" i="2"/>
  <c r="X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M266" i="2"/>
  <c r="Y266" i="2"/>
  <c r="P266" i="2"/>
  <c r="X264" i="2"/>
  <c r="X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N258" i="2" s="1"/>
  <c r="BO257" i="2"/>
  <c r="BM257" i="2"/>
  <c r="Y257" i="2"/>
  <c r="BP257" i="2" s="1"/>
  <c r="BO256" i="2"/>
  <c r="BM256" i="2"/>
  <c r="Y256" i="2"/>
  <c r="BN256" i="2" s="1"/>
  <c r="X253" i="2"/>
  <c r="X252" i="2"/>
  <c r="BO251" i="2"/>
  <c r="BM251" i="2"/>
  <c r="Y251" i="2"/>
  <c r="BN251" i="2" s="1"/>
  <c r="BO250" i="2"/>
  <c r="BM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Y247" i="2"/>
  <c r="BP247" i="2" s="1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P240" i="2" s="1"/>
  <c r="BO239" i="2"/>
  <c r="BM239" i="2"/>
  <c r="Y239" i="2"/>
  <c r="P239" i="2"/>
  <c r="BO238" i="2"/>
  <c r="BM238" i="2"/>
  <c r="Y238" i="2"/>
  <c r="P238" i="2"/>
  <c r="BO237" i="2"/>
  <c r="BM237" i="2"/>
  <c r="Y237" i="2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P224" i="2"/>
  <c r="BO224" i="2"/>
  <c r="BM224" i="2"/>
  <c r="Y224" i="2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O202" i="2"/>
  <c r="BM202" i="2"/>
  <c r="Y202" i="2"/>
  <c r="BO201" i="2"/>
  <c r="BM201" i="2"/>
  <c r="Y201" i="2"/>
  <c r="BO200" i="2"/>
  <c r="BM200" i="2"/>
  <c r="Y200" i="2"/>
  <c r="BO199" i="2"/>
  <c r="BM199" i="2"/>
  <c r="Y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P180" i="2"/>
  <c r="BO179" i="2"/>
  <c r="BM179" i="2"/>
  <c r="Y179" i="2"/>
  <c r="BN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P174" i="2" s="1"/>
  <c r="P174" i="2"/>
  <c r="BO173" i="2"/>
  <c r="BM173" i="2"/>
  <c r="Y173" i="2"/>
  <c r="Z173" i="2" s="1"/>
  <c r="P173" i="2"/>
  <c r="X171" i="2"/>
  <c r="X170" i="2"/>
  <c r="BO169" i="2"/>
  <c r="BM169" i="2"/>
  <c r="Y169" i="2"/>
  <c r="Z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Y148" i="2"/>
  <c r="BP148" i="2" s="1"/>
  <c r="P148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BP125" i="2" s="1"/>
  <c r="BO124" i="2"/>
  <c r="BM124" i="2"/>
  <c r="Y124" i="2"/>
  <c r="BP124" i="2" s="1"/>
  <c r="BO123" i="2"/>
  <c r="BM123" i="2"/>
  <c r="Y123" i="2"/>
  <c r="BP123" i="2" s="1"/>
  <c r="P123" i="2"/>
  <c r="BO122" i="2"/>
  <c r="BM122" i="2"/>
  <c r="Y122" i="2"/>
  <c r="BP122" i="2" s="1"/>
  <c r="P122" i="2"/>
  <c r="BP121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Y99" i="2"/>
  <c r="BP99" i="2" s="1"/>
  <c r="BO98" i="2"/>
  <c r="BM98" i="2"/>
  <c r="Y98" i="2"/>
  <c r="Z98" i="2" s="1"/>
  <c r="BO97" i="2"/>
  <c r="BM97" i="2"/>
  <c r="Y97" i="2"/>
  <c r="BP97" i="2" s="1"/>
  <c r="BO96" i="2"/>
  <c r="BM96" i="2"/>
  <c r="Y96" i="2"/>
  <c r="Z96" i="2" s="1"/>
  <c r="BO95" i="2"/>
  <c r="BM95" i="2"/>
  <c r="Y95" i="2"/>
  <c r="X93" i="2"/>
  <c r="X92" i="2"/>
  <c r="BO91" i="2"/>
  <c r="BM91" i="2"/>
  <c r="Y91" i="2"/>
  <c r="BP91" i="2" s="1"/>
  <c r="BO90" i="2"/>
  <c r="BM90" i="2"/>
  <c r="Y90" i="2"/>
  <c r="BN90" i="2" s="1"/>
  <c r="P90" i="2"/>
  <c r="BO89" i="2"/>
  <c r="BM89" i="2"/>
  <c r="Y89" i="2"/>
  <c r="BN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P83" i="2"/>
  <c r="BO82" i="2"/>
  <c r="BM82" i="2"/>
  <c r="Y82" i="2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N57" i="2" s="1"/>
  <c r="P57" i="2"/>
  <c r="X54" i="2"/>
  <c r="X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P45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BP33" i="2" s="1"/>
  <c r="P33" i="2"/>
  <c r="BO32" i="2"/>
  <c r="BM32" i="2"/>
  <c r="Y32" i="2"/>
  <c r="P32" i="2"/>
  <c r="BO31" i="2"/>
  <c r="BM31" i="2"/>
  <c r="Y31" i="2"/>
  <c r="Z31" i="2" s="1"/>
  <c r="BO30" i="2"/>
  <c r="BM30" i="2"/>
  <c r="Y30" i="2"/>
  <c r="BO29" i="2"/>
  <c r="BM29" i="2"/>
  <c r="Y29" i="2"/>
  <c r="Z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104" i="2" l="1"/>
  <c r="BN104" i="2"/>
  <c r="Z174" i="2"/>
  <c r="BN174" i="2"/>
  <c r="Z242" i="2"/>
  <c r="BP331" i="2"/>
  <c r="Z389" i="2"/>
  <c r="Z439" i="2"/>
  <c r="Z440" i="2" s="1"/>
  <c r="Y440" i="2"/>
  <c r="Z460" i="2"/>
  <c r="Z461" i="2" s="1"/>
  <c r="Z469" i="2"/>
  <c r="BN469" i="2"/>
  <c r="Z60" i="2"/>
  <c r="BP101" i="2"/>
  <c r="Z107" i="2"/>
  <c r="Z139" i="2"/>
  <c r="BN139" i="2"/>
  <c r="BP183" i="2"/>
  <c r="Z268" i="2"/>
  <c r="BN268" i="2"/>
  <c r="Z349" i="2"/>
  <c r="BN349" i="2"/>
  <c r="Z398" i="2"/>
  <c r="BP405" i="2"/>
  <c r="BP478" i="2"/>
  <c r="Y544" i="2"/>
  <c r="BN105" i="2"/>
  <c r="BN393" i="2"/>
  <c r="BN401" i="2"/>
  <c r="BN410" i="2"/>
  <c r="BN425" i="2"/>
  <c r="Y481" i="2"/>
  <c r="BN493" i="2"/>
  <c r="BN512" i="2"/>
  <c r="BN519" i="2"/>
  <c r="BN540" i="2"/>
  <c r="BN542" i="2"/>
  <c r="BN103" i="2"/>
  <c r="BN163" i="2"/>
  <c r="BN221" i="2"/>
  <c r="BN225" i="2"/>
  <c r="BN288" i="2"/>
  <c r="BN343" i="2"/>
  <c r="Y24" i="2"/>
  <c r="BN27" i="2"/>
  <c r="BP67" i="2"/>
  <c r="BN69" i="2"/>
  <c r="BP72" i="2"/>
  <c r="BP81" i="2"/>
  <c r="Z115" i="2"/>
  <c r="Z122" i="2"/>
  <c r="BN122" i="2"/>
  <c r="BN125" i="2"/>
  <c r="BN132" i="2"/>
  <c r="BN169" i="2"/>
  <c r="BP173" i="2"/>
  <c r="Y176" i="2"/>
  <c r="Z184" i="2"/>
  <c r="BN184" i="2"/>
  <c r="Z196" i="2"/>
  <c r="BN196" i="2"/>
  <c r="Z220" i="2"/>
  <c r="BN220" i="2"/>
  <c r="Z241" i="2"/>
  <c r="Z256" i="2"/>
  <c r="BP259" i="2"/>
  <c r="Z260" i="2"/>
  <c r="BN260" i="2"/>
  <c r="BP267" i="2"/>
  <c r="Z275" i="2"/>
  <c r="BN276" i="2"/>
  <c r="Z289" i="2"/>
  <c r="BN289" i="2"/>
  <c r="Z306" i="2"/>
  <c r="Z307" i="2" s="1"/>
  <c r="Y307" i="2"/>
  <c r="Z327" i="2"/>
  <c r="Z373" i="2"/>
  <c r="BN373" i="2"/>
  <c r="BP384" i="2"/>
  <c r="Z395" i="2"/>
  <c r="BN395" i="2"/>
  <c r="BP397" i="2"/>
  <c r="BN403" i="2"/>
  <c r="BP416" i="2"/>
  <c r="BN427" i="2"/>
  <c r="Z431" i="2"/>
  <c r="Z443" i="2"/>
  <c r="Z444" i="2" s="1"/>
  <c r="Y444" i="2"/>
  <c r="BP450" i="2"/>
  <c r="Z473" i="2"/>
  <c r="BN487" i="2"/>
  <c r="BN498" i="2"/>
  <c r="Z505" i="2"/>
  <c r="BN505" i="2"/>
  <c r="BN507" i="2"/>
  <c r="BN510" i="2"/>
  <c r="BN517" i="2"/>
  <c r="BP541" i="2"/>
  <c r="BP543" i="2"/>
  <c r="Y513" i="2"/>
  <c r="Z324" i="2"/>
  <c r="BP111" i="2"/>
  <c r="BN141" i="2"/>
  <c r="BN311" i="2"/>
  <c r="BN470" i="2"/>
  <c r="BN283" i="2"/>
  <c r="BN372" i="2"/>
  <c r="BP467" i="2"/>
  <c r="Z249" i="2"/>
  <c r="Z248" i="2"/>
  <c r="Z59" i="2"/>
  <c r="Y61" i="2"/>
  <c r="Z326" i="2"/>
  <c r="BN324" i="2"/>
  <c r="BN198" i="2"/>
  <c r="Z198" i="2"/>
  <c r="BN224" i="2"/>
  <c r="Z224" i="2"/>
  <c r="BN240" i="2"/>
  <c r="Z240" i="2"/>
  <c r="BP266" i="2"/>
  <c r="Y269" i="2"/>
  <c r="Z266" i="2"/>
  <c r="BN295" i="2"/>
  <c r="BP295" i="2"/>
  <c r="BN296" i="2"/>
  <c r="Z296" i="2"/>
  <c r="BN328" i="2"/>
  <c r="BP328" i="2"/>
  <c r="BN387" i="2"/>
  <c r="Z387" i="2"/>
  <c r="BP387" i="2"/>
  <c r="Z113" i="2"/>
  <c r="BN113" i="2"/>
  <c r="BN200" i="2"/>
  <c r="BP200" i="2"/>
  <c r="Z200" i="2"/>
  <c r="Y46" i="2"/>
  <c r="Y47" i="2"/>
  <c r="Z45" i="2"/>
  <c r="Z46" i="2" s="1"/>
  <c r="Y86" i="2"/>
  <c r="Z65" i="2"/>
  <c r="BP82" i="2"/>
  <c r="Z82" i="2"/>
  <c r="BN99" i="2"/>
  <c r="Z99" i="2"/>
  <c r="Y153" i="2"/>
  <c r="Z148" i="2"/>
  <c r="BP180" i="2"/>
  <c r="Z180" i="2"/>
  <c r="BN180" i="2"/>
  <c r="BP237" i="2"/>
  <c r="Z237" i="2"/>
  <c r="BN237" i="2"/>
  <c r="Y351" i="2"/>
  <c r="Z348" i="2"/>
  <c r="Z350" i="2" s="1"/>
  <c r="Y350" i="2"/>
  <c r="BN348" i="2"/>
  <c r="BN385" i="2"/>
  <c r="Z385" i="2"/>
  <c r="Z30" i="2"/>
  <c r="BP30" i="2"/>
  <c r="BN74" i="2"/>
  <c r="Z74" i="2"/>
  <c r="BP74" i="2"/>
  <c r="BN95" i="2"/>
  <c r="Z95" i="2"/>
  <c r="P556" i="2"/>
  <c r="Y302" i="2"/>
  <c r="Y303" i="2"/>
  <c r="Z301" i="2"/>
  <c r="Z302" i="2" s="1"/>
  <c r="BN323" i="2"/>
  <c r="Z323" i="2"/>
  <c r="BP28" i="2"/>
  <c r="Z28" i="2"/>
  <c r="Y38" i="2"/>
  <c r="Y39" i="2"/>
  <c r="Z37" i="2"/>
  <c r="Z38" i="2" s="1"/>
  <c r="BN32" i="2"/>
  <c r="BP32" i="2"/>
  <c r="Y42" i="2"/>
  <c r="Y43" i="2"/>
  <c r="Z41" i="2"/>
  <c r="Z42" i="2" s="1"/>
  <c r="C556" i="2"/>
  <c r="Z51" i="2"/>
  <c r="Z53" i="2" s="1"/>
  <c r="BP95" i="2"/>
  <c r="BN97" i="2"/>
  <c r="Z97" i="2"/>
  <c r="BP113" i="2"/>
  <c r="BN142" i="2"/>
  <c r="Z142" i="2"/>
  <c r="BN272" i="2"/>
  <c r="BP272" i="2"/>
  <c r="Z272" i="2"/>
  <c r="BP301" i="2"/>
  <c r="BP323" i="2"/>
  <c r="BP325" i="2"/>
  <c r="BN325" i="2"/>
  <c r="Z325" i="2"/>
  <c r="Y381" i="2"/>
  <c r="BN379" i="2"/>
  <c r="Y380" i="2"/>
  <c r="Z379" i="2"/>
  <c r="Z380" i="2" s="1"/>
  <c r="BP344" i="2"/>
  <c r="Z344" i="2"/>
  <c r="BP386" i="2"/>
  <c r="Z386" i="2"/>
  <c r="BN390" i="2"/>
  <c r="BP390" i="2"/>
  <c r="Z392" i="2"/>
  <c r="Z399" i="2"/>
  <c r="Z400" i="2"/>
  <c r="Z414" i="2"/>
  <c r="BN414" i="2"/>
  <c r="Z421" i="2"/>
  <c r="Z422" i="2" s="1"/>
  <c r="BP471" i="2"/>
  <c r="BN471" i="2"/>
  <c r="Z511" i="2"/>
  <c r="BP529" i="2"/>
  <c r="BN529" i="2"/>
  <c r="Z530" i="2"/>
  <c r="Y538" i="2"/>
  <c r="BP392" i="2"/>
  <c r="BN409" i="2"/>
  <c r="Y412" i="2"/>
  <c r="BP494" i="2"/>
  <c r="Z494" i="2"/>
  <c r="Z508" i="2"/>
  <c r="BN508" i="2"/>
  <c r="BP509" i="2"/>
  <c r="Z509" i="2"/>
  <c r="BP511" i="2"/>
  <c r="BN131" i="2"/>
  <c r="Z131" i="2"/>
  <c r="BP162" i="2"/>
  <c r="Y165" i="2"/>
  <c r="BP190" i="2"/>
  <c r="BN247" i="2"/>
  <c r="Z247" i="2"/>
  <c r="BP251" i="2"/>
  <c r="Y253" i="2"/>
  <c r="BN282" i="2"/>
  <c r="BP282" i="2"/>
  <c r="BP310" i="2"/>
  <c r="BP329" i="2"/>
  <c r="Z329" i="2"/>
  <c r="X546" i="2"/>
  <c r="Z27" i="2"/>
  <c r="Z33" i="2"/>
  <c r="Y62" i="2"/>
  <c r="Z89" i="2"/>
  <c r="BN91" i="2"/>
  <c r="Z91" i="2"/>
  <c r="BP114" i="2"/>
  <c r="Z116" i="2"/>
  <c r="BP118" i="2"/>
  <c r="Z121" i="2"/>
  <c r="BN121" i="2"/>
  <c r="Z124" i="2"/>
  <c r="Z125" i="2"/>
  <c r="Y144" i="2"/>
  <c r="BN138" i="2"/>
  <c r="BP140" i="2"/>
  <c r="Z140" i="2"/>
  <c r="BP159" i="2"/>
  <c r="Z162" i="2"/>
  <c r="Z190" i="2"/>
  <c r="BP191" i="2"/>
  <c r="Z191" i="2"/>
  <c r="Z204" i="2"/>
  <c r="Z221" i="2"/>
  <c r="BP236" i="2"/>
  <c r="Z250" i="2"/>
  <c r="Z251" i="2"/>
  <c r="Y264" i="2"/>
  <c r="Z261" i="2"/>
  <c r="BP262" i="2"/>
  <c r="Z262" i="2"/>
  <c r="BP278" i="2"/>
  <c r="Z283" i="2"/>
  <c r="Z288" i="2"/>
  <c r="BP359" i="2"/>
  <c r="BP365" i="2"/>
  <c r="BN365" i="2"/>
  <c r="BP367" i="2"/>
  <c r="Z367" i="2"/>
  <c r="Y375" i="2"/>
  <c r="Z372" i="2"/>
  <c r="Z374" i="2" s="1"/>
  <c r="Y411" i="2"/>
  <c r="Z471" i="2"/>
  <c r="Z479" i="2"/>
  <c r="Y480" i="2"/>
  <c r="BN479" i="2"/>
  <c r="BN494" i="2"/>
  <c r="Y514" i="2"/>
  <c r="BN509" i="2"/>
  <c r="BP527" i="2"/>
  <c r="BN527" i="2"/>
  <c r="Z528" i="2"/>
  <c r="BP400" i="2"/>
  <c r="BP421" i="2"/>
  <c r="BN421" i="2"/>
  <c r="Y422" i="2"/>
  <c r="BP428" i="2"/>
  <c r="BN428" i="2"/>
  <c r="Z506" i="2"/>
  <c r="BN506" i="2"/>
  <c r="Y34" i="2"/>
  <c r="BP52" i="2"/>
  <c r="BP57" i="2"/>
  <c r="Z83" i="2"/>
  <c r="BP83" i="2"/>
  <c r="BP85" i="2"/>
  <c r="BP89" i="2"/>
  <c r="BP202" i="2"/>
  <c r="Z202" i="2"/>
  <c r="BN52" i="2"/>
  <c r="Z68" i="2"/>
  <c r="BP69" i="2"/>
  <c r="BN70" i="2"/>
  <c r="Z71" i="2"/>
  <c r="Z77" i="2"/>
  <c r="Z78" i="2"/>
  <c r="Z79" i="2"/>
  <c r="BN83" i="2"/>
  <c r="BN85" i="2"/>
  <c r="BP107" i="2"/>
  <c r="Z114" i="2"/>
  <c r="Z118" i="2"/>
  <c r="Z133" i="2"/>
  <c r="BN133" i="2"/>
  <c r="Z159" i="2"/>
  <c r="BP169" i="2"/>
  <c r="Z175" i="2"/>
  <c r="Y175" i="2"/>
  <c r="BP178" i="2"/>
  <c r="Z178" i="2"/>
  <c r="Z194" i="2"/>
  <c r="BN194" i="2"/>
  <c r="BP197" i="2"/>
  <c r="Z197" i="2"/>
  <c r="BN202" i="2"/>
  <c r="BP209" i="2"/>
  <c r="Z209" i="2"/>
  <c r="Y252" i="2"/>
  <c r="Y263" i="2"/>
  <c r="BP258" i="2"/>
  <c r="Z258" i="2"/>
  <c r="BN274" i="2"/>
  <c r="BP274" i="2"/>
  <c r="BP275" i="2"/>
  <c r="Z278" i="2"/>
  <c r="BN329" i="2"/>
  <c r="BP333" i="2"/>
  <c r="BN333" i="2"/>
  <c r="BN344" i="2"/>
  <c r="BP368" i="2"/>
  <c r="BN368" i="2"/>
  <c r="BP396" i="2"/>
  <c r="Z396" i="2"/>
  <c r="BP409" i="2"/>
  <c r="BP429" i="2"/>
  <c r="BP448" i="2"/>
  <c r="Z448" i="2"/>
  <c r="BN474" i="2"/>
  <c r="BP474" i="2"/>
  <c r="Y490" i="2"/>
  <c r="BN485" i="2"/>
  <c r="BP485" i="2"/>
  <c r="BN486" i="2"/>
  <c r="Z486" i="2"/>
  <c r="BP498" i="2"/>
  <c r="Y499" i="2"/>
  <c r="Z498" i="2"/>
  <c r="Z499" i="2" s="1"/>
  <c r="BP506" i="2"/>
  <c r="BP508" i="2"/>
  <c r="Y532" i="2"/>
  <c r="BP525" i="2"/>
  <c r="BN525" i="2"/>
  <c r="Z526" i="2"/>
  <c r="BP332" i="2"/>
  <c r="BP360" i="2"/>
  <c r="BP364" i="2"/>
  <c r="Y407" i="2"/>
  <c r="BP393" i="2"/>
  <c r="BP410" i="2"/>
  <c r="Y417" i="2"/>
  <c r="BP430" i="2"/>
  <c r="Y489" i="2"/>
  <c r="BP483" i="2"/>
  <c r="BP504" i="2"/>
  <c r="BP512" i="2"/>
  <c r="BP517" i="2"/>
  <c r="BP519" i="2"/>
  <c r="Y537" i="2"/>
  <c r="BP103" i="2"/>
  <c r="Y164" i="2"/>
  <c r="BP249" i="2"/>
  <c r="BP306" i="2"/>
  <c r="Z332" i="2"/>
  <c r="Y340" i="2"/>
  <c r="Z343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Z507" i="2"/>
  <c r="BP510" i="2"/>
  <c r="A10" i="2"/>
  <c r="F10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61" i="2" s="1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69" i="2" s="1"/>
  <c r="Z282" i="2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Y457" i="2"/>
  <c r="Z467" i="2"/>
  <c r="BN472" i="2"/>
  <c r="Z474" i="2"/>
  <c r="Z478" i="2"/>
  <c r="Z480" i="2" s="1"/>
  <c r="BN535" i="2"/>
  <c r="V556" i="2"/>
  <c r="Y298" i="2"/>
  <c r="Y362" i="2"/>
  <c r="W556" i="2"/>
  <c r="Z415" i="2"/>
  <c r="Z484" i="2"/>
  <c r="BP229" i="2"/>
  <c r="BP337" i="2"/>
  <c r="BP455" i="2"/>
  <c r="Z540" i="2"/>
  <c r="Z339" i="2" l="1"/>
  <c r="Z152" i="2"/>
  <c r="Z369" i="2"/>
  <c r="Z285" i="2"/>
  <c r="X549" i="2"/>
  <c r="Z164" i="2"/>
  <c r="Z451" i="2"/>
  <c r="Z531" i="2"/>
  <c r="Z537" i="2"/>
  <c r="Y546" i="2"/>
  <c r="Z186" i="2"/>
  <c r="Z108" i="2"/>
  <c r="Y548" i="2"/>
  <c r="Z495" i="2"/>
  <c r="Z345" i="2"/>
  <c r="Z417" i="2"/>
  <c r="Z406" i="2"/>
  <c r="Z475" i="2"/>
  <c r="Z432" i="2"/>
  <c r="Z513" i="2"/>
  <c r="Z86" i="2"/>
  <c r="Z252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Y549" i="2" l="1"/>
  <c r="Z551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<sst xmlns="http://schemas.openxmlformats.org/spreadsheetml/2006/main" count="3734" uniqueCount="836">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</sst>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5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5" zoomScaleNormal="100" zoomScaleSheetLayoutView="100" workbookViewId="0">
      <selection activeCell="AB554" sqref="AB5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62" t="s">
        <v>29</v>
      </c>
      <c r="E1" s="762"/>
      <c r="F1" s="762"/>
      <c r="G1" s="14" t="s">
        <v>69</v>
      </c>
      <c r="H1" s="762" t="s">
        <v>49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70</v>
      </c>
      <c r="S1" s="764"/>
      <c r="T1" s="76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66"/>
      <c r="E5" s="766"/>
      <c r="F5" s="767" t="s">
        <v>14</v>
      </c>
      <c r="G5" s="767"/>
      <c r="H5" s="766"/>
      <c r="I5" s="766"/>
      <c r="J5" s="766"/>
      <c r="K5" s="766"/>
      <c r="L5" s="766"/>
      <c r="M5" s="766"/>
      <c r="N5" s="70"/>
      <c r="P5" s="26" t="s">
        <v>4</v>
      </c>
      <c r="Q5" s="768">
        <v>45501</v>
      </c>
      <c r="R5" s="768"/>
      <c r="T5" s="769" t="s">
        <v>3</v>
      </c>
      <c r="U5" s="770"/>
      <c r="V5" s="771" t="s">
        <v>800</v>
      </c>
      <c r="W5" s="772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45" t="s">
        <v>813</v>
      </c>
      <c r="E6" s="745"/>
      <c r="F6" s="745"/>
      <c r="G6" s="745"/>
      <c r="H6" s="745"/>
      <c r="I6" s="745"/>
      <c r="J6" s="745"/>
      <c r="K6" s="745"/>
      <c r="L6" s="745"/>
      <c r="M6" s="745"/>
      <c r="N6" s="71"/>
      <c r="P6" s="26" t="s">
        <v>30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747" t="s">
        <v>5</v>
      </c>
      <c r="U6" s="748"/>
      <c r="V6" s="749" t="s">
        <v>72</v>
      </c>
      <c r="W6" s="750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2"/>
      <c r="P7" s="26"/>
      <c r="Q7" s="47"/>
      <c r="R7" s="47"/>
      <c r="T7" s="747"/>
      <c r="U7" s="748"/>
      <c r="V7" s="751"/>
      <c r="W7" s="752"/>
      <c r="AB7" s="58"/>
      <c r="AC7" s="58"/>
      <c r="AD7" s="58"/>
      <c r="AE7" s="58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3"/>
      <c r="P8" s="26" t="s">
        <v>11</v>
      </c>
      <c r="Q8" s="742">
        <v>0.41666666666666669</v>
      </c>
      <c r="R8" s="742"/>
      <c r="T8" s="747"/>
      <c r="U8" s="748"/>
      <c r="V8" s="751"/>
      <c r="W8" s="752"/>
      <c r="AB8" s="58"/>
      <c r="AC8" s="58"/>
      <c r="AD8" s="58"/>
      <c r="AE8" s="58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68"/>
      <c r="P9" s="29" t="s">
        <v>15</v>
      </c>
      <c r="Q9" s="761"/>
      <c r="R9" s="761"/>
      <c r="T9" s="747"/>
      <c r="U9" s="748"/>
      <c r="V9" s="753"/>
      <c r="W9" s="754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69"/>
      <c r="P10" s="29" t="s">
        <v>35</v>
      </c>
      <c r="Q10" s="738"/>
      <c r="R10" s="738"/>
      <c r="U10" s="26" t="s">
        <v>12</v>
      </c>
      <c r="V10" s="739" t="s">
        <v>73</v>
      </c>
      <c r="W10" s="740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1"/>
      <c r="R11" s="741"/>
      <c r="U11" s="26" t="s">
        <v>31</v>
      </c>
      <c r="V11" s="726" t="s">
        <v>57</v>
      </c>
      <c r="W11" s="7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5" t="s">
        <v>74</v>
      </c>
      <c r="B12" s="725"/>
      <c r="C12" s="725"/>
      <c r="D12" s="725"/>
      <c r="E12" s="725"/>
      <c r="F12" s="725"/>
      <c r="G12" s="725"/>
      <c r="H12" s="725"/>
      <c r="I12" s="725"/>
      <c r="J12" s="725"/>
      <c r="K12" s="725"/>
      <c r="L12" s="725"/>
      <c r="M12" s="725"/>
      <c r="N12" s="74"/>
      <c r="P12" s="26" t="s">
        <v>33</v>
      </c>
      <c r="Q12" s="742"/>
      <c r="R12" s="742"/>
      <c r="S12" s="27"/>
      <c r="T12"/>
      <c r="U12" s="26" t="s">
        <v>48</v>
      </c>
      <c r="V12" s="743"/>
      <c r="W12" s="743"/>
      <c r="X12"/>
      <c r="AB12" s="58"/>
      <c r="AC12" s="58"/>
      <c r="AD12" s="58"/>
      <c r="AE12" s="58"/>
    </row>
    <row r="13" spans="1:32" s="17" customFormat="1" ht="23.25" customHeight="1" x14ac:dyDescent="0.2">
      <c r="A13" s="725" t="s">
        <v>75</v>
      </c>
      <c r="B13" s="725"/>
      <c r="C13" s="725"/>
      <c r="D13" s="725"/>
      <c r="E13" s="725"/>
      <c r="F13" s="725"/>
      <c r="G13" s="725"/>
      <c r="H13" s="725"/>
      <c r="I13" s="725"/>
      <c r="J13" s="725"/>
      <c r="K13" s="725"/>
      <c r="L13" s="725"/>
      <c r="M13" s="725"/>
      <c r="N13" s="74"/>
      <c r="O13" s="29"/>
      <c r="P13" s="29" t="s">
        <v>34</v>
      </c>
      <c r="Q13" s="726"/>
      <c r="R13" s="7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5" t="s">
        <v>76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31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30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10" t="s">
        <v>64</v>
      </c>
    </row>
    <row r="18" spans="1:68" ht="14.25" customHeight="1" x14ac:dyDescent="0.2">
      <c r="A18" s="712"/>
      <c r="B18" s="712"/>
      <c r="C18" s="731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3"/>
      <c r="K18" s="733"/>
      <c r="L18" s="733"/>
      <c r="M18" s="733"/>
      <c r="N18" s="733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10"/>
    </row>
    <row r="19" spans="1:68" ht="27.75" customHeight="1" x14ac:dyDescent="0.2">
      <c r="A19" s="428" t="s">
        <v>78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53"/>
      <c r="AB19" s="53"/>
      <c r="AC19" s="53"/>
    </row>
    <row r="20" spans="1:68" ht="16.5" customHeight="1" x14ac:dyDescent="0.25">
      <c r="A20" s="429" t="s">
        <v>78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63"/>
      <c r="AB20" s="63"/>
      <c r="AC20" s="63"/>
    </row>
    <row r="21" spans="1:68" ht="14.25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00">
        <v>4680115885004</v>
      </c>
      <c r="E22" s="40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00">
        <v>4607091383881</v>
      </c>
      <c r="E26" s="40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2"/>
      <c r="R26" s="402"/>
      <c r="S26" s="402"/>
      <c r="T26" s="40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00">
        <v>4607091388237</v>
      </c>
      <c r="E27" s="40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2"/>
      <c r="R27" s="402"/>
      <c r="S27" s="402"/>
      <c r="T27" s="40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00">
        <v>4607091383935</v>
      </c>
      <c r="E28" s="40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2"/>
      <c r="R28" s="402"/>
      <c r="S28" s="402"/>
      <c r="T28" s="40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00">
        <v>4607091383935</v>
      </c>
      <c r="E29" s="40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2"/>
      <c r="R29" s="402"/>
      <c r="S29" s="402"/>
      <c r="T29" s="40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00">
        <v>4680115881990</v>
      </c>
      <c r="E30" s="400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02" t="s">
        <v>95</v>
      </c>
      <c r="Q30" s="402"/>
      <c r="R30" s="402"/>
      <c r="S30" s="402"/>
      <c r="T30" s="40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00">
        <v>4680115881853</v>
      </c>
      <c r="E31" s="40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03" t="s">
        <v>98</v>
      </c>
      <c r="Q31" s="402"/>
      <c r="R31" s="402"/>
      <c r="S31" s="402"/>
      <c r="T31" s="40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00">
        <v>4607091383911</v>
      </c>
      <c r="E32" s="40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2"/>
      <c r="R32" s="402"/>
      <c r="S32" s="402"/>
      <c r="T32" s="40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00">
        <v>4607091388244</v>
      </c>
      <c r="E33" s="40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2"/>
      <c r="R33" s="402"/>
      <c r="S33" s="402"/>
      <c r="T33" s="40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0" t="s">
        <v>43</v>
      </c>
      <c r="Q34" s="391"/>
      <c r="R34" s="391"/>
      <c r="S34" s="391"/>
      <c r="T34" s="391"/>
      <c r="U34" s="391"/>
      <c r="V34" s="392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0" t="s">
        <v>43</v>
      </c>
      <c r="Q35" s="391"/>
      <c r="R35" s="391"/>
      <c r="S35" s="391"/>
      <c r="T35" s="391"/>
      <c r="U35" s="391"/>
      <c r="V35" s="392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399" t="s">
        <v>103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00">
        <v>4607091388503</v>
      </c>
      <c r="E37" s="40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2"/>
      <c r="R37" s="402"/>
      <c r="S37" s="402"/>
      <c r="T37" s="403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0" t="s">
        <v>43</v>
      </c>
      <c r="Q38" s="391"/>
      <c r="R38" s="391"/>
      <c r="S38" s="391"/>
      <c r="T38" s="391"/>
      <c r="U38" s="391"/>
      <c r="V38" s="392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0" t="s">
        <v>43</v>
      </c>
      <c r="Q39" s="391"/>
      <c r="R39" s="391"/>
      <c r="S39" s="391"/>
      <c r="T39" s="391"/>
      <c r="U39" s="391"/>
      <c r="V39" s="392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399" t="s">
        <v>108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00">
        <v>4607091388282</v>
      </c>
      <c r="E41" s="40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2"/>
      <c r="R41" s="402"/>
      <c r="S41" s="402"/>
      <c r="T41" s="403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0" t="s">
        <v>43</v>
      </c>
      <c r="Q42" s="391"/>
      <c r="R42" s="391"/>
      <c r="S42" s="391"/>
      <c r="T42" s="391"/>
      <c r="U42" s="391"/>
      <c r="V42" s="392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0" t="s">
        <v>43</v>
      </c>
      <c r="Q43" s="391"/>
      <c r="R43" s="391"/>
      <c r="S43" s="391"/>
      <c r="T43" s="391"/>
      <c r="U43" s="391"/>
      <c r="V43" s="392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399" t="s">
        <v>112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00">
        <v>4607091389111</v>
      </c>
      <c r="E45" s="40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2"/>
      <c r="R45" s="402"/>
      <c r="S45" s="402"/>
      <c r="T45" s="403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0" t="s">
        <v>43</v>
      </c>
      <c r="Q46" s="391"/>
      <c r="R46" s="391"/>
      <c r="S46" s="391"/>
      <c r="T46" s="391"/>
      <c r="U46" s="391"/>
      <c r="V46" s="392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0" t="s">
        <v>43</v>
      </c>
      <c r="Q47" s="391"/>
      <c r="R47" s="391"/>
      <c r="S47" s="391"/>
      <c r="T47" s="391"/>
      <c r="U47" s="391"/>
      <c r="V47" s="392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28" t="s">
        <v>115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53"/>
      <c r="AB48" s="53"/>
      <c r="AC48" s="53"/>
    </row>
    <row r="49" spans="1:68" ht="16.5" customHeight="1" x14ac:dyDescent="0.25">
      <c r="A49" s="429" t="s">
        <v>116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3"/>
      <c r="AB49" s="63"/>
      <c r="AC49" s="63"/>
    </row>
    <row r="50" spans="1:68" ht="14.25" customHeight="1" x14ac:dyDescent="0.25">
      <c r="A50" s="399" t="s">
        <v>117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00">
        <v>4680115881440</v>
      </c>
      <c r="E51" s="40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2"/>
      <c r="R51" s="402"/>
      <c r="S51" s="402"/>
      <c r="T51" s="403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00">
        <v>4680115881433</v>
      </c>
      <c r="E52" s="40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6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x14ac:dyDescent="0.2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0" t="s">
        <v>43</v>
      </c>
      <c r="Q53" s="391"/>
      <c r="R53" s="391"/>
      <c r="S53" s="391"/>
      <c r="T53" s="391"/>
      <c r="U53" s="391"/>
      <c r="V53" s="392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0" t="s">
        <v>43</v>
      </c>
      <c r="Q54" s="391"/>
      <c r="R54" s="391"/>
      <c r="S54" s="391"/>
      <c r="T54" s="391"/>
      <c r="U54" s="391"/>
      <c r="V54" s="392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customHeight="1" x14ac:dyDescent="0.25">
      <c r="A55" s="429" t="s">
        <v>124</v>
      </c>
      <c r="B55" s="429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63"/>
      <c r="AB55" s="63"/>
      <c r="AC55" s="63"/>
    </row>
    <row r="56" spans="1:68" ht="14.25" customHeight="1" x14ac:dyDescent="0.25">
      <c r="A56" s="399" t="s">
        <v>125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00">
        <v>4680115881426</v>
      </c>
      <c r="E57" s="40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2"/>
      <c r="R57" s="402"/>
      <c r="S57" s="402"/>
      <c r="T57" s="403"/>
      <c r="U57" s="38" t="s">
        <v>48</v>
      </c>
      <c r="V57" s="38" t="s">
        <v>48</v>
      </c>
      <c r="W57" s="39" t="s">
        <v>0</v>
      </c>
      <c r="X57" s="57">
        <v>10</v>
      </c>
      <c r="Y57" s="54">
        <f>IFERROR(IF(X57="",0,CEILING((X57/$H57),1)*$H57),"")</f>
        <v>10.8</v>
      </c>
      <c r="Z57" s="40">
        <f>IFERROR(IF(Y57=0,"",ROUNDUP(Y57/H57,0)*0.02175),"")</f>
        <v>2.1749999999999999E-2</v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10.444444444444443</v>
      </c>
      <c r="BN57" s="76">
        <f>IFERROR(Y57*I57/H57,"0")</f>
        <v>11.28</v>
      </c>
      <c r="BO57" s="76">
        <f>IFERROR(1/J57*(X57/H57),"0")</f>
        <v>1.653439153439153E-2</v>
      </c>
      <c r="BP57" s="76">
        <f>IFERROR(1/J57*(Y57/H57),"0")</f>
        <v>1.7857142857142856E-2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00">
        <v>4680115881426</v>
      </c>
      <c r="E58" s="40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2"/>
      <c r="R58" s="402"/>
      <c r="S58" s="402"/>
      <c r="T58" s="403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00">
        <v>4680115881419</v>
      </c>
      <c r="E59" s="40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2"/>
      <c r="R59" s="402"/>
      <c r="S59" s="402"/>
      <c r="T59" s="403"/>
      <c r="U59" s="38" t="s">
        <v>48</v>
      </c>
      <c r="V59" s="38" t="s">
        <v>48</v>
      </c>
      <c r="W59" s="39" t="s">
        <v>0</v>
      </c>
      <c r="X59" s="57">
        <v>21</v>
      </c>
      <c r="Y59" s="54">
        <f>IFERROR(IF(X59="",0,CEILING((X59/$H59),1)*$H59),"")</f>
        <v>22.5</v>
      </c>
      <c r="Z59" s="40">
        <f>IFERROR(IF(Y59=0,"",ROUNDUP(Y59/H59,0)*0.00937),"")</f>
        <v>4.6850000000000003E-2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22.12</v>
      </c>
      <c r="BN59" s="76">
        <f>IFERROR(Y59*I59/H59,"0")</f>
        <v>23.700000000000003</v>
      </c>
      <c r="BO59" s="76">
        <f>IFERROR(1/J59*(X59/H59),"0")</f>
        <v>3.888888888888889E-2</v>
      </c>
      <c r="BP59" s="76">
        <f>IFERROR(1/J59*(Y59/H59),"0")</f>
        <v>4.1666666666666664E-2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00">
        <v>4680115881525</v>
      </c>
      <c r="E60" s="400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696" t="s">
        <v>134</v>
      </c>
      <c r="Q60" s="402"/>
      <c r="R60" s="402"/>
      <c r="S60" s="402"/>
      <c r="T60" s="403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0" t="s">
        <v>43</v>
      </c>
      <c r="Q61" s="391"/>
      <c r="R61" s="391"/>
      <c r="S61" s="391"/>
      <c r="T61" s="391"/>
      <c r="U61" s="391"/>
      <c r="V61" s="392"/>
      <c r="W61" s="41" t="s">
        <v>42</v>
      </c>
      <c r="X61" s="42">
        <f>IFERROR(X57/H57,"0")+IFERROR(X58/H58,"0")+IFERROR(X59/H59,"0")+IFERROR(X60/H60,"0")</f>
        <v>5.5925925925925926</v>
      </c>
      <c r="Y61" s="42">
        <f>IFERROR(Y57/H57,"0")+IFERROR(Y58/H58,"0")+IFERROR(Y59/H59,"0")+IFERROR(Y60/H60,"0")</f>
        <v>6</v>
      </c>
      <c r="Z61" s="42">
        <f>IFERROR(IF(Z57="",0,Z57),"0")+IFERROR(IF(Z58="",0,Z58),"0")+IFERROR(IF(Z59="",0,Z59),"0")+IFERROR(IF(Z60="",0,Z60),"0")</f>
        <v>6.8599999999999994E-2</v>
      </c>
      <c r="AA61" s="65"/>
      <c r="AB61" s="65"/>
      <c r="AC61" s="6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0" t="s">
        <v>43</v>
      </c>
      <c r="Q62" s="391"/>
      <c r="R62" s="391"/>
      <c r="S62" s="391"/>
      <c r="T62" s="391"/>
      <c r="U62" s="391"/>
      <c r="V62" s="392"/>
      <c r="W62" s="41" t="s">
        <v>0</v>
      </c>
      <c r="X62" s="42">
        <f>IFERROR(SUM(X57:X60),"0")</f>
        <v>31</v>
      </c>
      <c r="Y62" s="42">
        <f>IFERROR(SUM(Y57:Y60),"0")</f>
        <v>33.299999999999997</v>
      </c>
      <c r="Z62" s="41"/>
      <c r="AA62" s="65"/>
      <c r="AB62" s="65"/>
      <c r="AC62" s="65"/>
    </row>
    <row r="63" spans="1:68" ht="16.5" customHeight="1" x14ac:dyDescent="0.25">
      <c r="A63" s="429" t="s">
        <v>115</v>
      </c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63"/>
      <c r="AB63" s="63"/>
      <c r="AC63" s="63"/>
    </row>
    <row r="64" spans="1:68" ht="14.25" customHeight="1" x14ac:dyDescent="0.25">
      <c r="A64" s="399" t="s">
        <v>125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00">
        <v>4607091382945</v>
      </c>
      <c r="E65" s="40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6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2"/>
      <c r="R65" s="402"/>
      <c r="S65" s="402"/>
      <c r="T65" s="403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00">
        <v>4607091385670</v>
      </c>
      <c r="E66" s="40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02"/>
      <c r="R66" s="402"/>
      <c r="S66" s="402"/>
      <c r="T66" s="403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00">
        <v>4607091385670</v>
      </c>
      <c r="E67" s="40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6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02"/>
      <c r="R67" s="402"/>
      <c r="S67" s="402"/>
      <c r="T67" s="403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00">
        <v>4680115883956</v>
      </c>
      <c r="E68" s="40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2"/>
      <c r="R68" s="402"/>
      <c r="S68" s="402"/>
      <c r="T68" s="40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00">
        <v>4680115881327</v>
      </c>
      <c r="E69" s="40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6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2"/>
      <c r="R69" s="402"/>
      <c r="S69" s="402"/>
      <c r="T69" s="40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00">
        <v>4680115882133</v>
      </c>
      <c r="E70" s="40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2"/>
      <c r="R70" s="402"/>
      <c r="S70" s="402"/>
      <c r="T70" s="40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00">
        <v>4680115882133</v>
      </c>
      <c r="E71" s="40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2"/>
      <c r="R71" s="402"/>
      <c r="S71" s="402"/>
      <c r="T71" s="40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00">
        <v>4607091382952</v>
      </c>
      <c r="E72" s="40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2"/>
      <c r="R72" s="402"/>
      <c r="S72" s="402"/>
      <c r="T72" s="40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00">
        <v>4607091385687</v>
      </c>
      <c r="E73" s="40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6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2"/>
      <c r="R73" s="402"/>
      <c r="S73" s="402"/>
      <c r="T73" s="40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00">
        <v>4680115882539</v>
      </c>
      <c r="E74" s="400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2"/>
      <c r="R74" s="402"/>
      <c r="S74" s="402"/>
      <c r="T74" s="40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00">
        <v>4607091384604</v>
      </c>
      <c r="E75" s="40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6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2"/>
      <c r="R75" s="402"/>
      <c r="S75" s="402"/>
      <c r="T75" s="403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00">
        <v>4680115880283</v>
      </c>
      <c r="E76" s="40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2"/>
      <c r="R76" s="402"/>
      <c r="S76" s="402"/>
      <c r="T76" s="403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00">
        <v>4680115883949</v>
      </c>
      <c r="E77" s="40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6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2"/>
      <c r="R77" s="402"/>
      <c r="S77" s="402"/>
      <c r="T77" s="403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00">
        <v>4680115881518</v>
      </c>
      <c r="E78" s="400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677" t="s">
        <v>163</v>
      </c>
      <c r="Q78" s="402"/>
      <c r="R78" s="402"/>
      <c r="S78" s="402"/>
      <c r="T78" s="403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00">
        <v>4680115881303</v>
      </c>
      <c r="E79" s="40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678" t="s">
        <v>166</v>
      </c>
      <c r="Q79" s="402"/>
      <c r="R79" s="402"/>
      <c r="S79" s="402"/>
      <c r="T79" s="403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00">
        <v>4680115882577</v>
      </c>
      <c r="E80" s="40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6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2"/>
      <c r="R80" s="402"/>
      <c r="S80" s="402"/>
      <c r="T80" s="403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00">
        <v>4680115882577</v>
      </c>
      <c r="E81" s="40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2"/>
      <c r="R81" s="402"/>
      <c r="S81" s="402"/>
      <c r="T81" s="403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00">
        <v>4680115882720</v>
      </c>
      <c r="E82" s="40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2"/>
      <c r="R82" s="402"/>
      <c r="S82" s="402"/>
      <c r="T82" s="40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00">
        <v>4680115880269</v>
      </c>
      <c r="E83" s="400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2"/>
      <c r="R83" s="402"/>
      <c r="S83" s="402"/>
      <c r="T83" s="40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00">
        <v>4680115880429</v>
      </c>
      <c r="E84" s="40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674" t="s">
        <v>176</v>
      </c>
      <c r="Q84" s="402"/>
      <c r="R84" s="402"/>
      <c r="S84" s="402"/>
      <c r="T84" s="40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00">
        <v>4680115881457</v>
      </c>
      <c r="E85" s="40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6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2"/>
      <c r="R85" s="402"/>
      <c r="S85" s="402"/>
      <c r="T85" s="40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393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0" t="s">
        <v>43</v>
      </c>
      <c r="Q86" s="391"/>
      <c r="R86" s="391"/>
      <c r="S86" s="391"/>
      <c r="T86" s="391"/>
      <c r="U86" s="391"/>
      <c r="V86" s="392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0" t="s">
        <v>43</v>
      </c>
      <c r="Q87" s="391"/>
      <c r="R87" s="391"/>
      <c r="S87" s="391"/>
      <c r="T87" s="391"/>
      <c r="U87" s="391"/>
      <c r="V87" s="392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customHeight="1" x14ac:dyDescent="0.25">
      <c r="A88" s="399" t="s">
        <v>117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00">
        <v>4680115881488</v>
      </c>
      <c r="E89" s="40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2"/>
      <c r="R89" s="402"/>
      <c r="S89" s="402"/>
      <c r="T89" s="403"/>
      <c r="U89" s="38" t="s">
        <v>48</v>
      </c>
      <c r="V89" s="38" t="s">
        <v>48</v>
      </c>
      <c r="W89" s="39" t="s">
        <v>0</v>
      </c>
      <c r="X89" s="57">
        <v>20</v>
      </c>
      <c r="Y89" s="54">
        <f>IFERROR(IF(X89="",0,CEILING((X89/$H89),1)*$H89),"")</f>
        <v>21.6</v>
      </c>
      <c r="Z89" s="40">
        <f>IFERROR(IF(Y89=0,"",ROUNDUP(Y89/H89,0)*0.02175),"")</f>
        <v>4.3499999999999997E-2</v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20.888888888888886</v>
      </c>
      <c r="BN89" s="76">
        <f>IFERROR(Y89*I89/H89,"0")</f>
        <v>22.56</v>
      </c>
      <c r="BO89" s="76">
        <f>IFERROR(1/J89*(X89/H89),"0")</f>
        <v>3.8580246913580238E-2</v>
      </c>
      <c r="BP89" s="76">
        <f>IFERROR(1/J89*(Y89/H89),"0")</f>
        <v>4.1666666666666664E-2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00">
        <v>4680115882775</v>
      </c>
      <c r="E90" s="40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2"/>
      <c r="R90" s="402"/>
      <c r="S90" s="402"/>
      <c r="T90" s="403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00">
        <v>4680115880658</v>
      </c>
      <c r="E91" s="40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671" t="s">
        <v>185</v>
      </c>
      <c r="Q91" s="402"/>
      <c r="R91" s="402"/>
      <c r="S91" s="402"/>
      <c r="T91" s="40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393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0" t="s">
        <v>43</v>
      </c>
      <c r="Q92" s="391"/>
      <c r="R92" s="391"/>
      <c r="S92" s="391"/>
      <c r="T92" s="391"/>
      <c r="U92" s="391"/>
      <c r="V92" s="392"/>
      <c r="W92" s="41" t="s">
        <v>42</v>
      </c>
      <c r="X92" s="42">
        <f>IFERROR(X89/H89,"0")+IFERROR(X90/H90,"0")+IFERROR(X91/H91,"0")</f>
        <v>1.8518518518518516</v>
      </c>
      <c r="Y92" s="42">
        <f>IFERROR(Y89/H89,"0")+IFERROR(Y90/H90,"0")+IFERROR(Y91/H91,"0")</f>
        <v>2</v>
      </c>
      <c r="Z92" s="42">
        <f>IFERROR(IF(Z89="",0,Z89),"0")+IFERROR(IF(Z90="",0,Z90),"0")+IFERROR(IF(Z91="",0,Z91),"0")</f>
        <v>4.3499999999999997E-2</v>
      </c>
      <c r="AA92" s="65"/>
      <c r="AB92" s="65"/>
      <c r="AC92" s="6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0" t="s">
        <v>43</v>
      </c>
      <c r="Q93" s="391"/>
      <c r="R93" s="391"/>
      <c r="S93" s="391"/>
      <c r="T93" s="391"/>
      <c r="U93" s="391"/>
      <c r="V93" s="392"/>
      <c r="W93" s="41" t="s">
        <v>0</v>
      </c>
      <c r="X93" s="42">
        <f>IFERROR(SUM(X89:X91),"0")</f>
        <v>20</v>
      </c>
      <c r="Y93" s="42">
        <f>IFERROR(SUM(Y89:Y91),"0")</f>
        <v>21.6</v>
      </c>
      <c r="Z93" s="41"/>
      <c r="AA93" s="65"/>
      <c r="AB93" s="65"/>
      <c r="AC93" s="65"/>
    </row>
    <row r="94" spans="1:68" ht="14.25" customHeight="1" x14ac:dyDescent="0.25">
      <c r="A94" s="399" t="s">
        <v>79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00">
        <v>4680115885066</v>
      </c>
      <c r="E95" s="400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665" t="s">
        <v>188</v>
      </c>
      <c r="Q95" s="402"/>
      <c r="R95" s="402"/>
      <c r="S95" s="402"/>
      <c r="T95" s="403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00">
        <v>4680115885073</v>
      </c>
      <c r="E96" s="400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666" t="s">
        <v>192</v>
      </c>
      <c r="Q96" s="402"/>
      <c r="R96" s="402"/>
      <c r="S96" s="402"/>
      <c r="T96" s="403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00">
        <v>4680115885042</v>
      </c>
      <c r="E97" s="400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667" t="s">
        <v>195</v>
      </c>
      <c r="Q97" s="402"/>
      <c r="R97" s="402"/>
      <c r="S97" s="402"/>
      <c r="T97" s="403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00">
        <v>4680115885059</v>
      </c>
      <c r="E98" s="400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668" t="s">
        <v>198</v>
      </c>
      <c r="Q98" s="402"/>
      <c r="R98" s="402"/>
      <c r="S98" s="402"/>
      <c r="T98" s="403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00">
        <v>4680115885080</v>
      </c>
      <c r="E99" s="400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660" t="s">
        <v>201</v>
      </c>
      <c r="Q99" s="402"/>
      <c r="R99" s="402"/>
      <c r="S99" s="402"/>
      <c r="T99" s="403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00">
        <v>4680115885097</v>
      </c>
      <c r="E100" s="400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661" t="s">
        <v>204</v>
      </c>
      <c r="Q100" s="402"/>
      <c r="R100" s="402"/>
      <c r="S100" s="402"/>
      <c r="T100" s="403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00">
        <v>4607091387667</v>
      </c>
      <c r="E101" s="400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2"/>
      <c r="R101" s="402"/>
      <c r="S101" s="402"/>
      <c r="T101" s="403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00">
        <v>4607091387636</v>
      </c>
      <c r="E102" s="400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2"/>
      <c r="R102" s="402"/>
      <c r="S102" s="402"/>
      <c r="T102" s="403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00">
        <v>4607091382426</v>
      </c>
      <c r="E103" s="400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6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2"/>
      <c r="R103" s="402"/>
      <c r="S103" s="402"/>
      <c r="T103" s="403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00">
        <v>4607091386547</v>
      </c>
      <c r="E104" s="400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2"/>
      <c r="R104" s="402"/>
      <c r="S104" s="402"/>
      <c r="T104" s="403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00">
        <v>4607091382464</v>
      </c>
      <c r="E105" s="400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2"/>
      <c r="R105" s="402"/>
      <c r="S105" s="402"/>
      <c r="T105" s="403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00">
        <v>4680115883444</v>
      </c>
      <c r="E106" s="400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2"/>
      <c r="R106" s="402"/>
      <c r="S106" s="402"/>
      <c r="T106" s="403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00">
        <v>4680115883444</v>
      </c>
      <c r="E107" s="400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2"/>
      <c r="R107" s="402"/>
      <c r="S107" s="402"/>
      <c r="T107" s="403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0" t="s">
        <v>43</v>
      </c>
      <c r="Q109" s="391"/>
      <c r="R109" s="391"/>
      <c r="S109" s="391"/>
      <c r="T109" s="391"/>
      <c r="U109" s="391"/>
      <c r="V109" s="392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customHeight="1" x14ac:dyDescent="0.25">
      <c r="A110" s="399" t="s">
        <v>84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00">
        <v>4607091386967</v>
      </c>
      <c r="E111" s="40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2"/>
      <c r="R111" s="402"/>
      <c r="S111" s="402"/>
      <c r="T111" s="403"/>
      <c r="U111" s="38" t="s">
        <v>48</v>
      </c>
      <c r="V111" s="38" t="s">
        <v>48</v>
      </c>
      <c r="W111" s="39" t="s">
        <v>0</v>
      </c>
      <c r="X111" s="57">
        <v>50</v>
      </c>
      <c r="Y111" s="54">
        <f t="shared" ref="Y111:Y125" si="18">IFERROR(IF(X111="",0,CEILING((X111/$H111),1)*$H111),"")</f>
        <v>56.699999999999996</v>
      </c>
      <c r="Z111" s="40">
        <f>IFERROR(IF(Y111=0,"",ROUNDUP(Y111/H111,0)*0.02175),"")</f>
        <v>0.15225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53.481481481481481</v>
      </c>
      <c r="BN111" s="76">
        <f t="shared" ref="BN111:BN125" si="20">IFERROR(Y111*I111/H111,"0")</f>
        <v>60.647999999999996</v>
      </c>
      <c r="BO111" s="76">
        <f t="shared" ref="BO111:BO125" si="21">IFERROR(1/J111*(X111/H111),"0")</f>
        <v>0.11022927689594356</v>
      </c>
      <c r="BP111" s="76">
        <f t="shared" ref="BP111:BP125" si="22">IFERROR(1/J111*(Y111/H111),"0")</f>
        <v>0.125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00">
        <v>4607091386967</v>
      </c>
      <c r="E112" s="400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2"/>
      <c r="R112" s="402"/>
      <c r="S112" s="402"/>
      <c r="T112" s="403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00">
        <v>4607091385304</v>
      </c>
      <c r="E113" s="400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2"/>
      <c r="R113" s="402"/>
      <c r="S113" s="402"/>
      <c r="T113" s="403"/>
      <c r="U113" s="38" t="s">
        <v>48</v>
      </c>
      <c r="V113" s="38" t="s">
        <v>48</v>
      </c>
      <c r="W113" s="39" t="s">
        <v>0</v>
      </c>
      <c r="X113" s="57">
        <v>0</v>
      </c>
      <c r="Y113" s="54">
        <f t="shared" si="18"/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0</v>
      </c>
      <c r="BN113" s="76">
        <f t="shared" si="20"/>
        <v>0</v>
      </c>
      <c r="BO113" s="76">
        <f t="shared" si="21"/>
        <v>0</v>
      </c>
      <c r="BP113" s="76">
        <f t="shared" si="22"/>
        <v>0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00">
        <v>4607091386264</v>
      </c>
      <c r="E114" s="400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2"/>
      <c r="R114" s="402"/>
      <c r="S114" s="402"/>
      <c r="T114" s="403"/>
      <c r="U114" s="38" t="s">
        <v>48</v>
      </c>
      <c r="V114" s="38" t="s">
        <v>48</v>
      </c>
      <c r="W114" s="39" t="s">
        <v>0</v>
      </c>
      <c r="X114" s="57">
        <v>15</v>
      </c>
      <c r="Y114" s="54">
        <f t="shared" si="18"/>
        <v>15</v>
      </c>
      <c r="Z114" s="40">
        <f>IFERROR(IF(Y114=0,"",ROUNDUP(Y114/H114,0)*0.00753),"")</f>
        <v>3.7650000000000003E-2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16.39</v>
      </c>
      <c r="BN114" s="76">
        <f t="shared" si="20"/>
        <v>16.39</v>
      </c>
      <c r="BO114" s="76">
        <f t="shared" si="21"/>
        <v>3.2051282051282048E-2</v>
      </c>
      <c r="BP114" s="76">
        <f t="shared" si="22"/>
        <v>3.2051282051282048E-2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00">
        <v>4680115882584</v>
      </c>
      <c r="E115" s="400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2"/>
      <c r="R115" s="402"/>
      <c r="S115" s="402"/>
      <c r="T115" s="403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00">
        <v>4680115882584</v>
      </c>
      <c r="E116" s="400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2"/>
      <c r="R116" s="402"/>
      <c r="S116" s="402"/>
      <c r="T116" s="403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00">
        <v>4607091385731</v>
      </c>
      <c r="E117" s="400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2"/>
      <c r="R117" s="402"/>
      <c r="S117" s="402"/>
      <c r="T117" s="403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00">
        <v>4680115880894</v>
      </c>
      <c r="E118" s="400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6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2"/>
      <c r="R118" s="402"/>
      <c r="S118" s="402"/>
      <c r="T118" s="403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00">
        <v>4680115880214</v>
      </c>
      <c r="E119" s="400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65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2"/>
      <c r="R119" s="402"/>
      <c r="S119" s="402"/>
      <c r="T119" s="403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00">
        <v>4680115885233</v>
      </c>
      <c r="E120" s="400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642" t="s">
        <v>236</v>
      </c>
      <c r="Q120" s="402"/>
      <c r="R120" s="402"/>
      <c r="S120" s="402"/>
      <c r="T120" s="403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00">
        <v>4680115884915</v>
      </c>
      <c r="E121" s="40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643" t="s">
        <v>239</v>
      </c>
      <c r="Q121" s="402"/>
      <c r="R121" s="402"/>
      <c r="S121" s="402"/>
      <c r="T121" s="403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00">
        <v>4607091385427</v>
      </c>
      <c r="E122" s="400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2"/>
      <c r="R122" s="402"/>
      <c r="S122" s="402"/>
      <c r="T122" s="403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00">
        <v>4680115882645</v>
      </c>
      <c r="E123" s="400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2"/>
      <c r="R123" s="402"/>
      <c r="S123" s="402"/>
      <c r="T123" s="403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00">
        <v>4680115884311</v>
      </c>
      <c r="E124" s="400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646" t="s">
        <v>246</v>
      </c>
      <c r="Q124" s="402"/>
      <c r="R124" s="402"/>
      <c r="S124" s="402"/>
      <c r="T124" s="403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00">
        <v>4680115884403</v>
      </c>
      <c r="E125" s="400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639" t="s">
        <v>249</v>
      </c>
      <c r="Q125" s="402"/>
      <c r="R125" s="402"/>
      <c r="S125" s="402"/>
      <c r="T125" s="403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0" t="s">
        <v>43</v>
      </c>
      <c r="Q126" s="391"/>
      <c r="R126" s="391"/>
      <c r="S126" s="391"/>
      <c r="T126" s="391"/>
      <c r="U126" s="391"/>
      <c r="V126" s="392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11.172839506172838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0.18990000000000001</v>
      </c>
      <c r="AA126" s="65"/>
      <c r="AB126" s="65"/>
      <c r="AC126" s="6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0" t="s">
        <v>43</v>
      </c>
      <c r="Q127" s="391"/>
      <c r="R127" s="391"/>
      <c r="S127" s="391"/>
      <c r="T127" s="391"/>
      <c r="U127" s="391"/>
      <c r="V127" s="392"/>
      <c r="W127" s="41" t="s">
        <v>0</v>
      </c>
      <c r="X127" s="42">
        <f>IFERROR(SUM(X111:X125),"0")</f>
        <v>65</v>
      </c>
      <c r="Y127" s="42">
        <f>IFERROR(SUM(Y111:Y125),"0")</f>
        <v>71.699999999999989</v>
      </c>
      <c r="Z127" s="41"/>
      <c r="AA127" s="65"/>
      <c r="AB127" s="65"/>
      <c r="AC127" s="65"/>
    </row>
    <row r="128" spans="1:68" ht="14.25" customHeight="1" x14ac:dyDescent="0.25">
      <c r="A128" s="399" t="s">
        <v>250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00">
        <v>4680115881532</v>
      </c>
      <c r="E129" s="400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02"/>
      <c r="R129" s="402"/>
      <c r="S129" s="402"/>
      <c r="T129" s="403"/>
      <c r="U129" s="38" t="s">
        <v>48</v>
      </c>
      <c r="V129" s="38" t="s">
        <v>48</v>
      </c>
      <c r="W129" s="39" t="s">
        <v>0</v>
      </c>
      <c r="X129" s="57">
        <v>32</v>
      </c>
      <c r="Y129" s="54">
        <f>IFERROR(IF(X129="",0,CEILING((X129/$H129),1)*$H129),"")</f>
        <v>39</v>
      </c>
      <c r="Z129" s="40">
        <f>IFERROR(IF(Y129=0,"",ROUNDUP(Y129/H129,0)*0.02175),"")</f>
        <v>0.10874999999999999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33.969230769230769</v>
      </c>
      <c r="BN129" s="76">
        <f>IFERROR(Y129*I129/H129,"0")</f>
        <v>41.4</v>
      </c>
      <c r="BO129" s="76">
        <f>IFERROR(1/J129*(X129/H129),"0")</f>
        <v>7.3260073260073263E-2</v>
      </c>
      <c r="BP129" s="76">
        <f>IFERROR(1/J129*(Y129/H129),"0")</f>
        <v>8.9285714285714274E-2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00">
        <v>4680115881532</v>
      </c>
      <c r="E130" s="400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02"/>
      <c r="R130" s="402"/>
      <c r="S130" s="402"/>
      <c r="T130" s="40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00">
        <v>4680115882652</v>
      </c>
      <c r="E131" s="400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2"/>
      <c r="R131" s="402"/>
      <c r="S131" s="402"/>
      <c r="T131" s="40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00">
        <v>4680115880238</v>
      </c>
      <c r="E132" s="400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2"/>
      <c r="R132" s="402"/>
      <c r="S132" s="402"/>
      <c r="T132" s="403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00">
        <v>4680115881464</v>
      </c>
      <c r="E133" s="400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2"/>
      <c r="R133" s="402"/>
      <c r="S133" s="402"/>
      <c r="T133" s="403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393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0" t="s">
        <v>43</v>
      </c>
      <c r="Q134" s="391"/>
      <c r="R134" s="391"/>
      <c r="S134" s="391"/>
      <c r="T134" s="391"/>
      <c r="U134" s="391"/>
      <c r="V134" s="392"/>
      <c r="W134" s="41" t="s">
        <v>42</v>
      </c>
      <c r="X134" s="42">
        <f>IFERROR(X129/H129,"0")+IFERROR(X130/H130,"0")+IFERROR(X131/H131,"0")+IFERROR(X132/H132,"0")+IFERROR(X133/H133,"0")</f>
        <v>4.1025641025641031</v>
      </c>
      <c r="Y134" s="42">
        <f>IFERROR(Y129/H129,"0")+IFERROR(Y130/H130,"0")+IFERROR(Y131/H131,"0")+IFERROR(Y132/H132,"0")+IFERROR(Y133/H133,"0")</f>
        <v>5</v>
      </c>
      <c r="Z134" s="42">
        <f>IFERROR(IF(Z129="",0,Z129),"0")+IFERROR(IF(Z130="",0,Z130),"0")+IFERROR(IF(Z131="",0,Z131),"0")+IFERROR(IF(Z132="",0,Z132),"0")+IFERROR(IF(Z133="",0,Z133),"0")</f>
        <v>0.10874999999999999</v>
      </c>
      <c r="AA134" s="65"/>
      <c r="AB134" s="65"/>
      <c r="AC134" s="6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0" t="s">
        <v>43</v>
      </c>
      <c r="Q135" s="391"/>
      <c r="R135" s="391"/>
      <c r="S135" s="391"/>
      <c r="T135" s="391"/>
      <c r="U135" s="391"/>
      <c r="V135" s="392"/>
      <c r="W135" s="41" t="s">
        <v>0</v>
      </c>
      <c r="X135" s="42">
        <f>IFERROR(SUM(X129:X133),"0")</f>
        <v>32</v>
      </c>
      <c r="Y135" s="42">
        <f>IFERROR(SUM(Y129:Y133),"0")</f>
        <v>39</v>
      </c>
      <c r="Z135" s="41"/>
      <c r="AA135" s="65"/>
      <c r="AB135" s="65"/>
      <c r="AC135" s="65"/>
    </row>
    <row r="136" spans="1:68" ht="16.5" customHeight="1" x14ac:dyDescent="0.25">
      <c r="A136" s="429" t="s">
        <v>260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63"/>
      <c r="AB136" s="63"/>
      <c r="AC136" s="63"/>
    </row>
    <row r="137" spans="1:68" ht="14.25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00">
        <v>4607091385168</v>
      </c>
      <c r="E138" s="400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00">
        <v>4607091385168</v>
      </c>
      <c r="E139" s="400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00">
        <v>4607091383256</v>
      </c>
      <c r="E140" s="400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00">
        <v>4607091385748</v>
      </c>
      <c r="E141" s="400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38" t="s">
        <v>48</v>
      </c>
      <c r="V141" s="38" t="s">
        <v>48</v>
      </c>
      <c r="W141" s="39" t="s">
        <v>0</v>
      </c>
      <c r="X141" s="57">
        <v>10</v>
      </c>
      <c r="Y141" s="54">
        <f>IFERROR(IF(X141="",0,CEILING((X141/$H141),1)*$H141),"")</f>
        <v>10.8</v>
      </c>
      <c r="Z141" s="40">
        <f>IFERROR(IF(Y141=0,"",ROUNDUP(Y141/H141,0)*0.00753),"")</f>
        <v>3.0120000000000001E-2</v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11.007407407407406</v>
      </c>
      <c r="BN141" s="76">
        <f>IFERROR(Y141*I141/H141,"0")</f>
        <v>11.888</v>
      </c>
      <c r="BO141" s="76">
        <f>IFERROR(1/J141*(X141/H141),"0")</f>
        <v>2.3741690408357073E-2</v>
      </c>
      <c r="BP141" s="76">
        <f>IFERROR(1/J141*(Y141/H141),"0")</f>
        <v>2.564102564102564E-2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00">
        <v>4680115884533</v>
      </c>
      <c r="E142" s="400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3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0" t="s">
        <v>43</v>
      </c>
      <c r="Q143" s="391"/>
      <c r="R143" s="391"/>
      <c r="S143" s="391"/>
      <c r="T143" s="391"/>
      <c r="U143" s="391"/>
      <c r="V143" s="392"/>
      <c r="W143" s="41" t="s">
        <v>42</v>
      </c>
      <c r="X143" s="42">
        <f>IFERROR(X138/H138,"0")+IFERROR(X139/H139,"0")+IFERROR(X140/H140,"0")+IFERROR(X141/H141,"0")+IFERROR(X142/H142,"0")</f>
        <v>3.7037037037037033</v>
      </c>
      <c r="Y143" s="42">
        <f>IFERROR(Y138/H138,"0")+IFERROR(Y139/H139,"0")+IFERROR(Y140/H140,"0")+IFERROR(Y141/H141,"0")+IFERROR(Y142/H142,"0")</f>
        <v>4</v>
      </c>
      <c r="Z143" s="42">
        <f>IFERROR(IF(Z138="",0,Z138),"0")+IFERROR(IF(Z139="",0,Z139),"0")+IFERROR(IF(Z140="",0,Z140),"0")+IFERROR(IF(Z141="",0,Z141),"0")+IFERROR(IF(Z142="",0,Z142),"0")</f>
        <v>3.0120000000000001E-2</v>
      </c>
      <c r="AA143" s="65"/>
      <c r="AB143" s="65"/>
      <c r="AC143" s="6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0" t="s">
        <v>43</v>
      </c>
      <c r="Q144" s="391"/>
      <c r="R144" s="391"/>
      <c r="S144" s="391"/>
      <c r="T144" s="391"/>
      <c r="U144" s="391"/>
      <c r="V144" s="392"/>
      <c r="W144" s="41" t="s">
        <v>0</v>
      </c>
      <c r="X144" s="42">
        <f>IFERROR(SUM(X138:X142),"0")</f>
        <v>10</v>
      </c>
      <c r="Y144" s="42">
        <f>IFERROR(SUM(Y138:Y142),"0")</f>
        <v>10.8</v>
      </c>
      <c r="Z144" s="41"/>
      <c r="AA144" s="65"/>
      <c r="AB144" s="65"/>
      <c r="AC144" s="65"/>
    </row>
    <row r="145" spans="1:68" ht="27.75" customHeight="1" x14ac:dyDescent="0.2">
      <c r="A145" s="428" t="s">
        <v>270</v>
      </c>
      <c r="B145" s="428"/>
      <c r="C145" s="428"/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428"/>
      <c r="U145" s="428"/>
      <c r="V145" s="428"/>
      <c r="W145" s="428"/>
      <c r="X145" s="428"/>
      <c r="Y145" s="428"/>
      <c r="Z145" s="428"/>
      <c r="AA145" s="53"/>
      <c r="AB145" s="53"/>
      <c r="AC145" s="53"/>
    </row>
    <row r="146" spans="1:68" ht="16.5" customHeight="1" x14ac:dyDescent="0.25">
      <c r="A146" s="429" t="s">
        <v>271</v>
      </c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63"/>
      <c r="AB146" s="63"/>
      <c r="AC146" s="63"/>
    </row>
    <row r="147" spans="1:68" ht="14.25" customHeight="1" x14ac:dyDescent="0.25">
      <c r="A147" s="399" t="s">
        <v>125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00">
        <v>4607091383423</v>
      </c>
      <c r="E148" s="400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2"/>
      <c r="R148" s="402"/>
      <c r="S148" s="402"/>
      <c r="T148" s="40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00">
        <v>4680115885707</v>
      </c>
      <c r="E149" s="400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627" t="s">
        <v>276</v>
      </c>
      <c r="Q149" s="402"/>
      <c r="R149" s="402"/>
      <c r="S149" s="402"/>
      <c r="T149" s="40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00">
        <v>4680115885660</v>
      </c>
      <c r="E150" s="400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628" t="s">
        <v>279</v>
      </c>
      <c r="Q150" s="402"/>
      <c r="R150" s="402"/>
      <c r="S150" s="402"/>
      <c r="T150" s="40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00">
        <v>4680115885691</v>
      </c>
      <c r="E151" s="400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629" t="s">
        <v>282</v>
      </c>
      <c r="Q151" s="402"/>
      <c r="R151" s="402"/>
      <c r="S151" s="402"/>
      <c r="T151" s="40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29" t="s">
        <v>283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63"/>
      <c r="AB154" s="63"/>
      <c r="AC154" s="63"/>
    </row>
    <row r="155" spans="1:68" ht="14.25" customHeight="1" x14ac:dyDescent="0.25">
      <c r="A155" s="399" t="s">
        <v>79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00">
        <v>4680115880993</v>
      </c>
      <c r="E156" s="400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2"/>
      <c r="R156" s="402"/>
      <c r="S156" s="402"/>
      <c r="T156" s="403"/>
      <c r="U156" s="38" t="s">
        <v>48</v>
      </c>
      <c r="V156" s="38" t="s">
        <v>48</v>
      </c>
      <c r="W156" s="39" t="s">
        <v>0</v>
      </c>
      <c r="X156" s="57">
        <v>20</v>
      </c>
      <c r="Y156" s="54">
        <f t="shared" ref="Y156:Y163" si="23">IFERROR(IF(X156="",0,CEILING((X156/$H156),1)*$H156),"")</f>
        <v>21</v>
      </c>
      <c r="Z156" s="40">
        <f>IFERROR(IF(Y156=0,"",ROUNDUP(Y156/H156,0)*0.00753),"")</f>
        <v>3.7650000000000003E-2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21.238095238095237</v>
      </c>
      <c r="BN156" s="76">
        <f t="shared" ref="BN156:BN163" si="25">IFERROR(Y156*I156/H156,"0")</f>
        <v>22.299999999999997</v>
      </c>
      <c r="BO156" s="76">
        <f t="shared" ref="BO156:BO163" si="26">IFERROR(1/J156*(X156/H156),"0")</f>
        <v>3.0525030525030524E-2</v>
      </c>
      <c r="BP156" s="76">
        <f t="shared" ref="BP156:BP163" si="27">IFERROR(1/J156*(Y156/H156),"0")</f>
        <v>3.2051282051282048E-2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00">
        <v>4680115881761</v>
      </c>
      <c r="E157" s="400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2"/>
      <c r="R157" s="402"/>
      <c r="S157" s="402"/>
      <c r="T157" s="403"/>
      <c r="U157" s="38" t="s">
        <v>48</v>
      </c>
      <c r="V157" s="38" t="s">
        <v>48</v>
      </c>
      <c r="W157" s="39" t="s">
        <v>0</v>
      </c>
      <c r="X157" s="57">
        <v>20</v>
      </c>
      <c r="Y157" s="54">
        <f t="shared" si="23"/>
        <v>21</v>
      </c>
      <c r="Z157" s="40">
        <f>IFERROR(IF(Y157=0,"",ROUNDUP(Y157/H157,0)*0.00753),"")</f>
        <v>3.7650000000000003E-2</v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21.238095238095237</v>
      </c>
      <c r="BN157" s="76">
        <f t="shared" si="25"/>
        <v>22.299999999999997</v>
      </c>
      <c r="BO157" s="76">
        <f t="shared" si="26"/>
        <v>3.0525030525030524E-2</v>
      </c>
      <c r="BP157" s="76">
        <f t="shared" si="27"/>
        <v>3.2051282051282048E-2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00">
        <v>4680115881563</v>
      </c>
      <c r="E158" s="400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2"/>
      <c r="R158" s="402"/>
      <c r="S158" s="402"/>
      <c r="T158" s="403"/>
      <c r="U158" s="38" t="s">
        <v>48</v>
      </c>
      <c r="V158" s="38" t="s">
        <v>48</v>
      </c>
      <c r="W158" s="39" t="s">
        <v>0</v>
      </c>
      <c r="X158" s="57">
        <v>40</v>
      </c>
      <c r="Y158" s="54">
        <f t="shared" si="23"/>
        <v>42</v>
      </c>
      <c r="Z158" s="40">
        <f>IFERROR(IF(Y158=0,"",ROUNDUP(Y158/H158,0)*0.00753),"")</f>
        <v>7.5300000000000006E-2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41.904761904761905</v>
      </c>
      <c r="BN158" s="76">
        <f t="shared" si="25"/>
        <v>44</v>
      </c>
      <c r="BO158" s="76">
        <f t="shared" si="26"/>
        <v>6.1050061050061048E-2</v>
      </c>
      <c r="BP158" s="76">
        <f t="shared" si="27"/>
        <v>6.4102564102564097E-2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00">
        <v>4680115880986</v>
      </c>
      <c r="E159" s="400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2"/>
      <c r="R159" s="402"/>
      <c r="S159" s="402"/>
      <c r="T159" s="403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00">
        <v>4680115881785</v>
      </c>
      <c r="E160" s="400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6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2"/>
      <c r="R160" s="402"/>
      <c r="S160" s="402"/>
      <c r="T160" s="403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00">
        <v>4680115881679</v>
      </c>
      <c r="E161" s="400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2"/>
      <c r="R161" s="402"/>
      <c r="S161" s="402"/>
      <c r="T161" s="403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00">
        <v>4680115880191</v>
      </c>
      <c r="E162" s="400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6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2"/>
      <c r="R162" s="402"/>
      <c r="S162" s="402"/>
      <c r="T162" s="403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00">
        <v>4680115883963</v>
      </c>
      <c r="E163" s="400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2"/>
      <c r="R163" s="402"/>
      <c r="S163" s="402"/>
      <c r="T163" s="403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39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0" t="s">
        <v>43</v>
      </c>
      <c r="Q164" s="391"/>
      <c r="R164" s="391"/>
      <c r="S164" s="391"/>
      <c r="T164" s="391"/>
      <c r="U164" s="391"/>
      <c r="V164" s="392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19.047619047619047</v>
      </c>
      <c r="Y164" s="42">
        <f>IFERROR(Y156/H156,"0")+IFERROR(Y157/H157,"0")+IFERROR(Y158/H158,"0")+IFERROR(Y159/H159,"0")+IFERROR(Y160/H160,"0")+IFERROR(Y161/H161,"0")+IFERROR(Y162/H162,"0")+IFERROR(Y163/H163,"0")</f>
        <v>20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0.15060000000000001</v>
      </c>
      <c r="AA164" s="65"/>
      <c r="AB164" s="65"/>
      <c r="AC164" s="6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0" t="s">
        <v>43</v>
      </c>
      <c r="Q165" s="391"/>
      <c r="R165" s="391"/>
      <c r="S165" s="391"/>
      <c r="T165" s="391"/>
      <c r="U165" s="391"/>
      <c r="V165" s="392"/>
      <c r="W165" s="41" t="s">
        <v>0</v>
      </c>
      <c r="X165" s="42">
        <f>IFERROR(SUM(X156:X163),"0")</f>
        <v>80</v>
      </c>
      <c r="Y165" s="42">
        <f>IFERROR(SUM(Y156:Y163),"0")</f>
        <v>84</v>
      </c>
      <c r="Z165" s="41"/>
      <c r="AA165" s="65"/>
      <c r="AB165" s="65"/>
      <c r="AC165" s="65"/>
    </row>
    <row r="166" spans="1:68" ht="16.5" customHeight="1" x14ac:dyDescent="0.25">
      <c r="A166" s="429" t="s">
        <v>300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3"/>
      <c r="AB166" s="63"/>
      <c r="AC166" s="63"/>
    </row>
    <row r="167" spans="1:68" ht="14.25" customHeight="1" x14ac:dyDescent="0.25">
      <c r="A167" s="399" t="s">
        <v>125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00">
        <v>4680115881402</v>
      </c>
      <c r="E168" s="40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6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2"/>
      <c r="R168" s="402"/>
      <c r="S168" s="402"/>
      <c r="T168" s="40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00">
        <v>4680115881396</v>
      </c>
      <c r="E169" s="400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2"/>
      <c r="R169" s="402"/>
      <c r="S169" s="402"/>
      <c r="T169" s="40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0" t="s">
        <v>43</v>
      </c>
      <c r="Q171" s="391"/>
      <c r="R171" s="391"/>
      <c r="S171" s="391"/>
      <c r="T171" s="391"/>
      <c r="U171" s="391"/>
      <c r="V171" s="392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customHeight="1" x14ac:dyDescent="0.25">
      <c r="A172" s="399" t="s">
        <v>117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00">
        <v>4680115882935</v>
      </c>
      <c r="E173" s="400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2"/>
      <c r="R173" s="402"/>
      <c r="S173" s="402"/>
      <c r="T173" s="40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00">
        <v>4680115880764</v>
      </c>
      <c r="E174" s="400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2"/>
      <c r="R174" s="402"/>
      <c r="S174" s="402"/>
      <c r="T174" s="40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0" t="s">
        <v>43</v>
      </c>
      <c r="Q175" s="391"/>
      <c r="R175" s="391"/>
      <c r="S175" s="391"/>
      <c r="T175" s="391"/>
      <c r="U175" s="391"/>
      <c r="V175" s="392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0" t="s">
        <v>43</v>
      </c>
      <c r="Q176" s="391"/>
      <c r="R176" s="391"/>
      <c r="S176" s="391"/>
      <c r="T176" s="391"/>
      <c r="U176" s="391"/>
      <c r="V176" s="392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399" t="s">
        <v>79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00">
        <v>4680115882683</v>
      </c>
      <c r="E178" s="400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2"/>
      <c r="R178" s="402"/>
      <c r="S178" s="402"/>
      <c r="T178" s="403"/>
      <c r="U178" s="38" t="s">
        <v>48</v>
      </c>
      <c r="V178" s="38" t="s">
        <v>48</v>
      </c>
      <c r="W178" s="39" t="s">
        <v>0</v>
      </c>
      <c r="X178" s="57">
        <v>600</v>
      </c>
      <c r="Y178" s="54">
        <f t="shared" ref="Y178:Y185" si="28">IFERROR(IF(X178="",0,CEILING((X178/$H178),1)*$H178),"")</f>
        <v>604.80000000000007</v>
      </c>
      <c r="Z178" s="40">
        <f>IFERROR(IF(Y178=0,"",ROUNDUP(Y178/H178,0)*0.00937),"")</f>
        <v>1.0494399999999999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623.33333333333326</v>
      </c>
      <c r="BN178" s="76">
        <f t="shared" ref="BN178:BN185" si="30">IFERROR(Y178*I178/H178,"0")</f>
        <v>628.32000000000005</v>
      </c>
      <c r="BO178" s="76">
        <f t="shared" ref="BO178:BO185" si="31">IFERROR(1/J178*(X178/H178),"0")</f>
        <v>0.92592592592592582</v>
      </c>
      <c r="BP178" s="76">
        <f t="shared" ref="BP178:BP185" si="32">IFERROR(1/J178*(Y178/H178),"0")</f>
        <v>0.93333333333333335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00">
        <v>4680115882690</v>
      </c>
      <c r="E179" s="400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2"/>
      <c r="R179" s="402"/>
      <c r="S179" s="402"/>
      <c r="T179" s="403"/>
      <c r="U179" s="38" t="s">
        <v>48</v>
      </c>
      <c r="V179" s="38" t="s">
        <v>48</v>
      </c>
      <c r="W179" s="39" t="s">
        <v>0</v>
      </c>
      <c r="X179" s="57">
        <v>320</v>
      </c>
      <c r="Y179" s="54">
        <f t="shared" si="28"/>
        <v>324</v>
      </c>
      <c r="Z179" s="40">
        <f>IFERROR(IF(Y179=0,"",ROUNDUP(Y179/H179,0)*0.00937),"")</f>
        <v>0.56220000000000003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332.44444444444446</v>
      </c>
      <c r="BN179" s="76">
        <f t="shared" si="30"/>
        <v>336.6</v>
      </c>
      <c r="BO179" s="76">
        <f t="shared" si="31"/>
        <v>0.49382716049382708</v>
      </c>
      <c r="BP179" s="76">
        <f t="shared" si="32"/>
        <v>0.49999999999999994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00">
        <v>4680115882669</v>
      </c>
      <c r="E180" s="400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2"/>
      <c r="R180" s="402"/>
      <c r="S180" s="402"/>
      <c r="T180" s="403"/>
      <c r="U180" s="38" t="s">
        <v>48</v>
      </c>
      <c r="V180" s="38" t="s">
        <v>48</v>
      </c>
      <c r="W180" s="39" t="s">
        <v>0</v>
      </c>
      <c r="X180" s="57">
        <v>350</v>
      </c>
      <c r="Y180" s="54">
        <f t="shared" si="28"/>
        <v>351</v>
      </c>
      <c r="Z180" s="40">
        <f>IFERROR(IF(Y180=0,"",ROUNDUP(Y180/H180,0)*0.00937),"")</f>
        <v>0.60904999999999998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363.61111111111109</v>
      </c>
      <c r="BN180" s="76">
        <f t="shared" si="30"/>
        <v>364.65</v>
      </c>
      <c r="BO180" s="76">
        <f t="shared" si="31"/>
        <v>0.54012345679012341</v>
      </c>
      <c r="BP180" s="76">
        <f t="shared" si="32"/>
        <v>0.54166666666666663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00">
        <v>4680115882676</v>
      </c>
      <c r="E181" s="400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2"/>
      <c r="R181" s="402"/>
      <c r="S181" s="402"/>
      <c r="T181" s="403"/>
      <c r="U181" s="38" t="s">
        <v>48</v>
      </c>
      <c r="V181" s="38" t="s">
        <v>48</v>
      </c>
      <c r="W181" s="39" t="s">
        <v>0</v>
      </c>
      <c r="X181" s="57">
        <v>450</v>
      </c>
      <c r="Y181" s="54">
        <f t="shared" si="28"/>
        <v>453.6</v>
      </c>
      <c r="Z181" s="40">
        <f>IFERROR(IF(Y181=0,"",ROUNDUP(Y181/H181,0)*0.00937),"")</f>
        <v>0.78708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467.49999999999994</v>
      </c>
      <c r="BN181" s="76">
        <f t="shared" si="30"/>
        <v>471.24</v>
      </c>
      <c r="BO181" s="76">
        <f t="shared" si="31"/>
        <v>0.69444444444444442</v>
      </c>
      <c r="BP181" s="76">
        <f t="shared" si="32"/>
        <v>0.7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00">
        <v>4680115884014</v>
      </c>
      <c r="E182" s="400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2"/>
      <c r="R182" s="402"/>
      <c r="S182" s="402"/>
      <c r="T182" s="403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00">
        <v>4680115884007</v>
      </c>
      <c r="E183" s="400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2"/>
      <c r="R183" s="402"/>
      <c r="S183" s="402"/>
      <c r="T183" s="403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00">
        <v>4680115884038</v>
      </c>
      <c r="E184" s="400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2"/>
      <c r="R184" s="402"/>
      <c r="S184" s="402"/>
      <c r="T184" s="403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00">
        <v>4680115884021</v>
      </c>
      <c r="E185" s="400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2"/>
      <c r="R185" s="402"/>
      <c r="S185" s="402"/>
      <c r="T185" s="40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393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0" t="s">
        <v>43</v>
      </c>
      <c r="Q186" s="391"/>
      <c r="R186" s="391"/>
      <c r="S186" s="391"/>
      <c r="T186" s="391"/>
      <c r="U186" s="391"/>
      <c r="V186" s="392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318.51851851851848</v>
      </c>
      <c r="Y186" s="42">
        <f>IFERROR(Y178/H178,"0")+IFERROR(Y179/H179,"0")+IFERROR(Y180/H180,"0")+IFERROR(Y181/H181,"0")+IFERROR(Y182/H182,"0")+IFERROR(Y183/H183,"0")+IFERROR(Y184/H184,"0")+IFERROR(Y185/H185,"0")</f>
        <v>321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3.0077699999999998</v>
      </c>
      <c r="AA186" s="65"/>
      <c r="AB186" s="65"/>
      <c r="AC186" s="6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0" t="s">
        <v>43</v>
      </c>
      <c r="Q187" s="391"/>
      <c r="R187" s="391"/>
      <c r="S187" s="391"/>
      <c r="T187" s="391"/>
      <c r="U187" s="391"/>
      <c r="V187" s="392"/>
      <c r="W187" s="41" t="s">
        <v>0</v>
      </c>
      <c r="X187" s="42">
        <f>IFERROR(SUM(X178:X185),"0")</f>
        <v>1720</v>
      </c>
      <c r="Y187" s="42">
        <f>IFERROR(SUM(Y178:Y185),"0")</f>
        <v>1733.4</v>
      </c>
      <c r="Z187" s="41"/>
      <c r="AA187" s="65"/>
      <c r="AB187" s="65"/>
      <c r="AC187" s="65"/>
    </row>
    <row r="188" spans="1:68" ht="14.25" customHeight="1" x14ac:dyDescent="0.25">
      <c r="A188" s="399" t="s">
        <v>84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00">
        <v>4680115881556</v>
      </c>
      <c r="E189" s="400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2"/>
      <c r="R189" s="402"/>
      <c r="S189" s="402"/>
      <c r="T189" s="40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00">
        <v>4680115881594</v>
      </c>
      <c r="E190" s="400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2"/>
      <c r="R190" s="402"/>
      <c r="S190" s="402"/>
      <c r="T190" s="403"/>
      <c r="U190" s="38" t="s">
        <v>48</v>
      </c>
      <c r="V190" s="38" t="s">
        <v>48</v>
      </c>
      <c r="W190" s="39" t="s">
        <v>0</v>
      </c>
      <c r="X190" s="57">
        <v>80</v>
      </c>
      <c r="Y190" s="54">
        <f t="shared" si="33"/>
        <v>81</v>
      </c>
      <c r="Z190" s="40">
        <f>IFERROR(IF(Y190=0,"",ROUNDUP(Y190/H190,0)*0.02175),"")</f>
        <v>0.21749999999999997</v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85.57037037037037</v>
      </c>
      <c r="BN190" s="76">
        <f t="shared" si="35"/>
        <v>86.64</v>
      </c>
      <c r="BO190" s="76">
        <f t="shared" si="36"/>
        <v>0.17636684303350972</v>
      </c>
      <c r="BP190" s="76">
        <f t="shared" si="37"/>
        <v>0.17857142857142855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00">
        <v>4680115880962</v>
      </c>
      <c r="E191" s="400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605" t="s">
        <v>331</v>
      </c>
      <c r="Q191" s="402"/>
      <c r="R191" s="402"/>
      <c r="S191" s="402"/>
      <c r="T191" s="403"/>
      <c r="U191" s="38" t="s">
        <v>48</v>
      </c>
      <c r="V191" s="38" t="s">
        <v>48</v>
      </c>
      <c r="W191" s="39" t="s">
        <v>0</v>
      </c>
      <c r="X191" s="57">
        <v>150</v>
      </c>
      <c r="Y191" s="54">
        <f t="shared" si="33"/>
        <v>156</v>
      </c>
      <c r="Z191" s="40">
        <f>IFERROR(IF(Y191=0,"",ROUNDUP(Y191/H191,0)*0.02175),"")</f>
        <v>0.43499999999999994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160.84615384615387</v>
      </c>
      <c r="BN191" s="76">
        <f t="shared" si="35"/>
        <v>167.28000000000003</v>
      </c>
      <c r="BO191" s="76">
        <f t="shared" si="36"/>
        <v>0.34340659340659335</v>
      </c>
      <c r="BP191" s="76">
        <f t="shared" si="37"/>
        <v>0.3571428571428571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00">
        <v>4680115881617</v>
      </c>
      <c r="E192" s="400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2"/>
      <c r="R192" s="402"/>
      <c r="S192" s="402"/>
      <c r="T192" s="40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00">
        <v>4680115880573</v>
      </c>
      <c r="E193" s="400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98" t="s">
        <v>336</v>
      </c>
      <c r="Q193" s="402"/>
      <c r="R193" s="402"/>
      <c r="S193" s="402"/>
      <c r="T193" s="403"/>
      <c r="U193" s="38" t="s">
        <v>48</v>
      </c>
      <c r="V193" s="38" t="s">
        <v>48</v>
      </c>
      <c r="W193" s="39" t="s">
        <v>0</v>
      </c>
      <c r="X193" s="57">
        <v>170</v>
      </c>
      <c r="Y193" s="54">
        <f t="shared" si="33"/>
        <v>174</v>
      </c>
      <c r="Z193" s="40">
        <f>IFERROR(IF(Y193=0,"",ROUNDUP(Y193/H193,0)*0.02175),"")</f>
        <v>0.43499999999999994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181.02068965517242</v>
      </c>
      <c r="BN193" s="76">
        <f t="shared" si="35"/>
        <v>185.28</v>
      </c>
      <c r="BO193" s="76">
        <f t="shared" si="36"/>
        <v>0.34893267651888343</v>
      </c>
      <c r="BP193" s="76">
        <f t="shared" si="37"/>
        <v>0.3571428571428571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00">
        <v>4680115881228</v>
      </c>
      <c r="E194" s="40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2"/>
      <c r="R194" s="402"/>
      <c r="S194" s="402"/>
      <c r="T194" s="403"/>
      <c r="U194" s="38" t="s">
        <v>48</v>
      </c>
      <c r="V194" s="38" t="s">
        <v>48</v>
      </c>
      <c r="W194" s="39" t="s">
        <v>0</v>
      </c>
      <c r="X194" s="57">
        <v>12</v>
      </c>
      <c r="Y194" s="54">
        <f t="shared" si="33"/>
        <v>12</v>
      </c>
      <c r="Z194" s="40">
        <f>IFERROR(IF(Y194=0,"",ROUNDUP(Y194/H194,0)*0.00753),"")</f>
        <v>3.7650000000000003E-2</v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13.360000000000001</v>
      </c>
      <c r="BN194" s="76">
        <f t="shared" si="35"/>
        <v>13.360000000000001</v>
      </c>
      <c r="BO194" s="76">
        <f t="shared" si="36"/>
        <v>3.2051282051282048E-2</v>
      </c>
      <c r="BP194" s="76">
        <f t="shared" si="37"/>
        <v>3.2051282051282048E-2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00">
        <v>4680115881037</v>
      </c>
      <c r="E195" s="400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6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2"/>
      <c r="R195" s="402"/>
      <c r="S195" s="402"/>
      <c r="T195" s="40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00">
        <v>4680115881211</v>
      </c>
      <c r="E196" s="400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2"/>
      <c r="R196" s="402"/>
      <c r="S196" s="402"/>
      <c r="T196" s="403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00">
        <v>4680115881020</v>
      </c>
      <c r="E197" s="400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2"/>
      <c r="R197" s="402"/>
      <c r="S197" s="402"/>
      <c r="T197" s="403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00">
        <v>4680115882195</v>
      </c>
      <c r="E198" s="400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2"/>
      <c r="R198" s="402"/>
      <c r="S198" s="402"/>
      <c r="T198" s="403"/>
      <c r="U198" s="38" t="s">
        <v>48</v>
      </c>
      <c r="V198" s="38" t="s">
        <v>48</v>
      </c>
      <c r="W198" s="39" t="s">
        <v>0</v>
      </c>
      <c r="X198" s="57">
        <v>38</v>
      </c>
      <c r="Y198" s="54">
        <f t="shared" si="33"/>
        <v>38.4</v>
      </c>
      <c r="Z198" s="40">
        <f t="shared" ref="Z198:Z204" si="38">IFERROR(IF(Y198=0,"",ROUNDUP(Y198/H198,0)*0.00753),"")</f>
        <v>0.12048</v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42.591666666666669</v>
      </c>
      <c r="BN198" s="76">
        <f t="shared" si="35"/>
        <v>43.04</v>
      </c>
      <c r="BO198" s="76">
        <f t="shared" si="36"/>
        <v>0.1014957264957265</v>
      </c>
      <c r="BP198" s="76">
        <f t="shared" si="37"/>
        <v>0.10256410256410256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00">
        <v>4680115882607</v>
      </c>
      <c r="E199" s="40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94" t="s">
        <v>349</v>
      </c>
      <c r="Q199" s="402"/>
      <c r="R199" s="402"/>
      <c r="S199" s="402"/>
      <c r="T199" s="403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00">
        <v>4680115880092</v>
      </c>
      <c r="E200" s="40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95" t="s">
        <v>352</v>
      </c>
      <c r="Q200" s="402"/>
      <c r="R200" s="402"/>
      <c r="S200" s="402"/>
      <c r="T200" s="403"/>
      <c r="U200" s="38" t="s">
        <v>48</v>
      </c>
      <c r="V200" s="38" t="s">
        <v>48</v>
      </c>
      <c r="W200" s="39" t="s">
        <v>0</v>
      </c>
      <c r="X200" s="57">
        <v>21</v>
      </c>
      <c r="Y200" s="54">
        <f t="shared" si="33"/>
        <v>21.599999999999998</v>
      </c>
      <c r="Z200" s="40">
        <f t="shared" si="38"/>
        <v>6.7769999999999997E-2</v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23.380000000000003</v>
      </c>
      <c r="BN200" s="76">
        <f t="shared" si="35"/>
        <v>24.047999999999998</v>
      </c>
      <c r="BO200" s="76">
        <f t="shared" si="36"/>
        <v>5.6089743589743585E-2</v>
      </c>
      <c r="BP200" s="76">
        <f t="shared" si="37"/>
        <v>5.7692307692307689E-2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00">
        <v>4680115880221</v>
      </c>
      <c r="E201" s="40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96" t="s">
        <v>355</v>
      </c>
      <c r="Q201" s="402"/>
      <c r="R201" s="402"/>
      <c r="S201" s="402"/>
      <c r="T201" s="403"/>
      <c r="U201" s="38" t="s">
        <v>48</v>
      </c>
      <c r="V201" s="38" t="s">
        <v>48</v>
      </c>
      <c r="W201" s="39" t="s">
        <v>0</v>
      </c>
      <c r="X201" s="57">
        <v>21</v>
      </c>
      <c r="Y201" s="54">
        <f t="shared" si="33"/>
        <v>21.599999999999998</v>
      </c>
      <c r="Z201" s="40">
        <f t="shared" si="38"/>
        <v>6.7769999999999997E-2</v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23.380000000000003</v>
      </c>
      <c r="BN201" s="76">
        <f t="shared" si="35"/>
        <v>24.047999999999998</v>
      </c>
      <c r="BO201" s="76">
        <f t="shared" si="36"/>
        <v>5.6089743589743585E-2</v>
      </c>
      <c r="BP201" s="76">
        <f t="shared" si="37"/>
        <v>5.7692307692307689E-2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00">
        <v>4680115882942</v>
      </c>
      <c r="E202" s="400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97" t="s">
        <v>358</v>
      </c>
      <c r="Q202" s="402"/>
      <c r="R202" s="402"/>
      <c r="S202" s="402"/>
      <c r="T202" s="403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00">
        <v>4680115880504</v>
      </c>
      <c r="E203" s="40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90" t="s">
        <v>361</v>
      </c>
      <c r="Q203" s="402"/>
      <c r="R203" s="402"/>
      <c r="S203" s="402"/>
      <c r="T203" s="403"/>
      <c r="U203" s="38" t="s">
        <v>48</v>
      </c>
      <c r="V203" s="38" t="s">
        <v>48</v>
      </c>
      <c r="W203" s="39" t="s">
        <v>0</v>
      </c>
      <c r="X203" s="57">
        <v>21</v>
      </c>
      <c r="Y203" s="54">
        <f t="shared" si="33"/>
        <v>21.599999999999998</v>
      </c>
      <c r="Z203" s="40">
        <f t="shared" si="38"/>
        <v>6.7769999999999997E-2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23.380000000000003</v>
      </c>
      <c r="BN203" s="76">
        <f t="shared" si="35"/>
        <v>24.047999999999998</v>
      </c>
      <c r="BO203" s="76">
        <f t="shared" si="36"/>
        <v>5.6089743589743585E-2</v>
      </c>
      <c r="BP203" s="76">
        <f t="shared" si="37"/>
        <v>5.7692307692307689E-2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00">
        <v>4680115882164</v>
      </c>
      <c r="E204" s="400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2"/>
      <c r="R204" s="402"/>
      <c r="S204" s="402"/>
      <c r="T204" s="403"/>
      <c r="U204" s="38" t="s">
        <v>48</v>
      </c>
      <c r="V204" s="38" t="s">
        <v>48</v>
      </c>
      <c r="W204" s="39" t="s">
        <v>0</v>
      </c>
      <c r="X204" s="57">
        <v>38</v>
      </c>
      <c r="Y204" s="54">
        <f t="shared" si="33"/>
        <v>38.4</v>
      </c>
      <c r="Z204" s="40">
        <f t="shared" si="38"/>
        <v>0.12048</v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42.401666666666664</v>
      </c>
      <c r="BN204" s="76">
        <f t="shared" si="35"/>
        <v>42.847999999999999</v>
      </c>
      <c r="BO204" s="76">
        <f t="shared" si="36"/>
        <v>0.1014957264957265</v>
      </c>
      <c r="BP204" s="76">
        <f t="shared" si="37"/>
        <v>0.10256410256410256</v>
      </c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0" t="s">
        <v>43</v>
      </c>
      <c r="Q205" s="391"/>
      <c r="R205" s="391"/>
      <c r="S205" s="391"/>
      <c r="T205" s="391"/>
      <c r="U205" s="391"/>
      <c r="V205" s="392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111.56420899236991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114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1.5694199999999994</v>
      </c>
      <c r="AA205" s="65"/>
      <c r="AB205" s="65"/>
      <c r="AC205" s="6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0" t="s">
        <v>43</v>
      </c>
      <c r="Q206" s="391"/>
      <c r="R206" s="391"/>
      <c r="S206" s="391"/>
      <c r="T206" s="391"/>
      <c r="U206" s="391"/>
      <c r="V206" s="392"/>
      <c r="W206" s="41" t="s">
        <v>0</v>
      </c>
      <c r="X206" s="42">
        <f>IFERROR(SUM(X189:X204),"0")</f>
        <v>551</v>
      </c>
      <c r="Y206" s="42">
        <f>IFERROR(SUM(Y189:Y204),"0")</f>
        <v>564.6</v>
      </c>
      <c r="Z206" s="41"/>
      <c r="AA206" s="65"/>
      <c r="AB206" s="65"/>
      <c r="AC206" s="65"/>
    </row>
    <row r="207" spans="1:68" ht="14.25" customHeight="1" x14ac:dyDescent="0.25">
      <c r="A207" s="399" t="s">
        <v>250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00">
        <v>4680115882874</v>
      </c>
      <c r="E208" s="400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2"/>
      <c r="R208" s="402"/>
      <c r="S208" s="402"/>
      <c r="T208" s="403"/>
      <c r="U208" s="38" t="s">
        <v>48</v>
      </c>
      <c r="V208" s="38" t="s">
        <v>48</v>
      </c>
      <c r="W208" s="39" t="s">
        <v>0</v>
      </c>
      <c r="X208" s="57"/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00">
        <v>4680115882874</v>
      </c>
      <c r="E209" s="400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6" t="s">
        <v>367</v>
      </c>
      <c r="Q209" s="402"/>
      <c r="R209" s="402"/>
      <c r="S209" s="402"/>
      <c r="T209" s="403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00">
        <v>4680115884434</v>
      </c>
      <c r="E210" s="400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2"/>
      <c r="R210" s="402"/>
      <c r="S210" s="402"/>
      <c r="T210" s="403"/>
      <c r="U210" s="38" t="s">
        <v>48</v>
      </c>
      <c r="V210" s="38" t="s">
        <v>48</v>
      </c>
      <c r="W210" s="39" t="s">
        <v>0</v>
      </c>
      <c r="X210" s="57"/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00">
        <v>4680115880818</v>
      </c>
      <c r="E211" s="400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8" t="s">
        <v>372</v>
      </c>
      <c r="Q211" s="402"/>
      <c r="R211" s="402"/>
      <c r="S211" s="402"/>
      <c r="T211" s="403"/>
      <c r="U211" s="38" t="s">
        <v>48</v>
      </c>
      <c r="V211" s="38" t="s">
        <v>48</v>
      </c>
      <c r="W211" s="39" t="s">
        <v>0</v>
      </c>
      <c r="X211" s="57">
        <v>7</v>
      </c>
      <c r="Y211" s="54">
        <f>IFERROR(IF(X211="",0,CEILING((X211/$H211),1)*$H211),"")</f>
        <v>7.1999999999999993</v>
      </c>
      <c r="Z211" s="40">
        <f>IFERROR(IF(Y211=0,"",ROUNDUP(Y211/H211,0)*0.00753),"")</f>
        <v>2.2589999999999999E-2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7.7933333333333339</v>
      </c>
      <c r="BN211" s="76">
        <f>IFERROR(Y211*I211/H211,"0")</f>
        <v>8.016</v>
      </c>
      <c r="BO211" s="76">
        <f>IFERROR(1/J211*(X211/H211),"0")</f>
        <v>1.86965811965812E-2</v>
      </c>
      <c r="BP211" s="76">
        <f>IFERROR(1/J211*(Y211/H211),"0")</f>
        <v>1.9230769230769232E-2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00">
        <v>4680115880801</v>
      </c>
      <c r="E212" s="400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9" t="s">
        <v>375</v>
      </c>
      <c r="Q212" s="402"/>
      <c r="R212" s="402"/>
      <c r="S212" s="402"/>
      <c r="T212" s="403"/>
      <c r="U212" s="38" t="s">
        <v>48</v>
      </c>
      <c r="V212" s="38" t="s">
        <v>48</v>
      </c>
      <c r="W212" s="39" t="s">
        <v>0</v>
      </c>
      <c r="X212" s="57">
        <v>7</v>
      </c>
      <c r="Y212" s="54">
        <f>IFERROR(IF(X212="",0,CEILING((X212/$H212),1)*$H212),"")</f>
        <v>7.1999999999999993</v>
      </c>
      <c r="Z212" s="40">
        <f>IFERROR(IF(Y212=0,"",ROUNDUP(Y212/H212,0)*0.00753),"")</f>
        <v>2.2589999999999999E-2</v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7.7933333333333339</v>
      </c>
      <c r="BN212" s="76">
        <f>IFERROR(Y212*I212/H212,"0")</f>
        <v>8.016</v>
      </c>
      <c r="BO212" s="76">
        <f>IFERROR(1/J212*(X212/H212),"0")</f>
        <v>1.86965811965812E-2</v>
      </c>
      <c r="BP212" s="76">
        <f>IFERROR(1/J212*(Y212/H212),"0")</f>
        <v>1.9230769230769232E-2</v>
      </c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0" t="s">
        <v>43</v>
      </c>
      <c r="Q213" s="391"/>
      <c r="R213" s="391"/>
      <c r="S213" s="391"/>
      <c r="T213" s="391"/>
      <c r="U213" s="391"/>
      <c r="V213" s="392"/>
      <c r="W213" s="41" t="s">
        <v>42</v>
      </c>
      <c r="X213" s="42">
        <f>IFERROR(X208/H208,"0")+IFERROR(X209/H209,"0")+IFERROR(X210/H210,"0")+IFERROR(X211/H211,"0")+IFERROR(X212/H212,"0")</f>
        <v>5.8333333333333339</v>
      </c>
      <c r="Y213" s="42">
        <f>IFERROR(Y208/H208,"0")+IFERROR(Y209/H209,"0")+IFERROR(Y210/H210,"0")+IFERROR(Y211/H211,"0")+IFERROR(Y212/H212,"0")</f>
        <v>6</v>
      </c>
      <c r="Z213" s="42">
        <f>IFERROR(IF(Z208="",0,Z208),"0")+IFERROR(IF(Z209="",0,Z209),"0")+IFERROR(IF(Z210="",0,Z210),"0")+IFERROR(IF(Z211="",0,Z211),"0")+IFERROR(IF(Z212="",0,Z212),"0")</f>
        <v>4.5179999999999998E-2</v>
      </c>
      <c r="AA213" s="65"/>
      <c r="AB213" s="65"/>
      <c r="AC213" s="6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0" t="s">
        <v>43</v>
      </c>
      <c r="Q214" s="391"/>
      <c r="R214" s="391"/>
      <c r="S214" s="391"/>
      <c r="T214" s="391"/>
      <c r="U214" s="391"/>
      <c r="V214" s="392"/>
      <c r="W214" s="41" t="s">
        <v>0</v>
      </c>
      <c r="X214" s="42">
        <f>IFERROR(SUM(X208:X212),"0")</f>
        <v>14</v>
      </c>
      <c r="Y214" s="42">
        <f>IFERROR(SUM(Y208:Y212),"0")</f>
        <v>14.399999999999999</v>
      </c>
      <c r="Z214" s="41"/>
      <c r="AA214" s="65"/>
      <c r="AB214" s="65"/>
      <c r="AC214" s="65"/>
    </row>
    <row r="215" spans="1:68" ht="16.5" customHeight="1" x14ac:dyDescent="0.25">
      <c r="A215" s="429" t="s">
        <v>376</v>
      </c>
      <c r="B215" s="429"/>
      <c r="C215" s="429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429"/>
      <c r="S215" s="429"/>
      <c r="T215" s="429"/>
      <c r="U215" s="429"/>
      <c r="V215" s="429"/>
      <c r="W215" s="429"/>
      <c r="X215" s="429"/>
      <c r="Y215" s="429"/>
      <c r="Z215" s="429"/>
      <c r="AA215" s="63"/>
      <c r="AB215" s="63"/>
      <c r="AC215" s="63"/>
    </row>
    <row r="216" spans="1:68" ht="14.25" customHeight="1" x14ac:dyDescent="0.25">
      <c r="A216" s="399" t="s">
        <v>125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00">
        <v>4680115884274</v>
      </c>
      <c r="E217" s="400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2"/>
      <c r="R217" s="402"/>
      <c r="S217" s="402"/>
      <c r="T217" s="40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00">
        <v>4680115884274</v>
      </c>
      <c r="E218" s="400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3" t="s">
        <v>380</v>
      </c>
      <c r="Q218" s="402"/>
      <c r="R218" s="402"/>
      <c r="S218" s="402"/>
      <c r="T218" s="40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00">
        <v>4680115884298</v>
      </c>
      <c r="E219" s="400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2"/>
      <c r="R219" s="402"/>
      <c r="S219" s="402"/>
      <c r="T219" s="40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00">
        <v>4680115884250</v>
      </c>
      <c r="E220" s="40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2"/>
      <c r="R220" s="402"/>
      <c r="S220" s="402"/>
      <c r="T220" s="40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00">
        <v>4680115884250</v>
      </c>
      <c r="E221" s="400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77" t="s">
        <v>386</v>
      </c>
      <c r="Q221" s="402"/>
      <c r="R221" s="402"/>
      <c r="S221" s="402"/>
      <c r="T221" s="40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00">
        <v>4680115884281</v>
      </c>
      <c r="E222" s="400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2"/>
      <c r="R222" s="402"/>
      <c r="S222" s="402"/>
      <c r="T222" s="40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00">
        <v>4680115884199</v>
      </c>
      <c r="E223" s="400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2"/>
      <c r="R223" s="402"/>
      <c r="S223" s="402"/>
      <c r="T223" s="40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00">
        <v>4680115884267</v>
      </c>
      <c r="E224" s="400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2"/>
      <c r="R224" s="402"/>
      <c r="S224" s="402"/>
      <c r="T224" s="40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00">
        <v>4680115882973</v>
      </c>
      <c r="E225" s="400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2"/>
      <c r="R225" s="402"/>
      <c r="S225" s="402"/>
      <c r="T225" s="40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0" t="s">
        <v>43</v>
      </c>
      <c r="Q226" s="391"/>
      <c r="R226" s="391"/>
      <c r="S226" s="391"/>
      <c r="T226" s="391"/>
      <c r="U226" s="391"/>
      <c r="V226" s="392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0" t="s">
        <v>43</v>
      </c>
      <c r="Q227" s="391"/>
      <c r="R227" s="391"/>
      <c r="S227" s="391"/>
      <c r="T227" s="391"/>
      <c r="U227" s="391"/>
      <c r="V227" s="392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399" t="s">
        <v>79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00">
        <v>4607091389845</v>
      </c>
      <c r="E229" s="400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7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2"/>
      <c r="R229" s="402"/>
      <c r="S229" s="402"/>
      <c r="T229" s="403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00">
        <v>4680115882881</v>
      </c>
      <c r="E230" s="400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7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2"/>
      <c r="R230" s="402"/>
      <c r="S230" s="402"/>
      <c r="T230" s="403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393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0" t="s">
        <v>43</v>
      </c>
      <c r="Q231" s="391"/>
      <c r="R231" s="391"/>
      <c r="S231" s="391"/>
      <c r="T231" s="391"/>
      <c r="U231" s="391"/>
      <c r="V231" s="392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29" t="s">
        <v>399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429"/>
      <c r="AA233" s="63"/>
      <c r="AB233" s="63"/>
      <c r="AC233" s="63"/>
    </row>
    <row r="234" spans="1:68" ht="14.25" customHeight="1" x14ac:dyDescent="0.25">
      <c r="A234" s="399" t="s">
        <v>125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00">
        <v>4680115884137</v>
      </c>
      <c r="E235" s="400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2"/>
      <c r="R235" s="402"/>
      <c r="S235" s="402"/>
      <c r="T235" s="403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00">
        <v>4680115884137</v>
      </c>
      <c r="E236" s="400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72" t="s">
        <v>403</v>
      </c>
      <c r="Q236" s="402"/>
      <c r="R236" s="402"/>
      <c r="S236" s="402"/>
      <c r="T236" s="403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00">
        <v>4680115884236</v>
      </c>
      <c r="E237" s="400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2"/>
      <c r="R237" s="402"/>
      <c r="S237" s="402"/>
      <c r="T237" s="403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00">
        <v>4680115884175</v>
      </c>
      <c r="E238" s="400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2"/>
      <c r="R238" s="402"/>
      <c r="S238" s="402"/>
      <c r="T238" s="403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00">
        <v>4680115884144</v>
      </c>
      <c r="E239" s="400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2"/>
      <c r="R239" s="402"/>
      <c r="S239" s="402"/>
      <c r="T239" s="403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00">
        <v>4680115885288</v>
      </c>
      <c r="E240" s="400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568" t="s">
        <v>412</v>
      </c>
      <c r="Q240" s="402"/>
      <c r="R240" s="402"/>
      <c r="S240" s="402"/>
      <c r="T240" s="403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00">
        <v>4680115884182</v>
      </c>
      <c r="E241" s="400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2"/>
      <c r="R241" s="402"/>
      <c r="S241" s="402"/>
      <c r="T241" s="40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00">
        <v>4680115884205</v>
      </c>
      <c r="E242" s="40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5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2"/>
      <c r="R242" s="402"/>
      <c r="S242" s="402"/>
      <c r="T242" s="40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393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0" t="s">
        <v>43</v>
      </c>
      <c r="Q243" s="391"/>
      <c r="R243" s="391"/>
      <c r="S243" s="391"/>
      <c r="T243" s="391"/>
      <c r="U243" s="391"/>
      <c r="V243" s="392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0" t="s">
        <v>43</v>
      </c>
      <c r="Q244" s="391"/>
      <c r="R244" s="391"/>
      <c r="S244" s="391"/>
      <c r="T244" s="391"/>
      <c r="U244" s="391"/>
      <c r="V244" s="392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29" t="s">
        <v>417</v>
      </c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429"/>
      <c r="S245" s="429"/>
      <c r="T245" s="429"/>
      <c r="U245" s="429"/>
      <c r="V245" s="429"/>
      <c r="W245" s="429"/>
      <c r="X245" s="429"/>
      <c r="Y245" s="429"/>
      <c r="Z245" s="429"/>
      <c r="AA245" s="63"/>
      <c r="AB245" s="63"/>
      <c r="AC245" s="63"/>
    </row>
    <row r="246" spans="1:68" ht="14.25" customHeight="1" x14ac:dyDescent="0.25">
      <c r="A246" s="399" t="s">
        <v>125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00">
        <v>4680115885806</v>
      </c>
      <c r="E247" s="400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563" t="s">
        <v>420</v>
      </c>
      <c r="Q247" s="402"/>
      <c r="R247" s="402"/>
      <c r="S247" s="402"/>
      <c r="T247" s="403"/>
      <c r="U247" s="38" t="s">
        <v>48</v>
      </c>
      <c r="V247" s="38" t="s">
        <v>48</v>
      </c>
      <c r="W247" s="39" t="s">
        <v>0</v>
      </c>
      <c r="X247" s="57"/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00">
        <v>4680115885837</v>
      </c>
      <c r="E248" s="400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564" t="s">
        <v>423</v>
      </c>
      <c r="Q248" s="402"/>
      <c r="R248" s="402"/>
      <c r="S248" s="402"/>
      <c r="T248" s="403"/>
      <c r="U248" s="38" t="s">
        <v>48</v>
      </c>
      <c r="V248" s="38" t="s">
        <v>48</v>
      </c>
      <c r="W248" s="39" t="s">
        <v>0</v>
      </c>
      <c r="X248" s="57"/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00">
        <v>4680115885851</v>
      </c>
      <c r="E249" s="400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565" t="s">
        <v>426</v>
      </c>
      <c r="Q249" s="402"/>
      <c r="R249" s="402"/>
      <c r="S249" s="402"/>
      <c r="T249" s="403"/>
      <c r="U249" s="38" t="s">
        <v>48</v>
      </c>
      <c r="V249" s="38" t="s">
        <v>48</v>
      </c>
      <c r="W249" s="39" t="s">
        <v>0</v>
      </c>
      <c r="X249" s="57"/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00">
        <v>4680115885820</v>
      </c>
      <c r="E250" s="400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566" t="s">
        <v>429</v>
      </c>
      <c r="Q250" s="402"/>
      <c r="R250" s="402"/>
      <c r="S250" s="402"/>
      <c r="T250" s="403"/>
      <c r="U250" s="38" t="s">
        <v>48</v>
      </c>
      <c r="V250" s="38" t="s">
        <v>48</v>
      </c>
      <c r="W250" s="39" t="s">
        <v>0</v>
      </c>
      <c r="X250" s="57"/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00">
        <v>4680115885844</v>
      </c>
      <c r="E251" s="40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561" t="s">
        <v>432</v>
      </c>
      <c r="Q251" s="402"/>
      <c r="R251" s="402"/>
      <c r="S251" s="402"/>
      <c r="T251" s="403"/>
      <c r="U251" s="38" t="s">
        <v>48</v>
      </c>
      <c r="V251" s="38" t="s">
        <v>48</v>
      </c>
      <c r="W251" s="39" t="s">
        <v>0</v>
      </c>
      <c r="X251" s="57"/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29" t="s">
        <v>433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63"/>
      <c r="AB254" s="63"/>
      <c r="AC254" s="63"/>
    </row>
    <row r="255" spans="1:68" ht="14.25" customHeight="1" x14ac:dyDescent="0.25">
      <c r="A255" s="399" t="s">
        <v>125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00">
        <v>4680115885554</v>
      </c>
      <c r="E256" s="400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562" t="s">
        <v>436</v>
      </c>
      <c r="Q256" s="402"/>
      <c r="R256" s="402"/>
      <c r="S256" s="402"/>
      <c r="T256" s="40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00">
        <v>4680115885615</v>
      </c>
      <c r="E257" s="400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556" t="s">
        <v>439</v>
      </c>
      <c r="Q257" s="402"/>
      <c r="R257" s="402"/>
      <c r="S257" s="402"/>
      <c r="T257" s="40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00">
        <v>4680115885646</v>
      </c>
      <c r="E258" s="400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557" t="s">
        <v>442</v>
      </c>
      <c r="Q258" s="402"/>
      <c r="R258" s="402"/>
      <c r="S258" s="402"/>
      <c r="T258" s="40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00">
        <v>4680115885608</v>
      </c>
      <c r="E259" s="400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558" t="s">
        <v>445</v>
      </c>
      <c r="Q259" s="402"/>
      <c r="R259" s="402"/>
      <c r="S259" s="402"/>
      <c r="T259" s="40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00">
        <v>4680115885622</v>
      </c>
      <c r="E260" s="40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559" t="s">
        <v>448</v>
      </c>
      <c r="Q260" s="402"/>
      <c r="R260" s="402"/>
      <c r="S260" s="402"/>
      <c r="T260" s="40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00">
        <v>4680115881938</v>
      </c>
      <c r="E261" s="40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2"/>
      <c r="R261" s="402"/>
      <c r="S261" s="402"/>
      <c r="T261" s="40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00">
        <v>4607091387346</v>
      </c>
      <c r="E262" s="400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2"/>
      <c r="R262" s="402"/>
      <c r="S262" s="402"/>
      <c r="T262" s="40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0" t="s">
        <v>43</v>
      </c>
      <c r="Q263" s="391"/>
      <c r="R263" s="391"/>
      <c r="S263" s="391"/>
      <c r="T263" s="391"/>
      <c r="U263" s="391"/>
      <c r="V263" s="392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customHeight="1" x14ac:dyDescent="0.25">
      <c r="A265" s="399" t="s">
        <v>79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00">
        <v>4607091387193</v>
      </c>
      <c r="E266" s="400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2"/>
      <c r="R266" s="402"/>
      <c r="S266" s="402"/>
      <c r="T266" s="40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IFERROR(IF(Y266=0,"",ROUNDUP(Y266/H266,0)*0.00753),"")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00">
        <v>4607091387230</v>
      </c>
      <c r="E267" s="400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2"/>
      <c r="R267" s="402"/>
      <c r="S267" s="402"/>
      <c r="T267" s="40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IFERROR(IF(Y267=0,"",ROUNDUP(Y267/H267,0)*0.00753),"")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00">
        <v>4607091387285</v>
      </c>
      <c r="E268" s="400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2"/>
      <c r="R268" s="402"/>
      <c r="S268" s="402"/>
      <c r="T268" s="40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0" t="s">
        <v>43</v>
      </c>
      <c r="Q269" s="391"/>
      <c r="R269" s="391"/>
      <c r="S269" s="391"/>
      <c r="T269" s="391"/>
      <c r="U269" s="391"/>
      <c r="V269" s="392"/>
      <c r="W269" s="41" t="s">
        <v>42</v>
      </c>
      <c r="X269" s="42">
        <f>IFERROR(X266/H266,"0")+IFERROR(X267/H267,"0")+IFERROR(X268/H268,"0")</f>
        <v>0</v>
      </c>
      <c r="Y269" s="42">
        <f>IFERROR(Y266/H266,"0")+IFERROR(Y267/H267,"0")+IFERROR(Y268/H268,"0")</f>
        <v>0</v>
      </c>
      <c r="Z269" s="42">
        <f>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0" t="s">
        <v>43</v>
      </c>
      <c r="Q270" s="391"/>
      <c r="R270" s="391"/>
      <c r="S270" s="391"/>
      <c r="T270" s="391"/>
      <c r="U270" s="391"/>
      <c r="V270" s="392"/>
      <c r="W270" s="41" t="s">
        <v>0</v>
      </c>
      <c r="X270" s="42">
        <f>IFERROR(SUM(X266:X268),"0")</f>
        <v>0</v>
      </c>
      <c r="Y270" s="42">
        <f>IFERROR(SUM(Y266:Y268),"0")</f>
        <v>0</v>
      </c>
      <c r="Z270" s="41"/>
      <c r="AA270" s="65"/>
      <c r="AB270" s="65"/>
      <c r="AC270" s="65"/>
    </row>
    <row r="271" spans="1:68" ht="14.25" customHeight="1" x14ac:dyDescent="0.25">
      <c r="A271" s="399" t="s">
        <v>84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00">
        <v>4607091387766</v>
      </c>
      <c r="E272" s="400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2"/>
      <c r="R272" s="402"/>
      <c r="S272" s="402"/>
      <c r="T272" s="403"/>
      <c r="U272" s="38" t="s">
        <v>48</v>
      </c>
      <c r="V272" s="38" t="s">
        <v>48</v>
      </c>
      <c r="W272" s="39" t="s">
        <v>0</v>
      </c>
      <c r="X272" s="57"/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00">
        <v>4607091387957</v>
      </c>
      <c r="E273" s="400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2"/>
      <c r="R273" s="402"/>
      <c r="S273" s="402"/>
      <c r="T273" s="40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00">
        <v>4607091387964</v>
      </c>
      <c r="E274" s="400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2"/>
      <c r="R274" s="402"/>
      <c r="S274" s="402"/>
      <c r="T274" s="403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00">
        <v>4680115884618</v>
      </c>
      <c r="E275" s="400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2"/>
      <c r="R275" s="402"/>
      <c r="S275" s="402"/>
      <c r="T275" s="403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00">
        <v>4680115884588</v>
      </c>
      <c r="E276" s="400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2"/>
      <c r="R276" s="402"/>
      <c r="S276" s="402"/>
      <c r="T276" s="403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00">
        <v>4607091387537</v>
      </c>
      <c r="E277" s="400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2"/>
      <c r="R277" s="402"/>
      <c r="S277" s="402"/>
      <c r="T277" s="403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00">
        <v>4607091387513</v>
      </c>
      <c r="E278" s="400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2"/>
      <c r="R278" s="402"/>
      <c r="S278" s="402"/>
      <c r="T278" s="403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customHeight="1" x14ac:dyDescent="0.25">
      <c r="A281" s="399" t="s">
        <v>250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00">
        <v>4607091380880</v>
      </c>
      <c r="E282" s="400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542" t="s">
        <v>475</v>
      </c>
      <c r="Q282" s="402"/>
      <c r="R282" s="402"/>
      <c r="S282" s="402"/>
      <c r="T282" s="40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00">
        <v>4607091384482</v>
      </c>
      <c r="E283" s="400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2"/>
      <c r="R283" s="402"/>
      <c r="S283" s="402"/>
      <c r="T283" s="403"/>
      <c r="U283" s="38" t="s">
        <v>48</v>
      </c>
      <c r="V283" s="38" t="s">
        <v>48</v>
      </c>
      <c r="W283" s="39" t="s">
        <v>0</v>
      </c>
      <c r="X283" s="57"/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00">
        <v>4607091380897</v>
      </c>
      <c r="E284" s="400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2"/>
      <c r="R284" s="402"/>
      <c r="S284" s="402"/>
      <c r="T284" s="403"/>
      <c r="U284" s="38" t="s">
        <v>48</v>
      </c>
      <c r="V284" s="38" t="s">
        <v>48</v>
      </c>
      <c r="W284" s="39" t="s">
        <v>0</v>
      </c>
      <c r="X284" s="57"/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0" t="s">
        <v>43</v>
      </c>
      <c r="Q285" s="391"/>
      <c r="R285" s="391"/>
      <c r="S285" s="391"/>
      <c r="T285" s="391"/>
      <c r="U285" s="391"/>
      <c r="V285" s="392"/>
      <c r="W285" s="41" t="s">
        <v>42</v>
      </c>
      <c r="X285" s="42">
        <f>IFERROR(X282/H282,"0")+IFERROR(X283/H283,"0")+IFERROR(X284/H284,"0")</f>
        <v>0</v>
      </c>
      <c r="Y285" s="42">
        <f>IFERROR(Y282/H282,"0")+IFERROR(Y283/H283,"0")+IFERROR(Y284/H284,"0")</f>
        <v>0</v>
      </c>
      <c r="Z285" s="42">
        <f>IFERROR(IF(Z282="",0,Z282),"0")+IFERROR(IF(Z283="",0,Z283),"0")+IFERROR(IF(Z284="",0,Z284),"0")</f>
        <v>0</v>
      </c>
      <c r="AA285" s="65"/>
      <c r="AB285" s="65"/>
      <c r="AC285" s="6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0</v>
      </c>
      <c r="X286" s="42">
        <f>IFERROR(SUM(X282:X284),"0")</f>
        <v>0</v>
      </c>
      <c r="Y286" s="42">
        <f>IFERROR(SUM(Y282:Y284),"0")</f>
        <v>0</v>
      </c>
      <c r="Z286" s="41"/>
      <c r="AA286" s="65"/>
      <c r="AB286" s="65"/>
      <c r="AC286" s="65"/>
    </row>
    <row r="287" spans="1:68" ht="14.25" customHeight="1" x14ac:dyDescent="0.25">
      <c r="A287" s="399" t="s">
        <v>103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00">
        <v>4607091388374</v>
      </c>
      <c r="E288" s="400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539" t="s">
        <v>482</v>
      </c>
      <c r="Q288" s="402"/>
      <c r="R288" s="402"/>
      <c r="S288" s="402"/>
      <c r="T288" s="40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00">
        <v>4607091388381</v>
      </c>
      <c r="E289" s="400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540" t="s">
        <v>485</v>
      </c>
      <c r="Q289" s="402"/>
      <c r="R289" s="402"/>
      <c r="S289" s="402"/>
      <c r="T289" s="40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00">
        <v>4607091388404</v>
      </c>
      <c r="E290" s="400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2"/>
      <c r="R290" s="402"/>
      <c r="S290" s="402"/>
      <c r="T290" s="40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0" t="s">
        <v>43</v>
      </c>
      <c r="Q291" s="391"/>
      <c r="R291" s="391"/>
      <c r="S291" s="391"/>
      <c r="T291" s="391"/>
      <c r="U291" s="391"/>
      <c r="V291" s="392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0" t="s">
        <v>43</v>
      </c>
      <c r="Q292" s="391"/>
      <c r="R292" s="391"/>
      <c r="S292" s="391"/>
      <c r="T292" s="391"/>
      <c r="U292" s="391"/>
      <c r="V292" s="392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399" t="s">
        <v>488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00">
        <v>4680115881808</v>
      </c>
      <c r="E294" s="400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2"/>
      <c r="R294" s="402"/>
      <c r="S294" s="402"/>
      <c r="T294" s="40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00">
        <v>4680115881822</v>
      </c>
      <c r="E295" s="400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2"/>
      <c r="R295" s="402"/>
      <c r="S295" s="402"/>
      <c r="T295" s="40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00">
        <v>4680115880016</v>
      </c>
      <c r="E296" s="400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2"/>
      <c r="R296" s="402"/>
      <c r="S296" s="402"/>
      <c r="T296" s="40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0" t="s">
        <v>43</v>
      </c>
      <c r="Q297" s="391"/>
      <c r="R297" s="391"/>
      <c r="S297" s="391"/>
      <c r="T297" s="391"/>
      <c r="U297" s="391"/>
      <c r="V297" s="392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0" t="s">
        <v>43</v>
      </c>
      <c r="Q298" s="391"/>
      <c r="R298" s="391"/>
      <c r="S298" s="391"/>
      <c r="T298" s="391"/>
      <c r="U298" s="391"/>
      <c r="V298" s="392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29" t="s">
        <v>497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63"/>
      <c r="AB299" s="63"/>
      <c r="AC299" s="63"/>
    </row>
    <row r="300" spans="1:68" ht="14.25" customHeight="1" x14ac:dyDescent="0.25">
      <c r="A300" s="399" t="s">
        <v>79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00">
        <v>4607091387292</v>
      </c>
      <c r="E301" s="40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2"/>
      <c r="R301" s="402"/>
      <c r="S301" s="402"/>
      <c r="T301" s="40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0" t="s">
        <v>43</v>
      </c>
      <c r="Q302" s="391"/>
      <c r="R302" s="391"/>
      <c r="S302" s="391"/>
      <c r="T302" s="391"/>
      <c r="U302" s="391"/>
      <c r="V302" s="392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0" t="s">
        <v>43</v>
      </c>
      <c r="Q303" s="391"/>
      <c r="R303" s="391"/>
      <c r="S303" s="391"/>
      <c r="T303" s="391"/>
      <c r="U303" s="391"/>
      <c r="V303" s="392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29" t="s">
        <v>500</v>
      </c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429"/>
      <c r="S304" s="429"/>
      <c r="T304" s="429"/>
      <c r="U304" s="429"/>
      <c r="V304" s="429"/>
      <c r="W304" s="429"/>
      <c r="X304" s="429"/>
      <c r="Y304" s="429"/>
      <c r="Z304" s="429"/>
      <c r="AA304" s="63"/>
      <c r="AB304" s="63"/>
      <c r="AC304" s="63"/>
    </row>
    <row r="305" spans="1:68" ht="14.25" customHeight="1" x14ac:dyDescent="0.25">
      <c r="A305" s="399" t="s">
        <v>79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00">
        <v>4607091383836</v>
      </c>
      <c r="E306" s="400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2"/>
      <c r="R306" s="402"/>
      <c r="S306" s="402"/>
      <c r="T306" s="40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0" t="s">
        <v>43</v>
      </c>
      <c r="Q307" s="391"/>
      <c r="R307" s="391"/>
      <c r="S307" s="391"/>
      <c r="T307" s="391"/>
      <c r="U307" s="391"/>
      <c r="V307" s="392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0" t="s">
        <v>43</v>
      </c>
      <c r="Q308" s="391"/>
      <c r="R308" s="391"/>
      <c r="S308" s="391"/>
      <c r="T308" s="391"/>
      <c r="U308" s="391"/>
      <c r="V308" s="392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399" t="s">
        <v>84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00">
        <v>4607091387919</v>
      </c>
      <c r="E310" s="400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2"/>
      <c r="R310" s="402"/>
      <c r="S310" s="402"/>
      <c r="T310" s="403"/>
      <c r="U310" s="38" t="s">
        <v>48</v>
      </c>
      <c r="V310" s="38" t="s">
        <v>48</v>
      </c>
      <c r="W310" s="39" t="s">
        <v>0</v>
      </c>
      <c r="X310" s="57"/>
      <c r="Y310" s="54">
        <f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0</v>
      </c>
      <c r="BN310" s="76">
        <f>IFERROR(Y310*I310/H310,"0")</f>
        <v>0</v>
      </c>
      <c r="BO310" s="76">
        <f>IFERROR(1/J310*(X310/H310),"0")</f>
        <v>0</v>
      </c>
      <c r="BP310" s="76">
        <f>IFERROR(1/J310*(Y310/H310),"0")</f>
        <v>0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00">
        <v>4680115883604</v>
      </c>
      <c r="E311" s="400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5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2"/>
      <c r="R311" s="402"/>
      <c r="S311" s="402"/>
      <c r="T311" s="403"/>
      <c r="U311" s="38" t="s">
        <v>48</v>
      </c>
      <c r="V311" s="38" t="s">
        <v>48</v>
      </c>
      <c r="W311" s="39" t="s">
        <v>0</v>
      </c>
      <c r="X311" s="57"/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00">
        <v>4680115883567</v>
      </c>
      <c r="E312" s="400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5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2"/>
      <c r="R312" s="402"/>
      <c r="S312" s="402"/>
      <c r="T312" s="403"/>
      <c r="U312" s="38" t="s">
        <v>48</v>
      </c>
      <c r="V312" s="38" t="s">
        <v>48</v>
      </c>
      <c r="W312" s="39" t="s">
        <v>0</v>
      </c>
      <c r="X312" s="57"/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x14ac:dyDescent="0.2">
      <c r="A313" s="393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0" t="s">
        <v>43</v>
      </c>
      <c r="Q313" s="391"/>
      <c r="R313" s="391"/>
      <c r="S313" s="391"/>
      <c r="T313" s="391"/>
      <c r="U313" s="391"/>
      <c r="V313" s="392"/>
      <c r="W313" s="41" t="s">
        <v>42</v>
      </c>
      <c r="X313" s="42">
        <f>IFERROR(X310/H310,"0")+IFERROR(X311/H311,"0")+IFERROR(X312/H312,"0")</f>
        <v>0</v>
      </c>
      <c r="Y313" s="42">
        <f>IFERROR(Y310/H310,"0")+IFERROR(Y311/H311,"0")+IFERROR(Y312/H312,"0")</f>
        <v>0</v>
      </c>
      <c r="Z313" s="42">
        <f>IFERROR(IF(Z310="",0,Z310),"0")+IFERROR(IF(Z311="",0,Z311),"0")+IFERROR(IF(Z312="",0,Z312),"0")</f>
        <v>0</v>
      </c>
      <c r="AA313" s="65"/>
      <c r="AB313" s="65"/>
      <c r="AC313" s="6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0" t="s">
        <v>43</v>
      </c>
      <c r="Q314" s="391"/>
      <c r="R314" s="391"/>
      <c r="S314" s="391"/>
      <c r="T314" s="391"/>
      <c r="U314" s="391"/>
      <c r="V314" s="392"/>
      <c r="W314" s="41" t="s">
        <v>0</v>
      </c>
      <c r="X314" s="42">
        <f>IFERROR(SUM(X310:X312),"0")</f>
        <v>0</v>
      </c>
      <c r="Y314" s="42">
        <f>IFERROR(SUM(Y310:Y312),"0")</f>
        <v>0</v>
      </c>
      <c r="Z314" s="41"/>
      <c r="AA314" s="65"/>
      <c r="AB314" s="65"/>
      <c r="AC314" s="65"/>
    </row>
    <row r="315" spans="1:68" ht="14.25" customHeight="1" x14ac:dyDescent="0.25">
      <c r="A315" s="399" t="s">
        <v>103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00">
        <v>4607091383102</v>
      </c>
      <c r="E316" s="400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2"/>
      <c r="R316" s="402"/>
      <c r="S316" s="402"/>
      <c r="T316" s="403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0" t="s">
        <v>43</v>
      </c>
      <c r="Q317" s="391"/>
      <c r="R317" s="391"/>
      <c r="S317" s="391"/>
      <c r="T317" s="391"/>
      <c r="U317" s="391"/>
      <c r="V317" s="392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0" t="s">
        <v>43</v>
      </c>
      <c r="Q318" s="391"/>
      <c r="R318" s="391"/>
      <c r="S318" s="391"/>
      <c r="T318" s="391"/>
      <c r="U318" s="391"/>
      <c r="V318" s="392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28" t="s">
        <v>511</v>
      </c>
      <c r="B319" s="428"/>
      <c r="C319" s="428"/>
      <c r="D319" s="428"/>
      <c r="E319" s="428"/>
      <c r="F319" s="428"/>
      <c r="G319" s="428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428"/>
      <c r="Y319" s="428"/>
      <c r="Z319" s="428"/>
      <c r="AA319" s="53"/>
      <c r="AB319" s="53"/>
      <c r="AC319" s="53"/>
    </row>
    <row r="320" spans="1:68" ht="16.5" customHeight="1" x14ac:dyDescent="0.25">
      <c r="A320" s="429" t="s">
        <v>512</v>
      </c>
      <c r="B320" s="429"/>
      <c r="C320" s="429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429"/>
      <c r="S320" s="429"/>
      <c r="T320" s="429"/>
      <c r="U320" s="429"/>
      <c r="V320" s="429"/>
      <c r="W320" s="429"/>
      <c r="X320" s="429"/>
      <c r="Y320" s="429"/>
      <c r="Z320" s="429"/>
      <c r="AA320" s="63"/>
      <c r="AB320" s="63"/>
      <c r="AC320" s="63"/>
    </row>
    <row r="321" spans="1:68" ht="14.25" customHeight="1" x14ac:dyDescent="0.25">
      <c r="A321" s="399" t="s">
        <v>125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00">
        <v>4680115884885</v>
      </c>
      <c r="E322" s="400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2"/>
      <c r="R322" s="402"/>
      <c r="S322" s="402"/>
      <c r="T322" s="403"/>
      <c r="U322" s="38" t="s">
        <v>48</v>
      </c>
      <c r="V322" s="38" t="s">
        <v>48</v>
      </c>
      <c r="W322" s="39" t="s">
        <v>0</v>
      </c>
      <c r="X322" s="57"/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00">
        <v>4680115884892</v>
      </c>
      <c r="E323" s="400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2"/>
      <c r="R323" s="402"/>
      <c r="S323" s="402"/>
      <c r="T323" s="403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00">
        <v>4680115884830</v>
      </c>
      <c r="E324" s="40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5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2"/>
      <c r="R324" s="402"/>
      <c r="S324" s="402"/>
      <c r="T324" s="403"/>
      <c r="U324" s="38" t="s">
        <v>48</v>
      </c>
      <c r="V324" s="38" t="s">
        <v>48</v>
      </c>
      <c r="W324" s="39" t="s">
        <v>0</v>
      </c>
      <c r="X324" s="57"/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00">
        <v>4680115884830</v>
      </c>
      <c r="E325" s="40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2"/>
      <c r="R325" s="402"/>
      <c r="S325" s="402"/>
      <c r="T325" s="403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00">
        <v>4680115884847</v>
      </c>
      <c r="E326" s="40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2"/>
      <c r="R326" s="402"/>
      <c r="S326" s="402"/>
      <c r="T326" s="403"/>
      <c r="U326" s="38" t="s">
        <v>48</v>
      </c>
      <c r="V326" s="38" t="s">
        <v>48</v>
      </c>
      <c r="W326" s="39" t="s">
        <v>0</v>
      </c>
      <c r="X326" s="57"/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00">
        <v>4680115884847</v>
      </c>
      <c r="E327" s="400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2"/>
      <c r="R327" s="402"/>
      <c r="S327" s="402"/>
      <c r="T327" s="403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00">
        <v>4680115884854</v>
      </c>
      <c r="E328" s="400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2"/>
      <c r="R328" s="402"/>
      <c r="S328" s="402"/>
      <c r="T328" s="403"/>
      <c r="U328" s="38" t="s">
        <v>48</v>
      </c>
      <c r="V328" s="38" t="s">
        <v>48</v>
      </c>
      <c r="W328" s="39" t="s">
        <v>0</v>
      </c>
      <c r="X328" s="57"/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00">
        <v>4680115884854</v>
      </c>
      <c r="E329" s="40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2"/>
      <c r="R329" s="402"/>
      <c r="S329" s="402"/>
      <c r="T329" s="40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00">
        <v>4680115884908</v>
      </c>
      <c r="E330" s="400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5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2"/>
      <c r="R330" s="402"/>
      <c r="S330" s="402"/>
      <c r="T330" s="40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00">
        <v>4680115884861</v>
      </c>
      <c r="E331" s="400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2"/>
      <c r="R331" s="402"/>
      <c r="S331" s="402"/>
      <c r="T331" s="40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00">
        <v>4680115884922</v>
      </c>
      <c r="E332" s="400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5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2"/>
      <c r="R332" s="402"/>
      <c r="S332" s="402"/>
      <c r="T332" s="40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00">
        <v>4680115882638</v>
      </c>
      <c r="E333" s="400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2"/>
      <c r="R333" s="402"/>
      <c r="S333" s="402"/>
      <c r="T333" s="40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0" t="s">
        <v>43</v>
      </c>
      <c r="Q334" s="391"/>
      <c r="R334" s="391"/>
      <c r="S334" s="391"/>
      <c r="T334" s="391"/>
      <c r="U334" s="391"/>
      <c r="V334" s="392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0" t="s">
        <v>43</v>
      </c>
      <c r="Q335" s="391"/>
      <c r="R335" s="391"/>
      <c r="S335" s="391"/>
      <c r="T335" s="391"/>
      <c r="U335" s="391"/>
      <c r="V335" s="392"/>
      <c r="W335" s="41" t="s">
        <v>0</v>
      </c>
      <c r="X335" s="42">
        <f>IFERROR(SUM(X322:X333),"0")</f>
        <v>0</v>
      </c>
      <c r="Y335" s="42">
        <f>IFERROR(SUM(Y322:Y333),"0")</f>
        <v>0</v>
      </c>
      <c r="Z335" s="41"/>
      <c r="AA335" s="65"/>
      <c r="AB335" s="65"/>
      <c r="AC335" s="65"/>
    </row>
    <row r="336" spans="1:68" ht="14.25" customHeight="1" x14ac:dyDescent="0.25">
      <c r="A336" s="399" t="s">
        <v>117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00">
        <v>4607091383980</v>
      </c>
      <c r="E337" s="40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2"/>
      <c r="R337" s="402"/>
      <c r="S337" s="402"/>
      <c r="T337" s="403"/>
      <c r="U337" s="38" t="s">
        <v>48</v>
      </c>
      <c r="V337" s="38" t="s">
        <v>48</v>
      </c>
      <c r="W337" s="39" t="s">
        <v>0</v>
      </c>
      <c r="X337" s="57"/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00">
        <v>4607091384178</v>
      </c>
      <c r="E338" s="400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2"/>
      <c r="R338" s="402"/>
      <c r="S338" s="402"/>
      <c r="T338" s="40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42</v>
      </c>
      <c r="X339" s="42">
        <f>IFERROR(X337/H337,"0")+IFERROR(X338/H338,"0")</f>
        <v>0</v>
      </c>
      <c r="Y339" s="42">
        <f>IFERROR(Y337/H337,"0")+IFERROR(Y338/H338,"0")</f>
        <v>0</v>
      </c>
      <c r="Z339" s="42">
        <f>IFERROR(IF(Z337="",0,Z337),"0")+IFERROR(IF(Z338="",0,Z338),"0")</f>
        <v>0</v>
      </c>
      <c r="AA339" s="65"/>
      <c r="AB339" s="65"/>
      <c r="AC339" s="6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0" t="s">
        <v>43</v>
      </c>
      <c r="Q340" s="391"/>
      <c r="R340" s="391"/>
      <c r="S340" s="391"/>
      <c r="T340" s="391"/>
      <c r="U340" s="391"/>
      <c r="V340" s="392"/>
      <c r="W340" s="41" t="s">
        <v>0</v>
      </c>
      <c r="X340" s="42">
        <f>IFERROR(SUM(X337:X338),"0")</f>
        <v>0</v>
      </c>
      <c r="Y340" s="42">
        <f>IFERROR(SUM(Y337:Y338),"0")</f>
        <v>0</v>
      </c>
      <c r="Z340" s="41"/>
      <c r="AA340" s="65"/>
      <c r="AB340" s="65"/>
      <c r="AC340" s="65"/>
    </row>
    <row r="341" spans="1:68" ht="14.25" customHeight="1" x14ac:dyDescent="0.25">
      <c r="A341" s="399" t="s">
        <v>84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00">
        <v>4607091383928</v>
      </c>
      <c r="E342" s="400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02"/>
      <c r="R342" s="402"/>
      <c r="S342" s="402"/>
      <c r="T342" s="403"/>
      <c r="U342" s="38" t="s">
        <v>48</v>
      </c>
      <c r="V342" s="38" t="s">
        <v>48</v>
      </c>
      <c r="W342" s="39" t="s">
        <v>0</v>
      </c>
      <c r="X342" s="57">
        <v>1050</v>
      </c>
      <c r="Y342" s="54">
        <f>IFERROR(IF(X342="",0,CEILING((X342/$H342),1)*$H342),"")</f>
        <v>1053</v>
      </c>
      <c r="Z342" s="40">
        <f>IFERROR(IF(Y342=0,"",ROUNDUP(Y342/H342,0)*0.02175),"")</f>
        <v>2.9362499999999998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1126.7307692307693</v>
      </c>
      <c r="BN342" s="76">
        <f>IFERROR(Y342*I342/H342,"0")</f>
        <v>1129.9499999999998</v>
      </c>
      <c r="BO342" s="76">
        <f>IFERROR(1/J342*(X342/H342),"0")</f>
        <v>2.4038461538461537</v>
      </c>
      <c r="BP342" s="76">
        <f>IFERROR(1/J342*(Y342/H342),"0")</f>
        <v>2.4107142857142856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00">
        <v>4607091383928</v>
      </c>
      <c r="E343" s="400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5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02"/>
      <c r="R343" s="402"/>
      <c r="S343" s="402"/>
      <c r="T343" s="40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00">
        <v>4607091384260</v>
      </c>
      <c r="E344" s="400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5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2"/>
      <c r="R344" s="402"/>
      <c r="S344" s="402"/>
      <c r="T344" s="403"/>
      <c r="U344" s="38" t="s">
        <v>48</v>
      </c>
      <c r="V344" s="38" t="s">
        <v>48</v>
      </c>
      <c r="W344" s="39" t="s">
        <v>0</v>
      </c>
      <c r="X344" s="57">
        <v>250</v>
      </c>
      <c r="Y344" s="54">
        <f>IFERROR(IF(X344="",0,CEILING((X344/$H344),1)*$H344),"")</f>
        <v>257.39999999999998</v>
      </c>
      <c r="Z344" s="40">
        <f>IFERROR(IF(Y344=0,"",ROUNDUP(Y344/H344,0)*0.02175),"")</f>
        <v>0.71775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268.07692307692309</v>
      </c>
      <c r="BN344" s="76">
        <f>IFERROR(Y344*I344/H344,"0")</f>
        <v>276.012</v>
      </c>
      <c r="BO344" s="76">
        <f>IFERROR(1/J344*(X344/H344),"0")</f>
        <v>0.57234432234432231</v>
      </c>
      <c r="BP344" s="76">
        <f>IFERROR(1/J344*(Y344/H344),"0")</f>
        <v>0.5892857142857143</v>
      </c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42</v>
      </c>
      <c r="X345" s="42">
        <f>IFERROR(X342/H342,"0")+IFERROR(X343/H343,"0")+IFERROR(X344/H344,"0")</f>
        <v>166.66666666666666</v>
      </c>
      <c r="Y345" s="42">
        <f>IFERROR(Y342/H342,"0")+IFERROR(Y343/H343,"0")+IFERROR(Y344/H344,"0")</f>
        <v>168</v>
      </c>
      <c r="Z345" s="42">
        <f>IFERROR(IF(Z342="",0,Z342),"0")+IFERROR(IF(Z343="",0,Z343),"0")+IFERROR(IF(Z344="",0,Z344),"0")</f>
        <v>3.6539999999999999</v>
      </c>
      <c r="AA345" s="65"/>
      <c r="AB345" s="65"/>
      <c r="AC345" s="6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0" t="s">
        <v>43</v>
      </c>
      <c r="Q346" s="391"/>
      <c r="R346" s="391"/>
      <c r="S346" s="391"/>
      <c r="T346" s="391"/>
      <c r="U346" s="391"/>
      <c r="V346" s="392"/>
      <c r="W346" s="41" t="s">
        <v>0</v>
      </c>
      <c r="X346" s="42">
        <f>IFERROR(SUM(X342:X344),"0")</f>
        <v>1300</v>
      </c>
      <c r="Y346" s="42">
        <f>IFERROR(SUM(Y342:Y344),"0")</f>
        <v>1310.4000000000001</v>
      </c>
      <c r="Z346" s="41"/>
      <c r="AA346" s="65"/>
      <c r="AB346" s="65"/>
      <c r="AC346" s="65"/>
    </row>
    <row r="347" spans="1:68" ht="14.25" customHeight="1" x14ac:dyDescent="0.25">
      <c r="A347" s="399" t="s">
        <v>250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00">
        <v>4607091384673</v>
      </c>
      <c r="E348" s="400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02"/>
      <c r="R348" s="402"/>
      <c r="S348" s="402"/>
      <c r="T348" s="403"/>
      <c r="U348" s="38" t="s">
        <v>48</v>
      </c>
      <c r="V348" s="38" t="s">
        <v>48</v>
      </c>
      <c r="W348" s="39" t="s">
        <v>0</v>
      </c>
      <c r="X348" s="57">
        <v>70</v>
      </c>
      <c r="Y348" s="54">
        <f>IFERROR(IF(X348="",0,CEILING((X348/$H348),1)*$H348),"")</f>
        <v>70.2</v>
      </c>
      <c r="Z348" s="40">
        <f>IFERROR(IF(Y348=0,"",ROUNDUP(Y348/H348,0)*0.02175),"")</f>
        <v>0.19574999999999998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75.061538461538461</v>
      </c>
      <c r="BN348" s="76">
        <f>IFERROR(Y348*I348/H348,"0")</f>
        <v>75.27600000000001</v>
      </c>
      <c r="BO348" s="76">
        <f>IFERROR(1/J348*(X348/H348),"0")</f>
        <v>0.16025641025641024</v>
      </c>
      <c r="BP348" s="76">
        <f>IFERROR(1/J348*(Y348/H348),"0")</f>
        <v>0.1607142857142857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00">
        <v>4607091384673</v>
      </c>
      <c r="E349" s="40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02"/>
      <c r="R349" s="402"/>
      <c r="S349" s="402"/>
      <c r="T349" s="40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0" t="s">
        <v>43</v>
      </c>
      <c r="Q350" s="391"/>
      <c r="R350" s="391"/>
      <c r="S350" s="391"/>
      <c r="T350" s="391"/>
      <c r="U350" s="391"/>
      <c r="V350" s="392"/>
      <c r="W350" s="41" t="s">
        <v>42</v>
      </c>
      <c r="X350" s="42">
        <f>IFERROR(X348/H348,"0")+IFERROR(X349/H349,"0")</f>
        <v>8.9743589743589745</v>
      </c>
      <c r="Y350" s="42">
        <f>IFERROR(Y348/H348,"0")+IFERROR(Y349/H349,"0")</f>
        <v>9</v>
      </c>
      <c r="Z350" s="42">
        <f>IFERROR(IF(Z348="",0,Z348),"0")+IFERROR(IF(Z349="",0,Z349),"0")</f>
        <v>0.19574999999999998</v>
      </c>
      <c r="AA350" s="65"/>
      <c r="AB350" s="65"/>
      <c r="AC350" s="6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0</v>
      </c>
      <c r="X351" s="42">
        <f>IFERROR(SUM(X348:X349),"0")</f>
        <v>70</v>
      </c>
      <c r="Y351" s="42">
        <f>IFERROR(SUM(Y348:Y349),"0")</f>
        <v>70.2</v>
      </c>
      <c r="Z351" s="41"/>
      <c r="AA351" s="65"/>
      <c r="AB351" s="65"/>
      <c r="AC351" s="65"/>
    </row>
    <row r="352" spans="1:68" ht="16.5" customHeight="1" x14ac:dyDescent="0.25">
      <c r="A352" s="429" t="s">
        <v>546</v>
      </c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29"/>
      <c r="N352" s="429"/>
      <c r="O352" s="429"/>
      <c r="P352" s="429"/>
      <c r="Q352" s="429"/>
      <c r="R352" s="429"/>
      <c r="S352" s="429"/>
      <c r="T352" s="429"/>
      <c r="U352" s="429"/>
      <c r="V352" s="429"/>
      <c r="W352" s="429"/>
      <c r="X352" s="429"/>
      <c r="Y352" s="429"/>
      <c r="Z352" s="429"/>
      <c r="AA352" s="63"/>
      <c r="AB352" s="63"/>
      <c r="AC352" s="63"/>
    </row>
    <row r="353" spans="1:68" ht="14.25" customHeight="1" x14ac:dyDescent="0.25">
      <c r="A353" s="399" t="s">
        <v>125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00">
        <v>4680115881907</v>
      </c>
      <c r="E354" s="40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509" t="s">
        <v>549</v>
      </c>
      <c r="Q354" s="402"/>
      <c r="R354" s="402"/>
      <c r="S354" s="402"/>
      <c r="T354" s="40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0" t="s">
        <v>43</v>
      </c>
      <c r="Q355" s="391"/>
      <c r="R355" s="391"/>
      <c r="S355" s="391"/>
      <c r="T355" s="391"/>
      <c r="U355" s="391"/>
      <c r="V355" s="392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0" t="s">
        <v>43</v>
      </c>
      <c r="Q356" s="391"/>
      <c r="R356" s="391"/>
      <c r="S356" s="391"/>
      <c r="T356" s="391"/>
      <c r="U356" s="391"/>
      <c r="V356" s="392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399" t="s">
        <v>79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00">
        <v>4607091384802</v>
      </c>
      <c r="E358" s="400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2"/>
      <c r="R358" s="402"/>
      <c r="S358" s="402"/>
      <c r="T358" s="403"/>
      <c r="U358" s="38" t="s">
        <v>48</v>
      </c>
      <c r="V358" s="38" t="s">
        <v>48</v>
      </c>
      <c r="W358" s="39" t="s">
        <v>0</v>
      </c>
      <c r="X358" s="57">
        <v>80</v>
      </c>
      <c r="Y358" s="54">
        <f>IFERROR(IF(X358="",0,CEILING((X358/$H358),1)*$H358),"")</f>
        <v>83.22</v>
      </c>
      <c r="Z358" s="40">
        <f>IFERROR(IF(Y358=0,"",ROUNDUP(Y358/H358,0)*0.00753),"")</f>
        <v>0.14307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83.652968036529671</v>
      </c>
      <c r="BN358" s="76">
        <f>IFERROR(Y358*I358/H358,"0")</f>
        <v>87.02000000000001</v>
      </c>
      <c r="BO358" s="76">
        <f>IFERROR(1/J358*(X358/H358),"0")</f>
        <v>0.11708230886313079</v>
      </c>
      <c r="BP358" s="76">
        <f>IFERROR(1/J358*(Y358/H358),"0")</f>
        <v>0.12179487179487179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00">
        <v>4607091384802</v>
      </c>
      <c r="E359" s="40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2"/>
      <c r="R359" s="402"/>
      <c r="S359" s="402"/>
      <c r="T359" s="403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00">
        <v>4607091384826</v>
      </c>
      <c r="E360" s="400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2"/>
      <c r="R360" s="402"/>
      <c r="S360" s="402"/>
      <c r="T360" s="40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0" t="s">
        <v>43</v>
      </c>
      <c r="Q361" s="391"/>
      <c r="R361" s="391"/>
      <c r="S361" s="391"/>
      <c r="T361" s="391"/>
      <c r="U361" s="391"/>
      <c r="V361" s="392"/>
      <c r="W361" s="41" t="s">
        <v>42</v>
      </c>
      <c r="X361" s="42">
        <f>IFERROR(X358/H358,"0")+IFERROR(X359/H359,"0")+IFERROR(X360/H360,"0")</f>
        <v>18.264840182648403</v>
      </c>
      <c r="Y361" s="42">
        <f>IFERROR(Y358/H358,"0")+IFERROR(Y359/H359,"0")+IFERROR(Y360/H360,"0")</f>
        <v>19</v>
      </c>
      <c r="Z361" s="42">
        <f>IFERROR(IF(Z358="",0,Z358),"0")+IFERROR(IF(Z359="",0,Z359),"0")+IFERROR(IF(Z360="",0,Z360),"0")</f>
        <v>0.14307</v>
      </c>
      <c r="AA361" s="65"/>
      <c r="AB361" s="65"/>
      <c r="AC361" s="6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0</v>
      </c>
      <c r="X362" s="42">
        <f>IFERROR(SUM(X358:X360),"0")</f>
        <v>80</v>
      </c>
      <c r="Y362" s="42">
        <f>IFERROR(SUM(Y358:Y360),"0")</f>
        <v>83.22</v>
      </c>
      <c r="Z362" s="41"/>
      <c r="AA362" s="65"/>
      <c r="AB362" s="65"/>
      <c r="AC362" s="65"/>
    </row>
    <row r="363" spans="1:68" ht="14.25" customHeight="1" x14ac:dyDescent="0.25">
      <c r="A363" s="399" t="s">
        <v>84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00">
        <v>4607091384246</v>
      </c>
      <c r="E364" s="400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2"/>
      <c r="R364" s="402"/>
      <c r="S364" s="402"/>
      <c r="T364" s="403"/>
      <c r="U364" s="38" t="s">
        <v>48</v>
      </c>
      <c r="V364" s="38" t="s">
        <v>48</v>
      </c>
      <c r="W364" s="39" t="s">
        <v>0</v>
      </c>
      <c r="X364" s="57">
        <v>180</v>
      </c>
      <c r="Y364" s="54">
        <f>IFERROR(IF(X364="",0,CEILING((X364/$H364),1)*$H364),"")</f>
        <v>187.2</v>
      </c>
      <c r="Z364" s="40">
        <f>IFERROR(IF(Y364=0,"",ROUNDUP(Y364/H364,0)*0.02175),"")</f>
        <v>0.52200000000000002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193.01538461538465</v>
      </c>
      <c r="BN364" s="76">
        <f>IFERROR(Y364*I364/H364,"0")</f>
        <v>200.73600000000002</v>
      </c>
      <c r="BO364" s="76">
        <f>IFERROR(1/J364*(X364/H364),"0")</f>
        <v>0.41208791208791207</v>
      </c>
      <c r="BP364" s="76">
        <f>IFERROR(1/J364*(Y364/H364),"0")</f>
        <v>0.42857142857142855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00">
        <v>4680115881976</v>
      </c>
      <c r="E365" s="400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2"/>
      <c r="R365" s="402"/>
      <c r="S365" s="402"/>
      <c r="T365" s="40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00">
        <v>4607091384253</v>
      </c>
      <c r="E366" s="400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02"/>
      <c r="R366" s="402"/>
      <c r="S366" s="402"/>
      <c r="T366" s="40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00">
        <v>4607091384253</v>
      </c>
      <c r="E367" s="40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02"/>
      <c r="R367" s="402"/>
      <c r="S367" s="402"/>
      <c r="T367" s="40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00">
        <v>4680115881969</v>
      </c>
      <c r="E368" s="400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2"/>
      <c r="R368" s="402"/>
      <c r="S368" s="402"/>
      <c r="T368" s="403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42</v>
      </c>
      <c r="X369" s="42">
        <f>IFERROR(X364/H364,"0")+IFERROR(X365/H365,"0")+IFERROR(X366/H366,"0")+IFERROR(X367/H367,"0")+IFERROR(X368/H368,"0")</f>
        <v>23.076923076923077</v>
      </c>
      <c r="Y369" s="42">
        <f>IFERROR(Y364/H364,"0")+IFERROR(Y365/H365,"0")+IFERROR(Y366/H366,"0")+IFERROR(Y367/H367,"0")+IFERROR(Y368/H368,"0")</f>
        <v>24</v>
      </c>
      <c r="Z369" s="42">
        <f>IFERROR(IF(Z364="",0,Z364),"0")+IFERROR(IF(Z365="",0,Z365),"0")+IFERROR(IF(Z366="",0,Z366),"0")+IFERROR(IF(Z367="",0,Z367),"0")+IFERROR(IF(Z368="",0,Z368),"0")</f>
        <v>0.52200000000000002</v>
      </c>
      <c r="AA369" s="65"/>
      <c r="AB369" s="65"/>
      <c r="AC369" s="6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0" t="s">
        <v>43</v>
      </c>
      <c r="Q370" s="391"/>
      <c r="R370" s="391"/>
      <c r="S370" s="391"/>
      <c r="T370" s="391"/>
      <c r="U370" s="391"/>
      <c r="V370" s="392"/>
      <c r="W370" s="41" t="s">
        <v>0</v>
      </c>
      <c r="X370" s="42">
        <f>IFERROR(SUM(X364:X368),"0")</f>
        <v>180</v>
      </c>
      <c r="Y370" s="42">
        <f>IFERROR(SUM(Y364:Y368),"0")</f>
        <v>187.2</v>
      </c>
      <c r="Z370" s="41"/>
      <c r="AA370" s="65"/>
      <c r="AB370" s="65"/>
      <c r="AC370" s="65"/>
    </row>
    <row r="371" spans="1:68" ht="14.25" customHeight="1" x14ac:dyDescent="0.25">
      <c r="A371" s="399" t="s">
        <v>250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00">
        <v>4607091389357</v>
      </c>
      <c r="E372" s="40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02"/>
      <c r="R372" s="402"/>
      <c r="S372" s="402"/>
      <c r="T372" s="403"/>
      <c r="U372" s="38" t="s">
        <v>48</v>
      </c>
      <c r="V372" s="38" t="s">
        <v>48</v>
      </c>
      <c r="W372" s="39" t="s">
        <v>0</v>
      </c>
      <c r="X372" s="57">
        <v>70</v>
      </c>
      <c r="Y372" s="54">
        <f>IFERROR(IF(X372="",0,CEILING((X372/$H372),1)*$H372),"")</f>
        <v>70.2</v>
      </c>
      <c r="Z372" s="40">
        <f>IFERROR(IF(Y372=0,"",ROUNDUP(Y372/H372,0)*0.02175),"")</f>
        <v>0.19574999999999998</v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74.307692307692292</v>
      </c>
      <c r="BN372" s="76">
        <f>IFERROR(Y372*I372/H372,"0")</f>
        <v>74.52</v>
      </c>
      <c r="BO372" s="76">
        <f>IFERROR(1/J372*(X372/H372),"0")</f>
        <v>0.16025641025641024</v>
      </c>
      <c r="BP372" s="76">
        <f>IFERROR(1/J372*(Y372/H372),"0")</f>
        <v>0.1607142857142857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00">
        <v>4607091389357</v>
      </c>
      <c r="E373" s="40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02"/>
      <c r="R373" s="402"/>
      <c r="S373" s="402"/>
      <c r="T373" s="403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0" t="s">
        <v>43</v>
      </c>
      <c r="Q374" s="391"/>
      <c r="R374" s="391"/>
      <c r="S374" s="391"/>
      <c r="T374" s="391"/>
      <c r="U374" s="391"/>
      <c r="V374" s="392"/>
      <c r="W374" s="41" t="s">
        <v>42</v>
      </c>
      <c r="X374" s="42">
        <f>IFERROR(X372/H372,"0")+IFERROR(X373/H373,"0")</f>
        <v>8.9743589743589745</v>
      </c>
      <c r="Y374" s="42">
        <f>IFERROR(Y372/H372,"0")+IFERROR(Y373/H373,"0")</f>
        <v>9</v>
      </c>
      <c r="Z374" s="42">
        <f>IFERROR(IF(Z372="",0,Z372),"0")+IFERROR(IF(Z373="",0,Z373),"0")</f>
        <v>0.19574999999999998</v>
      </c>
      <c r="AA374" s="65"/>
      <c r="AB374" s="65"/>
      <c r="AC374" s="6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0" t="s">
        <v>43</v>
      </c>
      <c r="Q375" s="391"/>
      <c r="R375" s="391"/>
      <c r="S375" s="391"/>
      <c r="T375" s="391"/>
      <c r="U375" s="391"/>
      <c r="V375" s="392"/>
      <c r="W375" s="41" t="s">
        <v>0</v>
      </c>
      <c r="X375" s="42">
        <f>IFERROR(SUM(X372:X373),"0")</f>
        <v>70</v>
      </c>
      <c r="Y375" s="42">
        <f>IFERROR(SUM(Y372:Y373),"0")</f>
        <v>70.2</v>
      </c>
      <c r="Z375" s="41"/>
      <c r="AA375" s="65"/>
      <c r="AB375" s="65"/>
      <c r="AC375" s="65"/>
    </row>
    <row r="376" spans="1:68" ht="27.75" customHeight="1" x14ac:dyDescent="0.2">
      <c r="A376" s="428" t="s">
        <v>567</v>
      </c>
      <c r="B376" s="428"/>
      <c r="C376" s="428"/>
      <c r="D376" s="428"/>
      <c r="E376" s="428"/>
      <c r="F376" s="428"/>
      <c r="G376" s="428"/>
      <c r="H376" s="428"/>
      <c r="I376" s="428"/>
      <c r="J376" s="428"/>
      <c r="K376" s="428"/>
      <c r="L376" s="428"/>
      <c r="M376" s="428"/>
      <c r="N376" s="428"/>
      <c r="O376" s="428"/>
      <c r="P376" s="428"/>
      <c r="Q376" s="428"/>
      <c r="R376" s="428"/>
      <c r="S376" s="428"/>
      <c r="T376" s="428"/>
      <c r="U376" s="428"/>
      <c r="V376" s="428"/>
      <c r="W376" s="428"/>
      <c r="X376" s="428"/>
      <c r="Y376" s="428"/>
      <c r="Z376" s="428"/>
      <c r="AA376" s="53"/>
      <c r="AB376" s="53"/>
      <c r="AC376" s="53"/>
    </row>
    <row r="377" spans="1:68" ht="16.5" customHeight="1" x14ac:dyDescent="0.25">
      <c r="A377" s="429" t="s">
        <v>568</v>
      </c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29"/>
      <c r="N377" s="429"/>
      <c r="O377" s="429"/>
      <c r="P377" s="429"/>
      <c r="Q377" s="429"/>
      <c r="R377" s="429"/>
      <c r="S377" s="429"/>
      <c r="T377" s="429"/>
      <c r="U377" s="429"/>
      <c r="V377" s="429"/>
      <c r="W377" s="429"/>
      <c r="X377" s="429"/>
      <c r="Y377" s="429"/>
      <c r="Z377" s="429"/>
      <c r="AA377" s="63"/>
      <c r="AB377" s="63"/>
      <c r="AC377" s="63"/>
    </row>
    <row r="378" spans="1:68" ht="14.25" customHeight="1" x14ac:dyDescent="0.25">
      <c r="A378" s="399" t="s">
        <v>125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00">
        <v>4607091389708</v>
      </c>
      <c r="E379" s="400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2"/>
      <c r="R379" s="402"/>
      <c r="S379" s="402"/>
      <c r="T379" s="403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0" t="s">
        <v>43</v>
      </c>
      <c r="Q380" s="391"/>
      <c r="R380" s="391"/>
      <c r="S380" s="391"/>
      <c r="T380" s="391"/>
      <c r="U380" s="391"/>
      <c r="V380" s="392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0" t="s">
        <v>43</v>
      </c>
      <c r="Q381" s="391"/>
      <c r="R381" s="391"/>
      <c r="S381" s="391"/>
      <c r="T381" s="391"/>
      <c r="U381" s="391"/>
      <c r="V381" s="392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399" t="s">
        <v>79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00">
        <v>4607091389753</v>
      </c>
      <c r="E383" s="400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2"/>
      <c r="R383" s="402"/>
      <c r="S383" s="402"/>
      <c r="T383" s="403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ref="Y383:Y405" si="64">IFERROR(IF(X383="",0,CEILING((X383/$H383),1)*$H383),"")</f>
        <v>0</v>
      </c>
      <c r="Z383" s="40" t="str">
        <f t="shared" ref="Z383:Z389" si="65">IFERROR(IF(Y383=0,"",ROUNDUP(Y383/H383,0)*0.00753),"")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0</v>
      </c>
      <c r="BN383" s="76">
        <f t="shared" ref="BN383:BN405" si="67">IFERROR(Y383*I383/H383,"0")</f>
        <v>0</v>
      </c>
      <c r="BO383" s="76">
        <f t="shared" ref="BO383:BO405" si="68">IFERROR(1/J383*(X383/H383),"0")</f>
        <v>0</v>
      </c>
      <c r="BP383" s="76">
        <f t="shared" ref="BP383:BP405" si="69">IFERROR(1/J383*(Y383/H383),"0")</f>
        <v>0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00">
        <v>4607091389753</v>
      </c>
      <c r="E384" s="400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493" t="s">
        <v>574</v>
      </c>
      <c r="Q384" s="402"/>
      <c r="R384" s="402"/>
      <c r="S384" s="402"/>
      <c r="T384" s="403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00">
        <v>4607091389760</v>
      </c>
      <c r="E385" s="40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2"/>
      <c r="R385" s="402"/>
      <c r="S385" s="402"/>
      <c r="T385" s="403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00">
        <v>4607091389760</v>
      </c>
      <c r="E386" s="40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495" t="s">
        <v>578</v>
      </c>
      <c r="Q386" s="402"/>
      <c r="R386" s="402"/>
      <c r="S386" s="402"/>
      <c r="T386" s="403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00">
        <v>4607091389746</v>
      </c>
      <c r="E387" s="40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496" t="s">
        <v>581</v>
      </c>
      <c r="Q387" s="402"/>
      <c r="R387" s="402"/>
      <c r="S387" s="402"/>
      <c r="T387" s="403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00">
        <v>4607091389746</v>
      </c>
      <c r="E388" s="40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497" t="s">
        <v>581</v>
      </c>
      <c r="Q388" s="402"/>
      <c r="R388" s="402"/>
      <c r="S388" s="402"/>
      <c r="T388" s="403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00">
        <v>4680115882928</v>
      </c>
      <c r="E389" s="400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2"/>
      <c r="R389" s="402"/>
      <c r="S389" s="402"/>
      <c r="T389" s="403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00">
        <v>4680115883147</v>
      </c>
      <c r="E390" s="400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2"/>
      <c r="R390" s="402"/>
      <c r="S390" s="402"/>
      <c r="T390" s="403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00">
        <v>4680115883147</v>
      </c>
      <c r="E391" s="400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490" t="s">
        <v>588</v>
      </c>
      <c r="Q391" s="402"/>
      <c r="R391" s="402"/>
      <c r="S391" s="402"/>
      <c r="T391" s="403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00">
        <v>4607091384338</v>
      </c>
      <c r="E392" s="400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2"/>
      <c r="R392" s="402"/>
      <c r="S392" s="402"/>
      <c r="T392" s="403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00">
        <v>4607091384338</v>
      </c>
      <c r="E393" s="400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492" t="s">
        <v>592</v>
      </c>
      <c r="Q393" s="402"/>
      <c r="R393" s="402"/>
      <c r="S393" s="402"/>
      <c r="T393" s="403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00">
        <v>4680115883154</v>
      </c>
      <c r="E394" s="40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2"/>
      <c r="R394" s="402"/>
      <c r="S394" s="402"/>
      <c r="T394" s="403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00">
        <v>4680115883154</v>
      </c>
      <c r="E395" s="40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484" t="s">
        <v>596</v>
      </c>
      <c r="Q395" s="402"/>
      <c r="R395" s="402"/>
      <c r="S395" s="402"/>
      <c r="T395" s="403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00">
        <v>4607091389524</v>
      </c>
      <c r="E396" s="40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2"/>
      <c r="R396" s="402"/>
      <c r="S396" s="402"/>
      <c r="T396" s="403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00">
        <v>4607091389524</v>
      </c>
      <c r="E397" s="40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486" t="s">
        <v>600</v>
      </c>
      <c r="Q397" s="402"/>
      <c r="R397" s="402"/>
      <c r="S397" s="402"/>
      <c r="T397" s="403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00">
        <v>4680115883161</v>
      </c>
      <c r="E398" s="40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4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2"/>
      <c r="R398" s="402"/>
      <c r="S398" s="402"/>
      <c r="T398" s="403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00">
        <v>4680115883161</v>
      </c>
      <c r="E399" s="40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478" t="s">
        <v>604</v>
      </c>
      <c r="Q399" s="402"/>
      <c r="R399" s="402"/>
      <c r="S399" s="402"/>
      <c r="T399" s="403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00">
        <v>4607091384345</v>
      </c>
      <c r="E400" s="40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479" t="s">
        <v>607</v>
      </c>
      <c r="Q400" s="402"/>
      <c r="R400" s="402"/>
      <c r="S400" s="402"/>
      <c r="T400" s="403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00">
        <v>4607091389531</v>
      </c>
      <c r="E401" s="40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2"/>
      <c r="R401" s="402"/>
      <c r="S401" s="402"/>
      <c r="T401" s="403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00">
        <v>4607091389531</v>
      </c>
      <c r="E402" s="40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481" t="s">
        <v>611</v>
      </c>
      <c r="Q402" s="402"/>
      <c r="R402" s="402"/>
      <c r="S402" s="402"/>
      <c r="T402" s="403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00">
        <v>4607091389531</v>
      </c>
      <c r="E403" s="400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482" t="s">
        <v>611</v>
      </c>
      <c r="Q403" s="402"/>
      <c r="R403" s="402"/>
      <c r="S403" s="402"/>
      <c r="T403" s="403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00">
        <v>4680115883185</v>
      </c>
      <c r="E404" s="400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2"/>
      <c r="R404" s="402"/>
      <c r="S404" s="402"/>
      <c r="T404" s="403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00">
        <v>4680115883185</v>
      </c>
      <c r="E405" s="400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476" t="s">
        <v>616</v>
      </c>
      <c r="Q405" s="402"/>
      <c r="R405" s="402"/>
      <c r="S405" s="402"/>
      <c r="T405" s="403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IFERROR(SUM(X383:X405),"0")</f>
        <v>0</v>
      </c>
      <c r="Y407" s="42">
        <f>IFERROR(SUM(Y383:Y405),"0")</f>
        <v>0</v>
      </c>
      <c r="Z407" s="41"/>
      <c r="AA407" s="65"/>
      <c r="AB407" s="65"/>
      <c r="AC407" s="65"/>
    </row>
    <row r="408" spans="1:68" ht="14.25" customHeight="1" x14ac:dyDescent="0.25">
      <c r="A408" s="399" t="s">
        <v>84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00">
        <v>4607091389654</v>
      </c>
      <c r="E409" s="400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2"/>
      <c r="R409" s="402"/>
      <c r="S409" s="402"/>
      <c r="T409" s="40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00">
        <v>4607091384352</v>
      </c>
      <c r="E410" s="400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4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2"/>
      <c r="R410" s="402"/>
      <c r="S410" s="402"/>
      <c r="T410" s="40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399" t="s">
        <v>103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00">
        <v>4680115884335</v>
      </c>
      <c r="E414" s="400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2"/>
      <c r="R414" s="402"/>
      <c r="S414" s="402"/>
      <c r="T414" s="40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00">
        <v>4680115884342</v>
      </c>
      <c r="E415" s="40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2"/>
      <c r="R415" s="402"/>
      <c r="S415" s="402"/>
      <c r="T415" s="40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00">
        <v>4680115884113</v>
      </c>
      <c r="E416" s="400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2"/>
      <c r="R416" s="402"/>
      <c r="S416" s="402"/>
      <c r="T416" s="40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0" t="s">
        <v>43</v>
      </c>
      <c r="Q417" s="391"/>
      <c r="R417" s="391"/>
      <c r="S417" s="391"/>
      <c r="T417" s="391"/>
      <c r="U417" s="391"/>
      <c r="V417" s="392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0" t="s">
        <v>43</v>
      </c>
      <c r="Q418" s="391"/>
      <c r="R418" s="391"/>
      <c r="S418" s="391"/>
      <c r="T418" s="391"/>
      <c r="U418" s="391"/>
      <c r="V418" s="392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29" t="s">
        <v>629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63"/>
      <c r="AB419" s="63"/>
      <c r="AC419" s="63"/>
    </row>
    <row r="420" spans="1:68" ht="14.25" customHeight="1" x14ac:dyDescent="0.25">
      <c r="A420" s="399" t="s">
        <v>117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00">
        <v>4607091389364</v>
      </c>
      <c r="E421" s="400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471" t="s">
        <v>632</v>
      </c>
      <c r="Q421" s="402"/>
      <c r="R421" s="402"/>
      <c r="S421" s="402"/>
      <c r="T421" s="403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393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0" t="s">
        <v>43</v>
      </c>
      <c r="Q422" s="391"/>
      <c r="R422" s="391"/>
      <c r="S422" s="391"/>
      <c r="T422" s="391"/>
      <c r="U422" s="391"/>
      <c r="V422" s="392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399" t="s">
        <v>79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00">
        <v>4607091389739</v>
      </c>
      <c r="E425" s="400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2"/>
      <c r="R425" s="402"/>
      <c r="S425" s="402"/>
      <c r="T425" s="403"/>
      <c r="U425" s="38" t="s">
        <v>48</v>
      </c>
      <c r="V425" s="38" t="s">
        <v>48</v>
      </c>
      <c r="W425" s="39" t="s">
        <v>0</v>
      </c>
      <c r="X425" s="57">
        <v>40</v>
      </c>
      <c r="Y425" s="54">
        <f t="shared" ref="Y425:Y431" si="71">IFERROR(IF(X425="",0,CEILING((X425/$H425),1)*$H425),"")</f>
        <v>42</v>
      </c>
      <c r="Z425" s="40">
        <f>IFERROR(IF(Y425=0,"",ROUNDUP(Y425/H425,0)*0.00753),"")</f>
        <v>7.5300000000000006E-2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42.190476190476183</v>
      </c>
      <c r="BN425" s="76">
        <f t="shared" ref="BN425:BN431" si="73">IFERROR(Y425*I425/H425,"0")</f>
        <v>44.3</v>
      </c>
      <c r="BO425" s="76">
        <f t="shared" ref="BO425:BO431" si="74">IFERROR(1/J425*(X425/H425),"0")</f>
        <v>6.1050061050061048E-2</v>
      </c>
      <c r="BP425" s="76">
        <f t="shared" ref="BP425:BP431" si="75">IFERROR(1/J425*(Y425/H425),"0")</f>
        <v>6.4102564102564097E-2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00">
        <v>4607091389739</v>
      </c>
      <c r="E426" s="400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468" t="s">
        <v>636</v>
      </c>
      <c r="Q426" s="402"/>
      <c r="R426" s="402"/>
      <c r="S426" s="402"/>
      <c r="T426" s="403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00">
        <v>4607091389425</v>
      </c>
      <c r="E427" s="400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469" t="s">
        <v>639</v>
      </c>
      <c r="Q427" s="402"/>
      <c r="R427" s="402"/>
      <c r="S427" s="402"/>
      <c r="T427" s="403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00">
        <v>4680115880771</v>
      </c>
      <c r="E428" s="400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2"/>
      <c r="R428" s="402"/>
      <c r="S428" s="402"/>
      <c r="T428" s="40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00">
        <v>4680115880771</v>
      </c>
      <c r="E429" s="400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464" t="s">
        <v>643</v>
      </c>
      <c r="Q429" s="402"/>
      <c r="R429" s="402"/>
      <c r="S429" s="402"/>
      <c r="T429" s="40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00">
        <v>4607091389500</v>
      </c>
      <c r="E430" s="40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2"/>
      <c r="R430" s="402"/>
      <c r="S430" s="402"/>
      <c r="T430" s="40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00">
        <v>4607091389500</v>
      </c>
      <c r="E431" s="40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66" t="s">
        <v>647</v>
      </c>
      <c r="Q431" s="402"/>
      <c r="R431" s="402"/>
      <c r="S431" s="402"/>
      <c r="T431" s="40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393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0" t="s">
        <v>43</v>
      </c>
      <c r="Q432" s="391"/>
      <c r="R432" s="391"/>
      <c r="S432" s="391"/>
      <c r="T432" s="391"/>
      <c r="U432" s="391"/>
      <c r="V432" s="392"/>
      <c r="W432" s="41" t="s">
        <v>42</v>
      </c>
      <c r="X432" s="42">
        <f>IFERROR(X425/H425,"0")+IFERROR(X426/H426,"0")+IFERROR(X427/H427,"0")+IFERROR(X428/H428,"0")+IFERROR(X429/H429,"0")+IFERROR(X430/H430,"0")+IFERROR(X431/H431,"0")</f>
        <v>9.5238095238095237</v>
      </c>
      <c r="Y432" s="42">
        <f>IFERROR(Y425/H425,"0")+IFERROR(Y426/H426,"0")+IFERROR(Y427/H427,"0")+IFERROR(Y428/H428,"0")+IFERROR(Y429/H429,"0")+IFERROR(Y430/H430,"0")+IFERROR(Y431/H431,"0")</f>
        <v>10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7.5300000000000006E-2</v>
      </c>
      <c r="AA432" s="65"/>
      <c r="AB432" s="65"/>
      <c r="AC432" s="6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0" t="s">
        <v>43</v>
      </c>
      <c r="Q433" s="391"/>
      <c r="R433" s="391"/>
      <c r="S433" s="391"/>
      <c r="T433" s="391"/>
      <c r="U433" s="391"/>
      <c r="V433" s="392"/>
      <c r="W433" s="41" t="s">
        <v>0</v>
      </c>
      <c r="X433" s="42">
        <f>IFERROR(SUM(X425:X431),"0")</f>
        <v>40</v>
      </c>
      <c r="Y433" s="42">
        <f>IFERROR(SUM(Y425:Y431),"0")</f>
        <v>42</v>
      </c>
      <c r="Z433" s="41"/>
      <c r="AA433" s="65"/>
      <c r="AB433" s="65"/>
      <c r="AC433" s="65"/>
    </row>
    <row r="434" spans="1:68" ht="14.25" customHeight="1" x14ac:dyDescent="0.25">
      <c r="A434" s="399" t="s">
        <v>103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00">
        <v>4680115884571</v>
      </c>
      <c r="E435" s="400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2"/>
      <c r="R435" s="402"/>
      <c r="S435" s="402"/>
      <c r="T435" s="403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0" t="s">
        <v>43</v>
      </c>
      <c r="Q436" s="391"/>
      <c r="R436" s="391"/>
      <c r="S436" s="391"/>
      <c r="T436" s="391"/>
      <c r="U436" s="391"/>
      <c r="V436" s="392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0" t="s">
        <v>43</v>
      </c>
      <c r="Q437" s="391"/>
      <c r="R437" s="391"/>
      <c r="S437" s="391"/>
      <c r="T437" s="391"/>
      <c r="U437" s="391"/>
      <c r="V437" s="392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399" t="s">
        <v>112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00">
        <v>4680115884090</v>
      </c>
      <c r="E439" s="40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2"/>
      <c r="R439" s="402"/>
      <c r="S439" s="402"/>
      <c r="T439" s="403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0" t="s">
        <v>43</v>
      </c>
      <c r="Q440" s="391"/>
      <c r="R440" s="391"/>
      <c r="S440" s="391"/>
      <c r="T440" s="391"/>
      <c r="U440" s="391"/>
      <c r="V440" s="392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0" t="s">
        <v>43</v>
      </c>
      <c r="Q441" s="391"/>
      <c r="R441" s="391"/>
      <c r="S441" s="391"/>
      <c r="T441" s="391"/>
      <c r="U441" s="391"/>
      <c r="V441" s="392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399" t="s">
        <v>652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00">
        <v>4680115884564</v>
      </c>
      <c r="E443" s="40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4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2"/>
      <c r="R443" s="402"/>
      <c r="S443" s="402"/>
      <c r="T443" s="403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0" t="s">
        <v>43</v>
      </c>
      <c r="Q444" s="391"/>
      <c r="R444" s="391"/>
      <c r="S444" s="391"/>
      <c r="T444" s="391"/>
      <c r="U444" s="391"/>
      <c r="V444" s="392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0" t="s">
        <v>43</v>
      </c>
      <c r="Q445" s="391"/>
      <c r="R445" s="391"/>
      <c r="S445" s="391"/>
      <c r="T445" s="391"/>
      <c r="U445" s="391"/>
      <c r="V445" s="392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29" t="s">
        <v>655</v>
      </c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29"/>
      <c r="N446" s="429"/>
      <c r="O446" s="429"/>
      <c r="P446" s="429"/>
      <c r="Q446" s="429"/>
      <c r="R446" s="429"/>
      <c r="S446" s="429"/>
      <c r="T446" s="429"/>
      <c r="U446" s="429"/>
      <c r="V446" s="429"/>
      <c r="W446" s="429"/>
      <c r="X446" s="429"/>
      <c r="Y446" s="429"/>
      <c r="Z446" s="429"/>
      <c r="AA446" s="63"/>
      <c r="AB446" s="63"/>
      <c r="AC446" s="63"/>
    </row>
    <row r="447" spans="1:68" ht="14.25" customHeight="1" x14ac:dyDescent="0.25">
      <c r="A447" s="399" t="s">
        <v>79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00">
        <v>4680115885189</v>
      </c>
      <c r="E448" s="400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4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2"/>
      <c r="R448" s="402"/>
      <c r="S448" s="402"/>
      <c r="T448" s="403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00">
        <v>4680115885172</v>
      </c>
      <c r="E449" s="400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2"/>
      <c r="R449" s="402"/>
      <c r="S449" s="402"/>
      <c r="T449" s="403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00">
        <v>4680115885110</v>
      </c>
      <c r="E450" s="400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2"/>
      <c r="R450" s="402"/>
      <c r="S450" s="402"/>
      <c r="T450" s="403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393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0" t="s">
        <v>43</v>
      </c>
      <c r="Q451" s="391"/>
      <c r="R451" s="391"/>
      <c r="S451" s="391"/>
      <c r="T451" s="391"/>
      <c r="U451" s="391"/>
      <c r="V451" s="392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0" t="s">
        <v>43</v>
      </c>
      <c r="Q452" s="391"/>
      <c r="R452" s="391"/>
      <c r="S452" s="391"/>
      <c r="T452" s="391"/>
      <c r="U452" s="391"/>
      <c r="V452" s="392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29" t="s">
        <v>662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29"/>
      <c r="AA453" s="63"/>
      <c r="AB453" s="63"/>
      <c r="AC453" s="63"/>
    </row>
    <row r="454" spans="1:68" ht="14.25" customHeight="1" x14ac:dyDescent="0.25">
      <c r="A454" s="399" t="s">
        <v>79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00">
        <v>4680115885738</v>
      </c>
      <c r="E455" s="400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455" t="s">
        <v>665</v>
      </c>
      <c r="Q455" s="402"/>
      <c r="R455" s="402"/>
      <c r="S455" s="402"/>
      <c r="T455" s="403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00">
        <v>4680115885103</v>
      </c>
      <c r="E456" s="400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2"/>
      <c r="R456" s="402"/>
      <c r="S456" s="402"/>
      <c r="T456" s="40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0" t="s">
        <v>43</v>
      </c>
      <c r="Q457" s="391"/>
      <c r="R457" s="391"/>
      <c r="S457" s="391"/>
      <c r="T457" s="391"/>
      <c r="U457" s="391"/>
      <c r="V457" s="392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399" t="s">
        <v>250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00">
        <v>4680115885509</v>
      </c>
      <c r="E460" s="400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454" t="s">
        <v>670</v>
      </c>
      <c r="Q460" s="402"/>
      <c r="R460" s="402"/>
      <c r="S460" s="402"/>
      <c r="T460" s="40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0" t="s">
        <v>43</v>
      </c>
      <c r="Q461" s="391"/>
      <c r="R461" s="391"/>
      <c r="S461" s="391"/>
      <c r="T461" s="391"/>
      <c r="U461" s="391"/>
      <c r="V461" s="392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28" t="s">
        <v>671</v>
      </c>
      <c r="B463" s="428"/>
      <c r="C463" s="428"/>
      <c r="D463" s="428"/>
      <c r="E463" s="428"/>
      <c r="F463" s="428"/>
      <c r="G463" s="428"/>
      <c r="H463" s="428"/>
      <c r="I463" s="428"/>
      <c r="J463" s="428"/>
      <c r="K463" s="428"/>
      <c r="L463" s="428"/>
      <c r="M463" s="428"/>
      <c r="N463" s="428"/>
      <c r="O463" s="428"/>
      <c r="P463" s="428"/>
      <c r="Q463" s="428"/>
      <c r="R463" s="428"/>
      <c r="S463" s="428"/>
      <c r="T463" s="428"/>
      <c r="U463" s="428"/>
      <c r="V463" s="428"/>
      <c r="W463" s="428"/>
      <c r="X463" s="428"/>
      <c r="Y463" s="428"/>
      <c r="Z463" s="428"/>
      <c r="AA463" s="53"/>
      <c r="AB463" s="53"/>
      <c r="AC463" s="53"/>
    </row>
    <row r="464" spans="1:68" ht="16.5" customHeight="1" x14ac:dyDescent="0.25">
      <c r="A464" s="429" t="s">
        <v>671</v>
      </c>
      <c r="B464" s="429"/>
      <c r="C464" s="429"/>
      <c r="D464" s="429"/>
      <c r="E464" s="429"/>
      <c r="F464" s="429"/>
      <c r="G464" s="429"/>
      <c r="H464" s="429"/>
      <c r="I464" s="429"/>
      <c r="J464" s="429"/>
      <c r="K464" s="429"/>
      <c r="L464" s="429"/>
      <c r="M464" s="429"/>
      <c r="N464" s="429"/>
      <c r="O464" s="429"/>
      <c r="P464" s="429"/>
      <c r="Q464" s="429"/>
      <c r="R464" s="429"/>
      <c r="S464" s="429"/>
      <c r="T464" s="429"/>
      <c r="U464" s="429"/>
      <c r="V464" s="429"/>
      <c r="W464" s="429"/>
      <c r="X464" s="429"/>
      <c r="Y464" s="429"/>
      <c r="Z464" s="429"/>
      <c r="AA464" s="63"/>
      <c r="AB464" s="63"/>
      <c r="AC464" s="63"/>
    </row>
    <row r="465" spans="1:68" ht="14.25" customHeight="1" x14ac:dyDescent="0.25">
      <c r="A465" s="399" t="s">
        <v>125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00">
        <v>4607091389067</v>
      </c>
      <c r="E466" s="40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2"/>
      <c r="R466" s="402"/>
      <c r="S466" s="402"/>
      <c r="T466" s="403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00">
        <v>4680115885226</v>
      </c>
      <c r="E467" s="400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2"/>
      <c r="R467" s="402"/>
      <c r="S467" s="402"/>
      <c r="T467" s="403"/>
      <c r="U467" s="38" t="s">
        <v>48</v>
      </c>
      <c r="V467" s="38" t="s">
        <v>48</v>
      </c>
      <c r="W467" s="39" t="s">
        <v>0</v>
      </c>
      <c r="X467" s="57">
        <v>60</v>
      </c>
      <c r="Y467" s="54">
        <f t="shared" si="76"/>
        <v>63.36</v>
      </c>
      <c r="Z467" s="40">
        <f t="shared" si="77"/>
        <v>0.14352000000000001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64.090909090909079</v>
      </c>
      <c r="BN467" s="76">
        <f t="shared" si="79"/>
        <v>67.679999999999993</v>
      </c>
      <c r="BO467" s="76">
        <f t="shared" si="80"/>
        <v>0.10926573426573427</v>
      </c>
      <c r="BP467" s="76">
        <f t="shared" si="81"/>
        <v>0.11538461538461539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00">
        <v>4680115885271</v>
      </c>
      <c r="E468" s="400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451" t="s">
        <v>678</v>
      </c>
      <c r="Q468" s="402"/>
      <c r="R468" s="402"/>
      <c r="S468" s="402"/>
      <c r="T468" s="40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00">
        <v>4680115884502</v>
      </c>
      <c r="E469" s="400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2"/>
      <c r="R469" s="402"/>
      <c r="S469" s="402"/>
      <c r="T469" s="40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00">
        <v>4607091389104</v>
      </c>
      <c r="E470" s="40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2"/>
      <c r="R470" s="402"/>
      <c r="S470" s="402"/>
      <c r="T470" s="403"/>
      <c r="U470" s="38" t="s">
        <v>48</v>
      </c>
      <c r="V470" s="38" t="s">
        <v>48</v>
      </c>
      <c r="W470" s="39" t="s">
        <v>0</v>
      </c>
      <c r="X470" s="57"/>
      <c r="Y470" s="54">
        <f t="shared" si="76"/>
        <v>0</v>
      </c>
      <c r="Z470" s="40" t="str">
        <f t="shared" si="77"/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0</v>
      </c>
      <c r="BN470" s="76">
        <f t="shared" si="79"/>
        <v>0</v>
      </c>
      <c r="BO470" s="76">
        <f t="shared" si="80"/>
        <v>0</v>
      </c>
      <c r="BP470" s="76">
        <f t="shared" si="81"/>
        <v>0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00">
        <v>4680115884519</v>
      </c>
      <c r="E471" s="40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2"/>
      <c r="R471" s="402"/>
      <c r="S471" s="402"/>
      <c r="T471" s="40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00">
        <v>4680115880603</v>
      </c>
      <c r="E472" s="400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2"/>
      <c r="R472" s="402"/>
      <c r="S472" s="402"/>
      <c r="T472" s="40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00">
        <v>4607091389098</v>
      </c>
      <c r="E473" s="400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2"/>
      <c r="R473" s="402"/>
      <c r="S473" s="402"/>
      <c r="T473" s="403"/>
      <c r="U473" s="38" t="s">
        <v>48</v>
      </c>
      <c r="V473" s="38" t="s">
        <v>48</v>
      </c>
      <c r="W473" s="39" t="s">
        <v>0</v>
      </c>
      <c r="X473" s="57">
        <v>6</v>
      </c>
      <c r="Y473" s="54">
        <f t="shared" si="76"/>
        <v>7.1999999999999993</v>
      </c>
      <c r="Z473" s="40">
        <f>IFERROR(IF(Y473=0,"",ROUNDUP(Y473/H473,0)*0.00753),"")</f>
        <v>2.2589999999999999E-2</v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6.5000000000000009</v>
      </c>
      <c r="BN473" s="76">
        <f t="shared" si="79"/>
        <v>7.8</v>
      </c>
      <c r="BO473" s="76">
        <f t="shared" si="80"/>
        <v>1.6025641025641024E-2</v>
      </c>
      <c r="BP473" s="76">
        <f t="shared" si="81"/>
        <v>1.9230769230769232E-2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00">
        <v>4607091389982</v>
      </c>
      <c r="E474" s="40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2"/>
      <c r="R474" s="402"/>
      <c r="S474" s="402"/>
      <c r="T474" s="40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0" t="s">
        <v>43</v>
      </c>
      <c r="Q475" s="391"/>
      <c r="R475" s="391"/>
      <c r="S475" s="391"/>
      <c r="T475" s="391"/>
      <c r="U475" s="391"/>
      <c r="V475" s="392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13.863636363636363</v>
      </c>
      <c r="Y475" s="42">
        <f>IFERROR(Y466/H466,"0")+IFERROR(Y467/H467,"0")+IFERROR(Y468/H468,"0")+IFERROR(Y469/H469,"0")+IFERROR(Y470/H470,"0")+IFERROR(Y471/H471,"0")+IFERROR(Y472/H472,"0")+IFERROR(Y473/H473,"0")+IFERROR(Y474/H474,"0")</f>
        <v>15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0.16611000000000001</v>
      </c>
      <c r="AA475" s="65"/>
      <c r="AB475" s="65"/>
      <c r="AC475" s="6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0</v>
      </c>
      <c r="X476" s="42">
        <f>IFERROR(SUM(X466:X474),"0")</f>
        <v>66</v>
      </c>
      <c r="Y476" s="42">
        <f>IFERROR(SUM(Y466:Y474),"0")</f>
        <v>70.56</v>
      </c>
      <c r="Z476" s="41"/>
      <c r="AA476" s="65"/>
      <c r="AB476" s="65"/>
      <c r="AC476" s="65"/>
    </row>
    <row r="477" spans="1:68" ht="14.25" customHeight="1" x14ac:dyDescent="0.25">
      <c r="A477" s="399" t="s">
        <v>117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00">
        <v>4607091388930</v>
      </c>
      <c r="E478" s="400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2"/>
      <c r="R478" s="402"/>
      <c r="S478" s="402"/>
      <c r="T478" s="403"/>
      <c r="U478" s="38" t="s">
        <v>48</v>
      </c>
      <c r="V478" s="38" t="s">
        <v>48</v>
      </c>
      <c r="W478" s="39" t="s">
        <v>0</v>
      </c>
      <c r="X478" s="57"/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00">
        <v>4680115880054</v>
      </c>
      <c r="E479" s="40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2"/>
      <c r="R479" s="402"/>
      <c r="S479" s="402"/>
      <c r="T479" s="40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399" t="s">
        <v>79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00">
        <v>4680115883116</v>
      </c>
      <c r="E483" s="400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2"/>
      <c r="R483" s="402"/>
      <c r="S483" s="402"/>
      <c r="T483" s="403"/>
      <c r="U483" s="38" t="s">
        <v>48</v>
      </c>
      <c r="V483" s="38" t="s">
        <v>48</v>
      </c>
      <c r="W483" s="39" t="s">
        <v>0</v>
      </c>
      <c r="X483" s="57"/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00">
        <v>4680115883093</v>
      </c>
      <c r="E484" s="400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2"/>
      <c r="R484" s="402"/>
      <c r="S484" s="402"/>
      <c r="T484" s="403"/>
      <c r="U484" s="38" t="s">
        <v>48</v>
      </c>
      <c r="V484" s="38" t="s">
        <v>48</v>
      </c>
      <c r="W484" s="39" t="s">
        <v>0</v>
      </c>
      <c r="X484" s="57"/>
      <c r="Y484" s="54">
        <f t="shared" si="82"/>
        <v>0</v>
      </c>
      <c r="Z484" s="40" t="str">
        <f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0</v>
      </c>
      <c r="BN484" s="76">
        <f t="shared" si="84"/>
        <v>0</v>
      </c>
      <c r="BO484" s="76">
        <f t="shared" si="85"/>
        <v>0</v>
      </c>
      <c r="BP484" s="76">
        <f t="shared" si="86"/>
        <v>0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00">
        <v>4680115883109</v>
      </c>
      <c r="E485" s="40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2"/>
      <c r="R485" s="402"/>
      <c r="S485" s="402"/>
      <c r="T485" s="403"/>
      <c r="U485" s="38" t="s">
        <v>48</v>
      </c>
      <c r="V485" s="38" t="s">
        <v>48</v>
      </c>
      <c r="W485" s="39" t="s">
        <v>0</v>
      </c>
      <c r="X485" s="57"/>
      <c r="Y485" s="54">
        <f t="shared" si="82"/>
        <v>0</v>
      </c>
      <c r="Z485" s="40" t="str">
        <f>IFERROR(IF(Y485=0,"",ROUNDUP(Y485/H485,0)*0.01196),"")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0</v>
      </c>
      <c r="BN485" s="76">
        <f t="shared" si="84"/>
        <v>0</v>
      </c>
      <c r="BO485" s="76">
        <f t="shared" si="85"/>
        <v>0</v>
      </c>
      <c r="BP485" s="76">
        <f t="shared" si="86"/>
        <v>0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00">
        <v>4680115882072</v>
      </c>
      <c r="E486" s="40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2"/>
      <c r="R486" s="402"/>
      <c r="S486" s="402"/>
      <c r="T486" s="403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00">
        <v>4680115882102</v>
      </c>
      <c r="E487" s="400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2"/>
      <c r="R487" s="402"/>
      <c r="S487" s="402"/>
      <c r="T487" s="403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00">
        <v>4680115882096</v>
      </c>
      <c r="E488" s="400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4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2"/>
      <c r="R488" s="402"/>
      <c r="S488" s="402"/>
      <c r="T488" s="403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0" t="s">
        <v>43</v>
      </c>
      <c r="Q489" s="391"/>
      <c r="R489" s="391"/>
      <c r="S489" s="391"/>
      <c r="T489" s="391"/>
      <c r="U489" s="391"/>
      <c r="V489" s="392"/>
      <c r="W489" s="41" t="s">
        <v>42</v>
      </c>
      <c r="X489" s="42">
        <f>IFERROR(X483/H483,"0")+IFERROR(X484/H484,"0")+IFERROR(X485/H485,"0")+IFERROR(X486/H486,"0")+IFERROR(X487/H487,"0")+IFERROR(X488/H488,"0")</f>
        <v>0</v>
      </c>
      <c r="Y489" s="42">
        <f>IFERROR(Y483/H483,"0")+IFERROR(Y484/H484,"0")+IFERROR(Y485/H485,"0")+IFERROR(Y486/H486,"0")+IFERROR(Y487/H487,"0")+IFERROR(Y488/H488,"0")</f>
        <v>0</v>
      </c>
      <c r="Z489" s="42">
        <f>IFERROR(IF(Z483="",0,Z483),"0")+IFERROR(IF(Z484="",0,Z484),"0")+IFERROR(IF(Z485="",0,Z485),"0")+IFERROR(IF(Z486="",0,Z486),"0")+IFERROR(IF(Z487="",0,Z487),"0")+IFERROR(IF(Z488="",0,Z488),"0")</f>
        <v>0</v>
      </c>
      <c r="AA489" s="65"/>
      <c r="AB489" s="65"/>
      <c r="AC489" s="6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0" t="s">
        <v>43</v>
      </c>
      <c r="Q490" s="391"/>
      <c r="R490" s="391"/>
      <c r="S490" s="391"/>
      <c r="T490" s="391"/>
      <c r="U490" s="391"/>
      <c r="V490" s="392"/>
      <c r="W490" s="41" t="s">
        <v>0</v>
      </c>
      <c r="X490" s="42">
        <f>IFERROR(SUM(X483:X488),"0")</f>
        <v>0</v>
      </c>
      <c r="Y490" s="42">
        <f>IFERROR(SUM(Y483:Y488),"0")</f>
        <v>0</v>
      </c>
      <c r="Z490" s="41"/>
      <c r="AA490" s="65"/>
      <c r="AB490" s="65"/>
      <c r="AC490" s="65"/>
    </row>
    <row r="491" spans="1:68" ht="14.25" customHeight="1" x14ac:dyDescent="0.25">
      <c r="A491" s="399" t="s">
        <v>84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00">
        <v>4607091383409</v>
      </c>
      <c r="E492" s="400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2"/>
      <c r="R492" s="402"/>
      <c r="S492" s="402"/>
      <c r="T492" s="40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00">
        <v>4607091383416</v>
      </c>
      <c r="E493" s="400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2"/>
      <c r="R493" s="402"/>
      <c r="S493" s="402"/>
      <c r="T493" s="40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00">
        <v>4680115883536</v>
      </c>
      <c r="E494" s="400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2"/>
      <c r="R494" s="402"/>
      <c r="S494" s="402"/>
      <c r="T494" s="40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0" t="s">
        <v>43</v>
      </c>
      <c r="Q495" s="391"/>
      <c r="R495" s="391"/>
      <c r="S495" s="391"/>
      <c r="T495" s="391"/>
      <c r="U495" s="391"/>
      <c r="V495" s="392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0" t="s">
        <v>43</v>
      </c>
      <c r="Q496" s="391"/>
      <c r="R496" s="391"/>
      <c r="S496" s="391"/>
      <c r="T496" s="391"/>
      <c r="U496" s="391"/>
      <c r="V496" s="392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399" t="s">
        <v>250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00">
        <v>4680115885035</v>
      </c>
      <c r="E498" s="400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2"/>
      <c r="R498" s="402"/>
      <c r="S498" s="402"/>
      <c r="T498" s="40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393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0" t="s">
        <v>43</v>
      </c>
      <c r="Q499" s="391"/>
      <c r="R499" s="391"/>
      <c r="S499" s="391"/>
      <c r="T499" s="391"/>
      <c r="U499" s="391"/>
      <c r="V499" s="392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0" t="s">
        <v>43</v>
      </c>
      <c r="Q500" s="391"/>
      <c r="R500" s="391"/>
      <c r="S500" s="391"/>
      <c r="T500" s="391"/>
      <c r="U500" s="391"/>
      <c r="V500" s="392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28" t="s">
        <v>715</v>
      </c>
      <c r="B501" s="428"/>
      <c r="C501" s="428"/>
      <c r="D501" s="428"/>
      <c r="E501" s="428"/>
      <c r="F501" s="428"/>
      <c r="G501" s="428"/>
      <c r="H501" s="428"/>
      <c r="I501" s="428"/>
      <c r="J501" s="428"/>
      <c r="K501" s="428"/>
      <c r="L501" s="428"/>
      <c r="M501" s="428"/>
      <c r="N501" s="428"/>
      <c r="O501" s="428"/>
      <c r="P501" s="428"/>
      <c r="Q501" s="428"/>
      <c r="R501" s="428"/>
      <c r="S501" s="428"/>
      <c r="T501" s="428"/>
      <c r="U501" s="428"/>
      <c r="V501" s="428"/>
      <c r="W501" s="428"/>
      <c r="X501" s="428"/>
      <c r="Y501" s="428"/>
      <c r="Z501" s="428"/>
      <c r="AA501" s="53"/>
      <c r="AB501" s="53"/>
      <c r="AC501" s="53"/>
    </row>
    <row r="502" spans="1:68" ht="16.5" customHeight="1" x14ac:dyDescent="0.25">
      <c r="A502" s="429" t="s">
        <v>715</v>
      </c>
      <c r="B502" s="429"/>
      <c r="C502" s="429"/>
      <c r="D502" s="429"/>
      <c r="E502" s="429"/>
      <c r="F502" s="429"/>
      <c r="G502" s="429"/>
      <c r="H502" s="429"/>
      <c r="I502" s="429"/>
      <c r="J502" s="429"/>
      <c r="K502" s="429"/>
      <c r="L502" s="429"/>
      <c r="M502" s="429"/>
      <c r="N502" s="429"/>
      <c r="O502" s="429"/>
      <c r="P502" s="429"/>
      <c r="Q502" s="429"/>
      <c r="R502" s="429"/>
      <c r="S502" s="429"/>
      <c r="T502" s="429"/>
      <c r="U502" s="429"/>
      <c r="V502" s="429"/>
      <c r="W502" s="429"/>
      <c r="X502" s="429"/>
      <c r="Y502" s="429"/>
      <c r="Z502" s="429"/>
      <c r="AA502" s="63"/>
      <c r="AB502" s="63"/>
      <c r="AC502" s="63"/>
    </row>
    <row r="503" spans="1:68" ht="14.25" customHeight="1" x14ac:dyDescent="0.25">
      <c r="A503" s="399" t="s">
        <v>125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00">
        <v>4640242181011</v>
      </c>
      <c r="E504" s="400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430" t="s">
        <v>718</v>
      </c>
      <c r="Q504" s="402"/>
      <c r="R504" s="402"/>
      <c r="S504" s="402"/>
      <c r="T504" s="40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00">
        <v>4640242180045</v>
      </c>
      <c r="E505" s="40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431" t="s">
        <v>721</v>
      </c>
      <c r="Q505" s="402"/>
      <c r="R505" s="402"/>
      <c r="S505" s="402"/>
      <c r="T505" s="403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00">
        <v>4640242180441</v>
      </c>
      <c r="E506" s="400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432" t="s">
        <v>724</v>
      </c>
      <c r="Q506" s="402"/>
      <c r="R506" s="402"/>
      <c r="S506" s="402"/>
      <c r="T506" s="403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00">
        <v>4640242180601</v>
      </c>
      <c r="E507" s="400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423" t="s">
        <v>727</v>
      </c>
      <c r="Q507" s="402"/>
      <c r="R507" s="402"/>
      <c r="S507" s="402"/>
      <c r="T507" s="403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00">
        <v>4640242180564</v>
      </c>
      <c r="E508" s="400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424" t="s">
        <v>730</v>
      </c>
      <c r="Q508" s="402"/>
      <c r="R508" s="402"/>
      <c r="S508" s="402"/>
      <c r="T508" s="403"/>
      <c r="U508" s="38" t="s">
        <v>48</v>
      </c>
      <c r="V508" s="38" t="s">
        <v>48</v>
      </c>
      <c r="W508" s="39" t="s">
        <v>0</v>
      </c>
      <c r="X508" s="57"/>
      <c r="Y508" s="54">
        <f t="shared" si="87"/>
        <v>0</v>
      </c>
      <c r="Z508" s="40" t="str">
        <f t="shared" si="88"/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0</v>
      </c>
      <c r="BN508" s="76">
        <f t="shared" si="90"/>
        <v>0</v>
      </c>
      <c r="BO508" s="76">
        <f t="shared" si="91"/>
        <v>0</v>
      </c>
      <c r="BP508" s="76">
        <f t="shared" si="92"/>
        <v>0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00">
        <v>4640242180922</v>
      </c>
      <c r="E509" s="400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425" t="s">
        <v>733</v>
      </c>
      <c r="Q509" s="402"/>
      <c r="R509" s="402"/>
      <c r="S509" s="402"/>
      <c r="T509" s="40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00">
        <v>4640242181189</v>
      </c>
      <c r="E510" s="400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426" t="s">
        <v>736</v>
      </c>
      <c r="Q510" s="402"/>
      <c r="R510" s="402"/>
      <c r="S510" s="402"/>
      <c r="T510" s="40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00">
        <v>4640242180038</v>
      </c>
      <c r="E511" s="400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427" t="s">
        <v>739</v>
      </c>
      <c r="Q511" s="402"/>
      <c r="R511" s="402"/>
      <c r="S511" s="402"/>
      <c r="T511" s="40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00">
        <v>4640242181172</v>
      </c>
      <c r="E512" s="400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420" t="s">
        <v>742</v>
      </c>
      <c r="Q512" s="402"/>
      <c r="R512" s="402"/>
      <c r="S512" s="402"/>
      <c r="T512" s="40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0" t="s">
        <v>43</v>
      </c>
      <c r="Q513" s="391"/>
      <c r="R513" s="391"/>
      <c r="S513" s="391"/>
      <c r="T513" s="391"/>
      <c r="U513" s="391"/>
      <c r="V513" s="392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0</v>
      </c>
      <c r="Y513" s="42">
        <f>IFERROR(Y504/H504,"0")+IFERROR(Y505/H505,"0")+IFERROR(Y506/H506,"0")+IFERROR(Y507/H507,"0")+IFERROR(Y508/H508,"0")+IFERROR(Y509/H509,"0")+IFERROR(Y510/H510,"0")+IFERROR(Y511/H511,"0")+IFERROR(Y512/H512,"0")</f>
        <v>0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5"/>
      <c r="AB513" s="65"/>
      <c r="AC513" s="6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0" t="s">
        <v>43</v>
      </c>
      <c r="Q514" s="391"/>
      <c r="R514" s="391"/>
      <c r="S514" s="391"/>
      <c r="T514" s="391"/>
      <c r="U514" s="391"/>
      <c r="V514" s="392"/>
      <c r="W514" s="41" t="s">
        <v>0</v>
      </c>
      <c r="X514" s="42">
        <f>IFERROR(SUM(X504:X512),"0")</f>
        <v>0</v>
      </c>
      <c r="Y514" s="42">
        <f>IFERROR(SUM(Y504:Y512),"0")</f>
        <v>0</v>
      </c>
      <c r="Z514" s="41"/>
      <c r="AA514" s="65"/>
      <c r="AB514" s="65"/>
      <c r="AC514" s="65"/>
    </row>
    <row r="515" spans="1:68" ht="14.25" customHeight="1" x14ac:dyDescent="0.25">
      <c r="A515" s="399" t="s">
        <v>117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00">
        <v>4640242180526</v>
      </c>
      <c r="E516" s="400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421" t="s">
        <v>745</v>
      </c>
      <c r="Q516" s="402"/>
      <c r="R516" s="402"/>
      <c r="S516" s="402"/>
      <c r="T516" s="403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00">
        <v>4640242180519</v>
      </c>
      <c r="E517" s="400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422" t="s">
        <v>748</v>
      </c>
      <c r="Q517" s="402"/>
      <c r="R517" s="402"/>
      <c r="S517" s="402"/>
      <c r="T517" s="403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00">
        <v>4640242180090</v>
      </c>
      <c r="E518" s="400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417" t="s">
        <v>751</v>
      </c>
      <c r="Q518" s="402"/>
      <c r="R518" s="402"/>
      <c r="S518" s="402"/>
      <c r="T518" s="403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00">
        <v>4640242180090</v>
      </c>
      <c r="E519" s="400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418" t="s">
        <v>754</v>
      </c>
      <c r="Q519" s="402"/>
      <c r="R519" s="402"/>
      <c r="S519" s="402"/>
      <c r="T519" s="403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00">
        <v>4640242181363</v>
      </c>
      <c r="E520" s="400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419" t="s">
        <v>757</v>
      </c>
      <c r="Q520" s="402"/>
      <c r="R520" s="402"/>
      <c r="S520" s="402"/>
      <c r="T520" s="403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0" t="s">
        <v>43</v>
      </c>
      <c r="Q521" s="391"/>
      <c r="R521" s="391"/>
      <c r="S521" s="391"/>
      <c r="T521" s="391"/>
      <c r="U521" s="391"/>
      <c r="V521" s="392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0" t="s">
        <v>43</v>
      </c>
      <c r="Q522" s="391"/>
      <c r="R522" s="391"/>
      <c r="S522" s="391"/>
      <c r="T522" s="391"/>
      <c r="U522" s="391"/>
      <c r="V522" s="392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399" t="s">
        <v>79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00">
        <v>4640242181615</v>
      </c>
      <c r="E524" s="400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413" t="s">
        <v>760</v>
      </c>
      <c r="Q524" s="402"/>
      <c r="R524" s="402"/>
      <c r="S524" s="402"/>
      <c r="T524" s="403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00">
        <v>4640242181639</v>
      </c>
      <c r="E525" s="400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414" t="s">
        <v>763</v>
      </c>
      <c r="Q525" s="402"/>
      <c r="R525" s="402"/>
      <c r="S525" s="402"/>
      <c r="T525" s="403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00">
        <v>4640242181622</v>
      </c>
      <c r="E526" s="400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415" t="s">
        <v>766</v>
      </c>
      <c r="Q526" s="402"/>
      <c r="R526" s="402"/>
      <c r="S526" s="402"/>
      <c r="T526" s="40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00">
        <v>4640242180816</v>
      </c>
      <c r="E527" s="400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416" t="s">
        <v>769</v>
      </c>
      <c r="Q527" s="402"/>
      <c r="R527" s="402"/>
      <c r="S527" s="402"/>
      <c r="T527" s="403"/>
      <c r="U527" s="38" t="s">
        <v>48</v>
      </c>
      <c r="V527" s="38" t="s">
        <v>48</v>
      </c>
      <c r="W527" s="39" t="s">
        <v>0</v>
      </c>
      <c r="X527" s="57">
        <v>20</v>
      </c>
      <c r="Y527" s="54">
        <f t="shared" si="93"/>
        <v>21</v>
      </c>
      <c r="Z527" s="40">
        <f t="shared" si="94"/>
        <v>3.7650000000000003E-2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21.238095238095237</v>
      </c>
      <c r="BN527" s="76">
        <f t="shared" si="96"/>
        <v>22.299999999999997</v>
      </c>
      <c r="BO527" s="76">
        <f t="shared" si="97"/>
        <v>3.0525030525030524E-2</v>
      </c>
      <c r="BP527" s="76">
        <f t="shared" si="98"/>
        <v>3.2051282051282048E-2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00">
        <v>4640242180595</v>
      </c>
      <c r="E528" s="400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410" t="s">
        <v>772</v>
      </c>
      <c r="Q528" s="402"/>
      <c r="R528" s="402"/>
      <c r="S528" s="402"/>
      <c r="T528" s="403"/>
      <c r="U528" s="38" t="s">
        <v>48</v>
      </c>
      <c r="V528" s="38" t="s">
        <v>48</v>
      </c>
      <c r="W528" s="39" t="s">
        <v>0</v>
      </c>
      <c r="X528" s="57">
        <v>700</v>
      </c>
      <c r="Y528" s="54">
        <f t="shared" si="93"/>
        <v>701.4</v>
      </c>
      <c r="Z528" s="40">
        <f t="shared" si="94"/>
        <v>1.2575100000000001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743.33333333333326</v>
      </c>
      <c r="BN528" s="76">
        <f t="shared" si="96"/>
        <v>744.81999999999994</v>
      </c>
      <c r="BO528" s="76">
        <f t="shared" si="97"/>
        <v>1.0683760683760684</v>
      </c>
      <c r="BP528" s="76">
        <f t="shared" si="98"/>
        <v>1.0705128205128205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00">
        <v>4640242180076</v>
      </c>
      <c r="E529" s="400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411" t="s">
        <v>775</v>
      </c>
      <c r="Q529" s="402"/>
      <c r="R529" s="402"/>
      <c r="S529" s="402"/>
      <c r="T529" s="40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00">
        <v>4640242180489</v>
      </c>
      <c r="E530" s="400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412" t="s">
        <v>778</v>
      </c>
      <c r="Q530" s="402"/>
      <c r="R530" s="402"/>
      <c r="S530" s="402"/>
      <c r="T530" s="40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0" t="s">
        <v>43</v>
      </c>
      <c r="Q531" s="391"/>
      <c r="R531" s="391"/>
      <c r="S531" s="391"/>
      <c r="T531" s="391"/>
      <c r="U531" s="391"/>
      <c r="V531" s="392"/>
      <c r="W531" s="41" t="s">
        <v>42</v>
      </c>
      <c r="X531" s="42">
        <f>IFERROR(X524/H524,"0")+IFERROR(X525/H525,"0")+IFERROR(X526/H526,"0")+IFERROR(X527/H527,"0")+IFERROR(X528/H528,"0")+IFERROR(X529/H529,"0")+IFERROR(X530/H530,"0")</f>
        <v>171.42857142857142</v>
      </c>
      <c r="Y531" s="42">
        <f>IFERROR(Y524/H524,"0")+IFERROR(Y525/H525,"0")+IFERROR(Y526/H526,"0")+IFERROR(Y527/H527,"0")+IFERROR(Y528/H528,"0")+IFERROR(Y529/H529,"0")+IFERROR(Y530/H530,"0")</f>
        <v>172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1.2951600000000001</v>
      </c>
      <c r="AA531" s="65"/>
      <c r="AB531" s="65"/>
      <c r="AC531" s="6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0" t="s">
        <v>43</v>
      </c>
      <c r="Q532" s="391"/>
      <c r="R532" s="391"/>
      <c r="S532" s="391"/>
      <c r="T532" s="391"/>
      <c r="U532" s="391"/>
      <c r="V532" s="392"/>
      <c r="W532" s="41" t="s">
        <v>0</v>
      </c>
      <c r="X532" s="42">
        <f>IFERROR(SUM(X524:X530),"0")</f>
        <v>720</v>
      </c>
      <c r="Y532" s="42">
        <f>IFERROR(SUM(Y524:Y530),"0")</f>
        <v>722.4</v>
      </c>
      <c r="Z532" s="41"/>
      <c r="AA532" s="65"/>
      <c r="AB532" s="65"/>
      <c r="AC532" s="65"/>
    </row>
    <row r="533" spans="1:68" ht="14.25" customHeight="1" x14ac:dyDescent="0.25">
      <c r="A533" s="399" t="s">
        <v>84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00">
        <v>4640242180533</v>
      </c>
      <c r="E534" s="400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407" t="s">
        <v>781</v>
      </c>
      <c r="Q534" s="402"/>
      <c r="R534" s="402"/>
      <c r="S534" s="402"/>
      <c r="T534" s="403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00">
        <v>4640242180106</v>
      </c>
      <c r="E535" s="40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408" t="s">
        <v>784</v>
      </c>
      <c r="Q535" s="402"/>
      <c r="R535" s="402"/>
      <c r="S535" s="402"/>
      <c r="T535" s="40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00">
        <v>4640242180540</v>
      </c>
      <c r="E536" s="400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409" t="s">
        <v>787</v>
      </c>
      <c r="Q536" s="402"/>
      <c r="R536" s="402"/>
      <c r="S536" s="402"/>
      <c r="T536" s="40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0" t="s">
        <v>43</v>
      </c>
      <c r="Q537" s="391"/>
      <c r="R537" s="391"/>
      <c r="S537" s="391"/>
      <c r="T537" s="391"/>
      <c r="U537" s="391"/>
      <c r="V537" s="392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0" t="s">
        <v>43</v>
      </c>
      <c r="Q538" s="391"/>
      <c r="R538" s="391"/>
      <c r="S538" s="391"/>
      <c r="T538" s="391"/>
      <c r="U538" s="391"/>
      <c r="V538" s="392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399" t="s">
        <v>250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00">
        <v>4640242180120</v>
      </c>
      <c r="E540" s="400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401" t="s">
        <v>790</v>
      </c>
      <c r="Q540" s="402"/>
      <c r="R540" s="402"/>
      <c r="S540" s="402"/>
      <c r="T540" s="403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00">
        <v>4640242180120</v>
      </c>
      <c r="E541" s="400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404" t="s">
        <v>792</v>
      </c>
      <c r="Q541" s="402"/>
      <c r="R541" s="402"/>
      <c r="S541" s="402"/>
      <c r="T541" s="40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00">
        <v>4640242180137</v>
      </c>
      <c r="E542" s="400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405" t="s">
        <v>795</v>
      </c>
      <c r="Q542" s="402"/>
      <c r="R542" s="402"/>
      <c r="S542" s="402"/>
      <c r="T542" s="40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00">
        <v>4640242180137</v>
      </c>
      <c r="E543" s="400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406" t="s">
        <v>797</v>
      </c>
      <c r="Q543" s="402"/>
      <c r="R543" s="402"/>
      <c r="S543" s="402"/>
      <c r="T543" s="403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0" t="s">
        <v>43</v>
      </c>
      <c r="Q544" s="391"/>
      <c r="R544" s="391"/>
      <c r="S544" s="391"/>
      <c r="T544" s="391"/>
      <c r="U544" s="391"/>
      <c r="V544" s="392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0" t="s">
        <v>43</v>
      </c>
      <c r="Q545" s="391"/>
      <c r="R545" s="391"/>
      <c r="S545" s="391"/>
      <c r="T545" s="391"/>
      <c r="U545" s="391"/>
      <c r="V545" s="392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8"/>
      <c r="P546" s="395" t="s">
        <v>36</v>
      </c>
      <c r="Q546" s="396"/>
      <c r="R546" s="396"/>
      <c r="S546" s="396"/>
      <c r="T546" s="396"/>
      <c r="U546" s="396"/>
      <c r="V546" s="397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5049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5128.9799999999996</v>
      </c>
      <c r="Z546" s="41"/>
      <c r="AA546" s="65"/>
      <c r="AB546" s="65"/>
      <c r="AC546" s="6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8"/>
      <c r="P547" s="395" t="s">
        <v>37</v>
      </c>
      <c r="Q547" s="396"/>
      <c r="R547" s="396"/>
      <c r="S547" s="396"/>
      <c r="T547" s="396"/>
      <c r="U547" s="396"/>
      <c r="V547" s="397"/>
      <c r="W547" s="41" t="s">
        <v>0</v>
      </c>
      <c r="X547" s="42">
        <f>IFERROR(SUM(BM22:BM543),"0")</f>
        <v>5349.2865977146421</v>
      </c>
      <c r="Y547" s="42">
        <f>IFERROR(SUM(BN22:BN543),"0")</f>
        <v>5434.3140000000003</v>
      </c>
      <c r="Z547" s="41"/>
      <c r="AA547" s="65"/>
      <c r="AB547" s="65"/>
      <c r="AC547" s="6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8"/>
      <c r="P548" s="395" t="s">
        <v>38</v>
      </c>
      <c r="Q548" s="396"/>
      <c r="R548" s="396"/>
      <c r="S548" s="396"/>
      <c r="T548" s="396"/>
      <c r="U548" s="396"/>
      <c r="V548" s="397"/>
      <c r="W548" s="41" t="s">
        <v>23</v>
      </c>
      <c r="X548" s="43">
        <f>ROUNDUP(SUM(BO22:BO543),0)</f>
        <v>10</v>
      </c>
      <c r="Y548" s="43">
        <f>ROUNDUP(SUM(BP22:BP543),0)</f>
        <v>10</v>
      </c>
      <c r="Z548" s="41"/>
      <c r="AA548" s="65"/>
      <c r="AB548" s="65"/>
      <c r="AC548" s="6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8"/>
      <c r="P549" s="395" t="s">
        <v>39</v>
      </c>
      <c r="Q549" s="396"/>
      <c r="R549" s="396"/>
      <c r="S549" s="396"/>
      <c r="T549" s="396"/>
      <c r="U549" s="396"/>
      <c r="V549" s="397"/>
      <c r="W549" s="41" t="s">
        <v>0</v>
      </c>
      <c r="X549" s="42">
        <f>GrossWeightTotal+PalletQtyTotal*25</f>
        <v>5599.2865977146421</v>
      </c>
      <c r="Y549" s="42">
        <f>GrossWeightTotalR+PalletQtyTotalR*25</f>
        <v>5684.3140000000003</v>
      </c>
      <c r="Z549" s="41"/>
      <c r="AA549" s="65"/>
      <c r="AB549" s="65"/>
      <c r="AC549" s="6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8"/>
      <c r="P550" s="395" t="s">
        <v>40</v>
      </c>
      <c r="Q550" s="396"/>
      <c r="R550" s="396"/>
      <c r="S550" s="396"/>
      <c r="T550" s="396"/>
      <c r="U550" s="396"/>
      <c r="V550" s="397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902.16039683969939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916</v>
      </c>
      <c r="Z550" s="41"/>
      <c r="AA550" s="65"/>
      <c r="AB550" s="65"/>
      <c r="AC550" s="65"/>
    </row>
    <row r="551" spans="1:32" ht="14.25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398"/>
      <c r="P551" s="395" t="s">
        <v>41</v>
      </c>
      <c r="Q551" s="396"/>
      <c r="R551" s="396"/>
      <c r="S551" s="396"/>
      <c r="T551" s="396"/>
      <c r="U551" s="396"/>
      <c r="V551" s="397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11.460979999999999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386" t="s">
        <v>115</v>
      </c>
      <c r="D553" s="386" t="s">
        <v>115</v>
      </c>
      <c r="E553" s="386" t="s">
        <v>115</v>
      </c>
      <c r="F553" s="386" t="s">
        <v>115</v>
      </c>
      <c r="G553" s="386" t="s">
        <v>270</v>
      </c>
      <c r="H553" s="386" t="s">
        <v>270</v>
      </c>
      <c r="I553" s="386" t="s">
        <v>270</v>
      </c>
      <c r="J553" s="386" t="s">
        <v>270</v>
      </c>
      <c r="K553" s="386" t="s">
        <v>270</v>
      </c>
      <c r="L553" s="387"/>
      <c r="M553" s="386" t="s">
        <v>270</v>
      </c>
      <c r="N553" s="387"/>
      <c r="O553" s="386" t="s">
        <v>270</v>
      </c>
      <c r="P553" s="386" t="s">
        <v>270</v>
      </c>
      <c r="Q553" s="386" t="s">
        <v>270</v>
      </c>
      <c r="R553" s="386" t="s">
        <v>511</v>
      </c>
      <c r="S553" s="386" t="s">
        <v>511</v>
      </c>
      <c r="T553" s="386" t="s">
        <v>567</v>
      </c>
      <c r="U553" s="386" t="s">
        <v>567</v>
      </c>
      <c r="V553" s="386" t="s">
        <v>567</v>
      </c>
      <c r="W553" s="386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388" t="s">
        <v>10</v>
      </c>
      <c r="B554" s="386" t="s">
        <v>78</v>
      </c>
      <c r="C554" s="386" t="s">
        <v>116</v>
      </c>
      <c r="D554" s="386" t="s">
        <v>124</v>
      </c>
      <c r="E554" s="386" t="s">
        <v>115</v>
      </c>
      <c r="F554" s="386" t="s">
        <v>260</v>
      </c>
      <c r="G554" s="386" t="s">
        <v>271</v>
      </c>
      <c r="H554" s="386" t="s">
        <v>283</v>
      </c>
      <c r="I554" s="386" t="s">
        <v>300</v>
      </c>
      <c r="J554" s="386" t="s">
        <v>376</v>
      </c>
      <c r="K554" s="386" t="s">
        <v>399</v>
      </c>
      <c r="L554" s="1"/>
      <c r="M554" s="386" t="s">
        <v>417</v>
      </c>
      <c r="N554" s="1"/>
      <c r="O554" s="386" t="s">
        <v>433</v>
      </c>
      <c r="P554" s="386" t="s">
        <v>497</v>
      </c>
      <c r="Q554" s="386" t="s">
        <v>500</v>
      </c>
      <c r="R554" s="386" t="s">
        <v>512</v>
      </c>
      <c r="S554" s="386" t="s">
        <v>546</v>
      </c>
      <c r="T554" s="386" t="s">
        <v>568</v>
      </c>
      <c r="U554" s="386" t="s">
        <v>629</v>
      </c>
      <c r="V554" s="386" t="s">
        <v>655</v>
      </c>
      <c r="W554" s="386" t="s">
        <v>662</v>
      </c>
      <c r="X554" s="386" t="s">
        <v>671</v>
      </c>
      <c r="Y554" s="386" t="s">
        <v>715</v>
      </c>
      <c r="AB554" s="9"/>
      <c r="AC554" s="9"/>
      <c r="AF554" s="1"/>
    </row>
    <row r="555" spans="1:32" ht="13.5" thickBot="1" x14ac:dyDescent="0.25">
      <c r="A555" s="389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1"/>
      <c r="M555" s="386"/>
      <c r="N555" s="1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33.299999999999997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132.30000000000001</v>
      </c>
      <c r="F556" s="51">
        <f>IFERROR(Y138*1,"0")+IFERROR(Y139*1,"0")+IFERROR(Y140*1,"0")+IFERROR(Y141*1,"0")+IFERROR(Y142*1,"0")</f>
        <v>10.8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84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2312.3999999999996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1">
        <f>IFERROR(Y301*1,"0")</f>
        <v>0</v>
      </c>
      <c r="Q556" s="51">
        <f>IFERROR(Y306*1,"0")+IFERROR(Y310*1,"0")+IFERROR(Y311*1,"0")+IFERROR(Y312*1,"0")+IFERROR(Y316*1,"0")</f>
        <v>0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1380.6000000000001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340.61999999999995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42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70.56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722.4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