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Пушкарный\"/>
    </mc:Choice>
  </mc:AlternateContent>
  <xr:revisionPtr revIDLastSave="0" documentId="13_ncr:1_{D4D0568E-8ED5-4208-BD91-7575010D246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N543" i="2" s="1"/>
  <c r="BO542" i="2"/>
  <c r="BM542" i="2"/>
  <c r="Y542" i="2"/>
  <c r="Z542" i="2" s="1"/>
  <c r="BO541" i="2"/>
  <c r="BM541" i="2"/>
  <c r="Y541" i="2"/>
  <c r="BN541" i="2" s="1"/>
  <c r="BO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Z530" i="2"/>
  <c r="Y530" i="2"/>
  <c r="BP530" i="2" s="1"/>
  <c r="BO529" i="2"/>
  <c r="BM529" i="2"/>
  <c r="Y529" i="2"/>
  <c r="BP529" i="2" s="1"/>
  <c r="BO528" i="2"/>
  <c r="BM528" i="2"/>
  <c r="Y528" i="2"/>
  <c r="BP528" i="2" s="1"/>
  <c r="BO527" i="2"/>
  <c r="BM527" i="2"/>
  <c r="Y527" i="2"/>
  <c r="BP527" i="2" s="1"/>
  <c r="BO526" i="2"/>
  <c r="BM526" i="2"/>
  <c r="Y526" i="2"/>
  <c r="BP526" i="2" s="1"/>
  <c r="BO525" i="2"/>
  <c r="BM525" i="2"/>
  <c r="Y525" i="2"/>
  <c r="BP525" i="2" s="1"/>
  <c r="BO524" i="2"/>
  <c r="BM524" i="2"/>
  <c r="Z524" i="2"/>
  <c r="Y524" i="2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Z511" i="2"/>
  <c r="Y511" i="2"/>
  <c r="BN511" i="2" s="1"/>
  <c r="BO510" i="2"/>
  <c r="BM510" i="2"/>
  <c r="Y510" i="2"/>
  <c r="Z510" i="2" s="1"/>
  <c r="BO509" i="2"/>
  <c r="BM509" i="2"/>
  <c r="Y509" i="2"/>
  <c r="BP509" i="2" s="1"/>
  <c r="BO508" i="2"/>
  <c r="BM508" i="2"/>
  <c r="Y508" i="2"/>
  <c r="Z508" i="2" s="1"/>
  <c r="BO507" i="2"/>
  <c r="BM507" i="2"/>
  <c r="Y507" i="2"/>
  <c r="BP507" i="2" s="1"/>
  <c r="BO506" i="2"/>
  <c r="BM506" i="2"/>
  <c r="Y506" i="2"/>
  <c r="Z506" i="2" s="1"/>
  <c r="BO505" i="2"/>
  <c r="BM505" i="2"/>
  <c r="Y505" i="2"/>
  <c r="BN505" i="2" s="1"/>
  <c r="BO504" i="2"/>
  <c r="BM504" i="2"/>
  <c r="Y504" i="2"/>
  <c r="BN504" i="2" s="1"/>
  <c r="X500" i="2"/>
  <c r="X499" i="2"/>
  <c r="BO498" i="2"/>
  <c r="BM498" i="2"/>
  <c r="Y498" i="2"/>
  <c r="BP498" i="2" s="1"/>
  <c r="P498" i="2"/>
  <c r="X496" i="2"/>
  <c r="X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BN485" i="2" s="1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Z479" i="2" s="1"/>
  <c r="P479" i="2"/>
  <c r="BO478" i="2"/>
  <c r="BM478" i="2"/>
  <c r="Y478" i="2"/>
  <c r="BN478" i="2" s="1"/>
  <c r="P478" i="2"/>
  <c r="X476" i="2"/>
  <c r="X475" i="2"/>
  <c r="BP474" i="2"/>
  <c r="BO474" i="2"/>
  <c r="BM474" i="2"/>
  <c r="Y474" i="2"/>
  <c r="BN474" i="2" s="1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BP471" i="2" s="1"/>
  <c r="P471" i="2"/>
  <c r="BO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Y462" i="2" s="1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P431" i="2" s="1"/>
  <c r="BO430" i="2"/>
  <c r="BM430" i="2"/>
  <c r="Y430" i="2"/>
  <c r="BN430" i="2" s="1"/>
  <c r="P430" i="2"/>
  <c r="BO429" i="2"/>
  <c r="BM429" i="2"/>
  <c r="Y429" i="2"/>
  <c r="BN429" i="2" s="1"/>
  <c r="BO428" i="2"/>
  <c r="BN428" i="2"/>
  <c r="BM428" i="2"/>
  <c r="Z428" i="2"/>
  <c r="Y428" i="2"/>
  <c r="BP428" i="2" s="1"/>
  <c r="P428" i="2"/>
  <c r="BO427" i="2"/>
  <c r="BN427" i="2"/>
  <c r="BM427" i="2"/>
  <c r="Z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N421" i="2"/>
  <c r="BM421" i="2"/>
  <c r="Z421" i="2"/>
  <c r="Z422" i="2" s="1"/>
  <c r="Y421" i="2"/>
  <c r="BP421" i="2" s="1"/>
  <c r="X418" i="2"/>
  <c r="X417" i="2"/>
  <c r="BP416" i="2"/>
  <c r="BO416" i="2"/>
  <c r="BM416" i="2"/>
  <c r="Y416" i="2"/>
  <c r="BN416" i="2" s="1"/>
  <c r="P416" i="2"/>
  <c r="BO415" i="2"/>
  <c r="BM415" i="2"/>
  <c r="Y415" i="2"/>
  <c r="P415" i="2"/>
  <c r="BO414" i="2"/>
  <c r="BM414" i="2"/>
  <c r="Y414" i="2"/>
  <c r="Z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N409" i="2" s="1"/>
  <c r="P409" i="2"/>
  <c r="X407" i="2"/>
  <c r="X406" i="2"/>
  <c r="BO405" i="2"/>
  <c r="BM405" i="2"/>
  <c r="Y405" i="2"/>
  <c r="BN405" i="2" s="1"/>
  <c r="BO404" i="2"/>
  <c r="BM404" i="2"/>
  <c r="Y404" i="2"/>
  <c r="P404" i="2"/>
  <c r="BO403" i="2"/>
  <c r="BM403" i="2"/>
  <c r="Y403" i="2"/>
  <c r="BP403" i="2" s="1"/>
  <c r="BO402" i="2"/>
  <c r="BM402" i="2"/>
  <c r="Z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BN398" i="2" s="1"/>
  <c r="P398" i="2"/>
  <c r="BO397" i="2"/>
  <c r="BM397" i="2"/>
  <c r="Y397" i="2"/>
  <c r="BN397" i="2" s="1"/>
  <c r="BO396" i="2"/>
  <c r="BM396" i="2"/>
  <c r="Y396" i="2"/>
  <c r="BP396" i="2" s="1"/>
  <c r="P396" i="2"/>
  <c r="BO395" i="2"/>
  <c r="BM395" i="2"/>
  <c r="Y395" i="2"/>
  <c r="BP395" i="2" s="1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P392" i="2" s="1"/>
  <c r="P392" i="2"/>
  <c r="BO391" i="2"/>
  <c r="BM391" i="2"/>
  <c r="Y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Z388" i="2"/>
  <c r="Y388" i="2"/>
  <c r="BP388" i="2" s="1"/>
  <c r="BO387" i="2"/>
  <c r="BM387" i="2"/>
  <c r="Y387" i="2"/>
  <c r="BN387" i="2" s="1"/>
  <c r="BO386" i="2"/>
  <c r="BM386" i="2"/>
  <c r="Y386" i="2"/>
  <c r="BP386" i="2" s="1"/>
  <c r="BO385" i="2"/>
  <c r="BM385" i="2"/>
  <c r="Z385" i="2"/>
  <c r="Y385" i="2"/>
  <c r="BN385" i="2" s="1"/>
  <c r="P385" i="2"/>
  <c r="BO384" i="2"/>
  <c r="BM384" i="2"/>
  <c r="Y384" i="2"/>
  <c r="BN384" i="2" s="1"/>
  <c r="BO383" i="2"/>
  <c r="BM383" i="2"/>
  <c r="Y383" i="2"/>
  <c r="BN383" i="2" s="1"/>
  <c r="P383" i="2"/>
  <c r="X381" i="2"/>
  <c r="X380" i="2"/>
  <c r="BO379" i="2"/>
  <c r="BM379" i="2"/>
  <c r="Y379" i="2"/>
  <c r="Y381" i="2" s="1"/>
  <c r="P379" i="2"/>
  <c r="X375" i="2"/>
  <c r="X374" i="2"/>
  <c r="BO373" i="2"/>
  <c r="BM373" i="2"/>
  <c r="Y373" i="2"/>
  <c r="BP373" i="2" s="1"/>
  <c r="P373" i="2"/>
  <c r="BO372" i="2"/>
  <c r="BM372" i="2"/>
  <c r="Y372" i="2"/>
  <c r="BN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BP349" i="2" s="1"/>
  <c r="P349" i="2"/>
  <c r="BO348" i="2"/>
  <c r="BM348" i="2"/>
  <c r="Y348" i="2"/>
  <c r="BN348" i="2" s="1"/>
  <c r="P348" i="2"/>
  <c r="X346" i="2"/>
  <c r="X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BN332" i="2" s="1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BP329" i="2" s="1"/>
  <c r="P329" i="2"/>
  <c r="BO328" i="2"/>
  <c r="BM328" i="2"/>
  <c r="Y328" i="2"/>
  <c r="BN328" i="2" s="1"/>
  <c r="P328" i="2"/>
  <c r="BO327" i="2"/>
  <c r="BM327" i="2"/>
  <c r="Z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Z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P556" i="2" s="1"/>
  <c r="P301" i="2"/>
  <c r="X298" i="2"/>
  <c r="X297" i="2"/>
  <c r="BO296" i="2"/>
  <c r="BM296" i="2"/>
  <c r="Y296" i="2"/>
  <c r="BN296" i="2" s="1"/>
  <c r="P296" i="2"/>
  <c r="BO295" i="2"/>
  <c r="BM295" i="2"/>
  <c r="Y295" i="2"/>
  <c r="BN295" i="2" s="1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N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P282" i="2"/>
  <c r="BO282" i="2"/>
  <c r="BM282" i="2"/>
  <c r="Y282" i="2"/>
  <c r="BN282" i="2" s="1"/>
  <c r="X280" i="2"/>
  <c r="X279" i="2"/>
  <c r="BO278" i="2"/>
  <c r="BM278" i="2"/>
  <c r="Y278" i="2"/>
  <c r="BP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BN274" i="2" s="1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BN268" i="2" s="1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P258" i="2" s="1"/>
  <c r="BO257" i="2"/>
  <c r="BM257" i="2"/>
  <c r="Y257" i="2"/>
  <c r="BP257" i="2" s="1"/>
  <c r="BO256" i="2"/>
  <c r="BM256" i="2"/>
  <c r="Y256" i="2"/>
  <c r="BN256" i="2" s="1"/>
  <c r="X253" i="2"/>
  <c r="X252" i="2"/>
  <c r="BO251" i="2"/>
  <c r="BM251" i="2"/>
  <c r="Y251" i="2"/>
  <c r="BN251" i="2" s="1"/>
  <c r="BO250" i="2"/>
  <c r="BM250" i="2"/>
  <c r="Y250" i="2"/>
  <c r="BP250" i="2" s="1"/>
  <c r="BO249" i="2"/>
  <c r="BM249" i="2"/>
  <c r="Y249" i="2"/>
  <c r="BN249" i="2" s="1"/>
  <c r="BO248" i="2"/>
  <c r="BM248" i="2"/>
  <c r="Y248" i="2"/>
  <c r="BP248" i="2" s="1"/>
  <c r="BO247" i="2"/>
  <c r="BM247" i="2"/>
  <c r="Y247" i="2"/>
  <c r="BN247" i="2" s="1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BO239" i="2"/>
  <c r="BM239" i="2"/>
  <c r="Y239" i="2"/>
  <c r="P239" i="2"/>
  <c r="BO238" i="2"/>
  <c r="BM238" i="2"/>
  <c r="Y238" i="2"/>
  <c r="P238" i="2"/>
  <c r="BP237" i="2"/>
  <c r="BO237" i="2"/>
  <c r="BN237" i="2"/>
  <c r="BM237" i="2"/>
  <c r="Z237" i="2"/>
  <c r="Y237" i="2"/>
  <c r="P237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O224" i="2"/>
  <c r="BM224" i="2"/>
  <c r="Z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P221" i="2" s="1"/>
  <c r="BO220" i="2"/>
  <c r="BM220" i="2"/>
  <c r="Y220" i="2"/>
  <c r="BN220" i="2" s="1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P209" i="2" s="1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P202" i="2"/>
  <c r="BO202" i="2"/>
  <c r="BN202" i="2"/>
  <c r="BM202" i="2"/>
  <c r="Z202" i="2"/>
  <c r="Y202" i="2"/>
  <c r="BO201" i="2"/>
  <c r="BM201" i="2"/>
  <c r="Y201" i="2"/>
  <c r="BO200" i="2"/>
  <c r="BM200" i="2"/>
  <c r="Y200" i="2"/>
  <c r="BP200" i="2" s="1"/>
  <c r="BO199" i="2"/>
  <c r="BM199" i="2"/>
  <c r="Y199" i="2"/>
  <c r="BO198" i="2"/>
  <c r="BM198" i="2"/>
  <c r="Y198" i="2"/>
  <c r="BP198" i="2" s="1"/>
  <c r="P198" i="2"/>
  <c r="BO197" i="2"/>
  <c r="BN197" i="2"/>
  <c r="BM197" i="2"/>
  <c r="Z197" i="2"/>
  <c r="Y197" i="2"/>
  <c r="BP197" i="2" s="1"/>
  <c r="P197" i="2"/>
  <c r="BO196" i="2"/>
  <c r="BM196" i="2"/>
  <c r="Y196" i="2"/>
  <c r="P196" i="2"/>
  <c r="BO195" i="2"/>
  <c r="BM195" i="2"/>
  <c r="Y195" i="2"/>
  <c r="Z195" i="2" s="1"/>
  <c r="P195" i="2"/>
  <c r="BO194" i="2"/>
  <c r="BM194" i="2"/>
  <c r="Y194" i="2"/>
  <c r="Z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BN184" i="2" s="1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BP178" i="2" s="1"/>
  <c r="P178" i="2"/>
  <c r="X176" i="2"/>
  <c r="X175" i="2"/>
  <c r="BO174" i="2"/>
  <c r="BM174" i="2"/>
  <c r="Y174" i="2"/>
  <c r="BN174" i="2" s="1"/>
  <c r="P174" i="2"/>
  <c r="BP173" i="2"/>
  <c r="BO173" i="2"/>
  <c r="BM173" i="2"/>
  <c r="Y173" i="2"/>
  <c r="Z173" i="2" s="1"/>
  <c r="P173" i="2"/>
  <c r="X171" i="2"/>
  <c r="X170" i="2"/>
  <c r="BO169" i="2"/>
  <c r="BM169" i="2"/>
  <c r="Y169" i="2"/>
  <c r="BN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Z148" i="2"/>
  <c r="Y148" i="2"/>
  <c r="P148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O138" i="2"/>
  <c r="BM138" i="2"/>
  <c r="Y138" i="2"/>
  <c r="BN138" i="2" s="1"/>
  <c r="P138" i="2"/>
  <c r="X135" i="2"/>
  <c r="X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Z125" i="2"/>
  <c r="Y125" i="2"/>
  <c r="BP125" i="2" s="1"/>
  <c r="BO124" i="2"/>
  <c r="BM124" i="2"/>
  <c r="Z124" i="2"/>
  <c r="Y124" i="2"/>
  <c r="BP124" i="2" s="1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Z121" i="2" s="1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Z104" i="2"/>
  <c r="Y104" i="2"/>
  <c r="BN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Y99" i="2"/>
  <c r="BN99" i="2" s="1"/>
  <c r="BO98" i="2"/>
  <c r="BM98" i="2"/>
  <c r="Y98" i="2"/>
  <c r="Z98" i="2" s="1"/>
  <c r="BO97" i="2"/>
  <c r="BM97" i="2"/>
  <c r="Y97" i="2"/>
  <c r="BN97" i="2" s="1"/>
  <c r="BO96" i="2"/>
  <c r="BM96" i="2"/>
  <c r="Y96" i="2"/>
  <c r="Z96" i="2" s="1"/>
  <c r="BO95" i="2"/>
  <c r="BM95" i="2"/>
  <c r="Y95" i="2"/>
  <c r="BN95" i="2" s="1"/>
  <c r="X93" i="2"/>
  <c r="X92" i="2"/>
  <c r="BO91" i="2"/>
  <c r="BM91" i="2"/>
  <c r="Y91" i="2"/>
  <c r="BN91" i="2" s="1"/>
  <c r="BO90" i="2"/>
  <c r="BM90" i="2"/>
  <c r="Y90" i="2"/>
  <c r="BN90" i="2" s="1"/>
  <c r="P90" i="2"/>
  <c r="BO89" i="2"/>
  <c r="BM89" i="2"/>
  <c r="Y89" i="2"/>
  <c r="BP89" i="2" s="1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Z83" i="2" s="1"/>
  <c r="P83" i="2"/>
  <c r="BO82" i="2"/>
  <c r="BM82" i="2"/>
  <c r="Y82" i="2"/>
  <c r="BP82" i="2" s="1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Z79" i="2"/>
  <c r="Y79" i="2"/>
  <c r="BP79" i="2" s="1"/>
  <c r="BO78" i="2"/>
  <c r="BM78" i="2"/>
  <c r="Z78" i="2"/>
  <c r="Y78" i="2"/>
  <c r="BP78" i="2" s="1"/>
  <c r="BO77" i="2"/>
  <c r="BM77" i="2"/>
  <c r="Z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Z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Z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Z65" i="2" s="1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Y61" i="2" s="1"/>
  <c r="P57" i="2"/>
  <c r="X54" i="2"/>
  <c r="X53" i="2"/>
  <c r="BO52" i="2"/>
  <c r="BM52" i="2"/>
  <c r="Y52" i="2"/>
  <c r="Z52" i="2" s="1"/>
  <c r="P52" i="2"/>
  <c r="BO51" i="2"/>
  <c r="BM51" i="2"/>
  <c r="Z51" i="2"/>
  <c r="Y51" i="2"/>
  <c r="P51" i="2"/>
  <c r="X47" i="2"/>
  <c r="X46" i="2"/>
  <c r="BO45" i="2"/>
  <c r="BM45" i="2"/>
  <c r="Y45" i="2"/>
  <c r="Y46" i="2" s="1"/>
  <c r="P45" i="2"/>
  <c r="X43" i="2"/>
  <c r="X42" i="2"/>
  <c r="BO41" i="2"/>
  <c r="BM41" i="2"/>
  <c r="Z41" i="2"/>
  <c r="Z42" i="2" s="1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BN32" i="2" s="1"/>
  <c r="P32" i="2"/>
  <c r="BO31" i="2"/>
  <c r="BM31" i="2"/>
  <c r="Y31" i="2"/>
  <c r="Z31" i="2" s="1"/>
  <c r="BO30" i="2"/>
  <c r="BM30" i="2"/>
  <c r="Y30" i="2"/>
  <c r="Z30" i="2" s="1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Y34" i="2" s="1"/>
  <c r="P26" i="2"/>
  <c r="Y24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37" i="2" l="1"/>
  <c r="Z38" i="2" s="1"/>
  <c r="Z45" i="2"/>
  <c r="Z46" i="2" s="1"/>
  <c r="BN69" i="2"/>
  <c r="BN85" i="2"/>
  <c r="Z89" i="2"/>
  <c r="BN89" i="2"/>
  <c r="Z91" i="2"/>
  <c r="Z95" i="2"/>
  <c r="Z99" i="2"/>
  <c r="Z114" i="2"/>
  <c r="BN114" i="2"/>
  <c r="Z118" i="2"/>
  <c r="BN121" i="2"/>
  <c r="Z131" i="2"/>
  <c r="BN132" i="2"/>
  <c r="Z140" i="2"/>
  <c r="BN141" i="2"/>
  <c r="Z142" i="2"/>
  <c r="BN159" i="2"/>
  <c r="Z162" i="2"/>
  <c r="Z174" i="2"/>
  <c r="BN178" i="2"/>
  <c r="BP183" i="2"/>
  <c r="BN198" i="2"/>
  <c r="Z209" i="2"/>
  <c r="Z242" i="2"/>
  <c r="Z247" i="2"/>
  <c r="Z250" i="2"/>
  <c r="Z251" i="2"/>
  <c r="BP274" i="2"/>
  <c r="BP295" i="2"/>
  <c r="Y302" i="2"/>
  <c r="Z323" i="2"/>
  <c r="BN323" i="2"/>
  <c r="Z329" i="2"/>
  <c r="BN329" i="2"/>
  <c r="Z343" i="2"/>
  <c r="BN343" i="2"/>
  <c r="Z360" i="2"/>
  <c r="BN365" i="2"/>
  <c r="Z368" i="2"/>
  <c r="BN368" i="2"/>
  <c r="Z379" i="2"/>
  <c r="Z380" i="2" s="1"/>
  <c r="BN379" i="2"/>
  <c r="BP390" i="2"/>
  <c r="Z392" i="2"/>
  <c r="BN392" i="2"/>
  <c r="BP397" i="2"/>
  <c r="Z399" i="2"/>
  <c r="Z400" i="2"/>
  <c r="Y417" i="2"/>
  <c r="Z430" i="2"/>
  <c r="Z435" i="2"/>
  <c r="Z436" i="2" s="1"/>
  <c r="Y436" i="2"/>
  <c r="Z443" i="2"/>
  <c r="Z444" i="2" s="1"/>
  <c r="Y444" i="2"/>
  <c r="Z449" i="2"/>
  <c r="BN471" i="2"/>
  <c r="Z472" i="2"/>
  <c r="Z505" i="2"/>
  <c r="Z507" i="2"/>
  <c r="BN507" i="2"/>
  <c r="BN512" i="2"/>
  <c r="BN519" i="2"/>
  <c r="BN540" i="2"/>
  <c r="Z28" i="2"/>
  <c r="BP30" i="2"/>
  <c r="BP32" i="2"/>
  <c r="Z74" i="2"/>
  <c r="BN74" i="2"/>
  <c r="Z82" i="2"/>
  <c r="Z97" i="2"/>
  <c r="BP104" i="2"/>
  <c r="BN105" i="2"/>
  <c r="Z107" i="2"/>
  <c r="BN133" i="2"/>
  <c r="BN194" i="2"/>
  <c r="BN200" i="2"/>
  <c r="BN225" i="2"/>
  <c r="Z258" i="2"/>
  <c r="BN258" i="2"/>
  <c r="Z262" i="2"/>
  <c r="Z278" i="2"/>
  <c r="BN278" i="2"/>
  <c r="Z332" i="2"/>
  <c r="Y380" i="2"/>
  <c r="BP405" i="2"/>
  <c r="BN414" i="2"/>
  <c r="BN470" i="2"/>
  <c r="BN494" i="2"/>
  <c r="BP505" i="2"/>
  <c r="BN510" i="2"/>
  <c r="BP511" i="2"/>
  <c r="BN517" i="2"/>
  <c r="Z526" i="2"/>
  <c r="BP541" i="2"/>
  <c r="BP485" i="2"/>
  <c r="Z383" i="2"/>
  <c r="Z470" i="2"/>
  <c r="Z425" i="2"/>
  <c r="BN425" i="2"/>
  <c r="Z191" i="2"/>
  <c r="BP191" i="2"/>
  <c r="Z364" i="2"/>
  <c r="Y370" i="2"/>
  <c r="BP180" i="2"/>
  <c r="Z180" i="2"/>
  <c r="Z178" i="2"/>
  <c r="Z528" i="2"/>
  <c r="Y532" i="2"/>
  <c r="Y165" i="2"/>
  <c r="BP267" i="2"/>
  <c r="Z156" i="2"/>
  <c r="Y164" i="2"/>
  <c r="Y340" i="2"/>
  <c r="Y514" i="2"/>
  <c r="BP52" i="2"/>
  <c r="BP57" i="2"/>
  <c r="BP83" i="2"/>
  <c r="BP103" i="2"/>
  <c r="BP184" i="2"/>
  <c r="X546" i="2"/>
  <c r="Z27" i="2"/>
  <c r="BP27" i="2"/>
  <c r="Z33" i="2"/>
  <c r="Y39" i="2"/>
  <c r="Y43" i="2"/>
  <c r="Y47" i="2"/>
  <c r="Y62" i="2"/>
  <c r="BP72" i="2"/>
  <c r="BN76" i="2"/>
  <c r="BP81" i="2"/>
  <c r="BP85" i="2"/>
  <c r="BP111" i="2"/>
  <c r="BN113" i="2"/>
  <c r="Z115" i="2"/>
  <c r="Z122" i="2"/>
  <c r="BP122" i="2"/>
  <c r="BN125" i="2"/>
  <c r="Z139" i="2"/>
  <c r="BP139" i="2"/>
  <c r="BP162" i="2"/>
  <c r="BN163" i="2"/>
  <c r="Z184" i="2"/>
  <c r="BN52" i="2"/>
  <c r="BN57" i="2"/>
  <c r="BP69" i="2"/>
  <c r="BN70" i="2"/>
  <c r="BN83" i="2"/>
  <c r="BP95" i="2"/>
  <c r="BP97" i="2"/>
  <c r="BP99" i="2"/>
  <c r="BP101" i="2"/>
  <c r="BN103" i="2"/>
  <c r="BP107" i="2"/>
  <c r="BP118" i="2"/>
  <c r="BP121" i="2"/>
  <c r="BP133" i="2"/>
  <c r="Y144" i="2"/>
  <c r="BP138" i="2"/>
  <c r="BN140" i="2"/>
  <c r="BP142" i="2"/>
  <c r="Y153" i="2"/>
  <c r="BP148" i="2"/>
  <c r="Z159" i="2"/>
  <c r="Y176" i="2"/>
  <c r="C556" i="2"/>
  <c r="Z59" i="2"/>
  <c r="Z60" i="2"/>
  <c r="Y86" i="2"/>
  <c r="BP67" i="2"/>
  <c r="Z76" i="2"/>
  <c r="BP91" i="2"/>
  <c r="BP113" i="2"/>
  <c r="BP131" i="2"/>
  <c r="Z169" i="2"/>
  <c r="BP169" i="2"/>
  <c r="BP174" i="2"/>
  <c r="BN196" i="2"/>
  <c r="BP196" i="2"/>
  <c r="Z196" i="2"/>
  <c r="Z220" i="2"/>
  <c r="BP220" i="2"/>
  <c r="BN221" i="2"/>
  <c r="BP224" i="2"/>
  <c r="BP236" i="2"/>
  <c r="Z241" i="2"/>
  <c r="Z248" i="2"/>
  <c r="Z249" i="2"/>
  <c r="BP251" i="2"/>
  <c r="Y253" i="2"/>
  <c r="Z260" i="2"/>
  <c r="Z268" i="2"/>
  <c r="BP268" i="2"/>
  <c r="BN272" i="2"/>
  <c r="BN283" i="2"/>
  <c r="BN288" i="2"/>
  <c r="Z289" i="2"/>
  <c r="BP289" i="2"/>
  <c r="Z306" i="2"/>
  <c r="Z307" i="2" s="1"/>
  <c r="Z324" i="2"/>
  <c r="BN325" i="2"/>
  <c r="Z326" i="2"/>
  <c r="BP328" i="2"/>
  <c r="BP331" i="2"/>
  <c r="BN344" i="2"/>
  <c r="Z349" i="2"/>
  <c r="BP359" i="2"/>
  <c r="BN367" i="2"/>
  <c r="Z373" i="2"/>
  <c r="BP385" i="2"/>
  <c r="Z389" i="2"/>
  <c r="BN393" i="2"/>
  <c r="Z395" i="2"/>
  <c r="BN396" i="2"/>
  <c r="Z398" i="2"/>
  <c r="BP400" i="2"/>
  <c r="BN401" i="2"/>
  <c r="BN403" i="2"/>
  <c r="BP409" i="2"/>
  <c r="BN410" i="2"/>
  <c r="Y411" i="2"/>
  <c r="BP414" i="2"/>
  <c r="Y423" i="2"/>
  <c r="BP429" i="2"/>
  <c r="Z431" i="2"/>
  <c r="Z439" i="2"/>
  <c r="Z440" i="2" s="1"/>
  <c r="Y440" i="2"/>
  <c r="Z460" i="2"/>
  <c r="Z461" i="2" s="1"/>
  <c r="Z469" i="2"/>
  <c r="BP469" i="2"/>
  <c r="Z473" i="2"/>
  <c r="BP479" i="2"/>
  <c r="Y481" i="2"/>
  <c r="Y490" i="2"/>
  <c r="BN498" i="2"/>
  <c r="BP508" i="2"/>
  <c r="BN509" i="2"/>
  <c r="Y513" i="2"/>
  <c r="BN542" i="2"/>
  <c r="BP190" i="2"/>
  <c r="BP194" i="2"/>
  <c r="Z198" i="2"/>
  <c r="Z204" i="2"/>
  <c r="Y264" i="2"/>
  <c r="BP275" i="2"/>
  <c r="BN276" i="2"/>
  <c r="BP296" i="2"/>
  <c r="BP301" i="2"/>
  <c r="Y303" i="2"/>
  <c r="Y307" i="2"/>
  <c r="BP310" i="2"/>
  <c r="BN311" i="2"/>
  <c r="BN337" i="2"/>
  <c r="Y351" i="2"/>
  <c r="Y350" i="2"/>
  <c r="Y375" i="2"/>
  <c r="Y374" i="2"/>
  <c r="BP387" i="2"/>
  <c r="Z471" i="2"/>
  <c r="BP486" i="2"/>
  <c r="BN487" i="2"/>
  <c r="Y500" i="2"/>
  <c r="BP506" i="2"/>
  <c r="Y538" i="2"/>
  <c r="BP543" i="2"/>
  <c r="Z175" i="2"/>
  <c r="Y175" i="2"/>
  <c r="Z190" i="2"/>
  <c r="Z200" i="2"/>
  <c r="Z221" i="2"/>
  <c r="BP247" i="2"/>
  <c r="Y252" i="2"/>
  <c r="Z256" i="2"/>
  <c r="Y263" i="2"/>
  <c r="BP259" i="2"/>
  <c r="BN260" i="2"/>
  <c r="Z261" i="2"/>
  <c r="Z266" i="2"/>
  <c r="Y269" i="2"/>
  <c r="Z272" i="2"/>
  <c r="Z275" i="2"/>
  <c r="Z283" i="2"/>
  <c r="Z288" i="2"/>
  <c r="Z296" i="2"/>
  <c r="Z301" i="2"/>
  <c r="Z302" i="2" s="1"/>
  <c r="BN324" i="2"/>
  <c r="Z325" i="2"/>
  <c r="BP332" i="2"/>
  <c r="BN333" i="2"/>
  <c r="Z344" i="2"/>
  <c r="Z348" i="2"/>
  <c r="Z350" i="2" s="1"/>
  <c r="BN349" i="2"/>
  <c r="BP360" i="2"/>
  <c r="Z367" i="2"/>
  <c r="Z372" i="2"/>
  <c r="Z374" i="2" s="1"/>
  <c r="BN373" i="2"/>
  <c r="Y407" i="2"/>
  <c r="BP384" i="2"/>
  <c r="Z386" i="2"/>
  <c r="Z387" i="2"/>
  <c r="BP393" i="2"/>
  <c r="BN395" i="2"/>
  <c r="Z396" i="2"/>
  <c r="BP410" i="2"/>
  <c r="Y412" i="2"/>
  <c r="Y422" i="2"/>
  <c r="BP430" i="2"/>
  <c r="Z448" i="2"/>
  <c r="BP450" i="2"/>
  <c r="BP467" i="2"/>
  <c r="BP478" i="2"/>
  <c r="BN479" i="2"/>
  <c r="Y480" i="2"/>
  <c r="Y489" i="2"/>
  <c r="BP483" i="2"/>
  <c r="Z486" i="2"/>
  <c r="Z494" i="2"/>
  <c r="Z498" i="2"/>
  <c r="Z499" i="2" s="1"/>
  <c r="BP504" i="2"/>
  <c r="BN508" i="2"/>
  <c r="Z509" i="2"/>
  <c r="BP512" i="2"/>
  <c r="BP517" i="2"/>
  <c r="BP519" i="2"/>
  <c r="BN525" i="2"/>
  <c r="BN527" i="2"/>
  <c r="BN529" i="2"/>
  <c r="Y537" i="2"/>
  <c r="Z252" i="2"/>
  <c r="BP249" i="2"/>
  <c r="BP306" i="2"/>
  <c r="BP398" i="2"/>
  <c r="Y499" i="2"/>
  <c r="BN506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495" i="2" s="1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Z513" i="2" s="1"/>
  <c r="BN524" i="2"/>
  <c r="BN526" i="2"/>
  <c r="BN528" i="2"/>
  <c r="BN530" i="2"/>
  <c r="BP540" i="2"/>
  <c r="BP542" i="2"/>
  <c r="Y285" i="2"/>
  <c r="Y291" i="2"/>
  <c r="Y355" i="2"/>
  <c r="BP534" i="2"/>
  <c r="Z257" i="2"/>
  <c r="Z263" i="2" s="1"/>
  <c r="Z259" i="2"/>
  <c r="Z274" i="2"/>
  <c r="Z295" i="2"/>
  <c r="Z297" i="2" s="1"/>
  <c r="Z331" i="2"/>
  <c r="Z359" i="2"/>
  <c r="Z361" i="2" s="1"/>
  <c r="Z384" i="2"/>
  <c r="Z397" i="2"/>
  <c r="Z416" i="2"/>
  <c r="Z429" i="2"/>
  <c r="Z432" i="2" s="1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Y356" i="2"/>
  <c r="Z365" i="2"/>
  <c r="Z401" i="2"/>
  <c r="Z403" i="2"/>
  <c r="Z455" i="2"/>
  <c r="Z457" i="2" s="1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BN472" i="2"/>
  <c r="Z474" i="2"/>
  <c r="Z478" i="2"/>
  <c r="Z480" i="2" s="1"/>
  <c r="BN535" i="2"/>
  <c r="V556" i="2"/>
  <c r="Y298" i="2"/>
  <c r="Y362" i="2"/>
  <c r="W556" i="2"/>
  <c r="Z415" i="2"/>
  <c r="Z417" i="2" s="1"/>
  <c r="Z484" i="2"/>
  <c r="BP229" i="2"/>
  <c r="BP337" i="2"/>
  <c r="BP455" i="2"/>
  <c r="Z540" i="2"/>
  <c r="Z369" i="2" l="1"/>
  <c r="Z475" i="2"/>
  <c r="Z152" i="2"/>
  <c r="Z269" i="2"/>
  <c r="Z345" i="2"/>
  <c r="Y548" i="2"/>
  <c r="Z86" i="2"/>
  <c r="Z406" i="2"/>
  <c r="Y546" i="2"/>
  <c r="X549" i="2"/>
  <c r="Z164" i="2"/>
  <c r="Z531" i="2"/>
  <c r="Z339" i="2"/>
  <c r="Z537" i="2"/>
  <c r="Z186" i="2"/>
  <c r="Z108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<sst xmlns="http://schemas.openxmlformats.org/spreadsheetml/2006/main" count="3734" uniqueCount="836">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</sst>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40" zoomScaleNormal="100" zoomScaleSheetLayoutView="100" workbookViewId="0">
      <selection activeCell="AB555" sqref="AB55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6" t="s">
        <v>29</v>
      </c>
      <c r="E1" s="386"/>
      <c r="F1" s="386"/>
      <c r="G1" s="14" t="s">
        <v>69</v>
      </c>
      <c r="H1" s="386" t="s">
        <v>49</v>
      </c>
      <c r="I1" s="386"/>
      <c r="J1" s="386"/>
      <c r="K1" s="386"/>
      <c r="L1" s="386"/>
      <c r="M1" s="386"/>
      <c r="N1" s="386"/>
      <c r="O1" s="386"/>
      <c r="P1" s="386"/>
      <c r="Q1" s="386"/>
      <c r="R1" s="387" t="s">
        <v>70</v>
      </c>
      <c r="S1" s="388"/>
      <c r="T1" s="38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9"/>
      <c r="R2" s="389"/>
      <c r="S2" s="389"/>
      <c r="T2" s="389"/>
      <c r="U2" s="389"/>
      <c r="V2" s="389"/>
      <c r="W2" s="38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9"/>
      <c r="Q3" s="389"/>
      <c r="R3" s="389"/>
      <c r="S3" s="389"/>
      <c r="T3" s="389"/>
      <c r="U3" s="389"/>
      <c r="V3" s="389"/>
      <c r="W3" s="38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0" t="s">
        <v>8</v>
      </c>
      <c r="B5" s="390"/>
      <c r="C5" s="390"/>
      <c r="D5" s="391"/>
      <c r="E5" s="391"/>
      <c r="F5" s="392" t="s">
        <v>14</v>
      </c>
      <c r="G5" s="392"/>
      <c r="H5" s="391"/>
      <c r="I5" s="391"/>
      <c r="J5" s="391"/>
      <c r="K5" s="391"/>
      <c r="L5" s="391"/>
      <c r="M5" s="391"/>
      <c r="N5" s="70"/>
      <c r="P5" s="26" t="s">
        <v>4</v>
      </c>
      <c r="Q5" s="393">
        <v>45501</v>
      </c>
      <c r="R5" s="393"/>
      <c r="T5" s="394" t="s">
        <v>3</v>
      </c>
      <c r="U5" s="395"/>
      <c r="V5" s="396" t="s">
        <v>800</v>
      </c>
      <c r="W5" s="397"/>
      <c r="AB5" s="58"/>
      <c r="AC5" s="58"/>
      <c r="AD5" s="58"/>
      <c r="AE5" s="58"/>
    </row>
    <row r="6" spans="1:32" s="17" customFormat="1" ht="24" customHeight="1" x14ac:dyDescent="0.2">
      <c r="A6" s="390" t="s">
        <v>1</v>
      </c>
      <c r="B6" s="390"/>
      <c r="C6" s="390"/>
      <c r="D6" s="398" t="s">
        <v>813</v>
      </c>
      <c r="E6" s="398"/>
      <c r="F6" s="398"/>
      <c r="G6" s="398"/>
      <c r="H6" s="398"/>
      <c r="I6" s="398"/>
      <c r="J6" s="398"/>
      <c r="K6" s="398"/>
      <c r="L6" s="398"/>
      <c r="M6" s="398"/>
      <c r="N6" s="71"/>
      <c r="P6" s="26" t="s">
        <v>30</v>
      </c>
      <c r="Q6" s="399" t="str">
        <f>IF(Q5=0," ",CHOOSE(WEEKDAY(Q5,2),"Понедельник","Вторник","Среда","Четверг","Пятница","Суббота","Воскресенье"))</f>
        <v>Воскресенье</v>
      </c>
      <c r="R6" s="399"/>
      <c r="T6" s="400" t="s">
        <v>5</v>
      </c>
      <c r="U6" s="401"/>
      <c r="V6" s="402" t="s">
        <v>72</v>
      </c>
      <c r="W6" s="403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8" t="str">
        <f>IFERROR(VLOOKUP(DeliveryAddress,Table,3,0),1)</f>
        <v>5</v>
      </c>
      <c r="E7" s="409"/>
      <c r="F7" s="409"/>
      <c r="G7" s="409"/>
      <c r="H7" s="409"/>
      <c r="I7" s="409"/>
      <c r="J7" s="409"/>
      <c r="K7" s="409"/>
      <c r="L7" s="409"/>
      <c r="M7" s="410"/>
      <c r="N7" s="72"/>
      <c r="P7" s="26"/>
      <c r="Q7" s="47"/>
      <c r="R7" s="47"/>
      <c r="T7" s="400"/>
      <c r="U7" s="401"/>
      <c r="V7" s="404"/>
      <c r="W7" s="405"/>
      <c r="AB7" s="58"/>
      <c r="AC7" s="58"/>
      <c r="AD7" s="58"/>
      <c r="AE7" s="58"/>
    </row>
    <row r="8" spans="1:32" s="17" customFormat="1" ht="25.5" customHeight="1" x14ac:dyDescent="0.2">
      <c r="A8" s="411" t="s">
        <v>60</v>
      </c>
      <c r="B8" s="411"/>
      <c r="C8" s="411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73"/>
      <c r="P8" s="26" t="s">
        <v>11</v>
      </c>
      <c r="Q8" s="413">
        <v>0.41666666666666669</v>
      </c>
      <c r="R8" s="413"/>
      <c r="T8" s="400"/>
      <c r="U8" s="401"/>
      <c r="V8" s="404"/>
      <c r="W8" s="405"/>
      <c r="AB8" s="58"/>
      <c r="AC8" s="58"/>
      <c r="AD8" s="58"/>
      <c r="AE8" s="58"/>
    </row>
    <row r="9" spans="1:32" s="1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15" t="s">
        <v>48</v>
      </c>
      <c r="E9" s="416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7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7"/>
      <c r="L9" s="417"/>
      <c r="M9" s="417"/>
      <c r="N9" s="68"/>
      <c r="P9" s="29" t="s">
        <v>15</v>
      </c>
      <c r="Q9" s="418"/>
      <c r="R9" s="418"/>
      <c r="T9" s="400"/>
      <c r="U9" s="401"/>
      <c r="V9" s="406"/>
      <c r="W9" s="407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15"/>
      <c r="E10" s="416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419" t="str">
        <f>IFERROR(VLOOKUP($D$10,Proxy,2,FALSE),"")</f>
        <v/>
      </c>
      <c r="I10" s="419"/>
      <c r="J10" s="419"/>
      <c r="K10" s="419"/>
      <c r="L10" s="419"/>
      <c r="M10" s="419"/>
      <c r="N10" s="69"/>
      <c r="P10" s="29" t="s">
        <v>35</v>
      </c>
      <c r="Q10" s="420"/>
      <c r="R10" s="420"/>
      <c r="U10" s="26" t="s">
        <v>12</v>
      </c>
      <c r="V10" s="421" t="s">
        <v>73</v>
      </c>
      <c r="W10" s="422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3"/>
      <c r="R11" s="423"/>
      <c r="U11" s="26" t="s">
        <v>31</v>
      </c>
      <c r="V11" s="424" t="s">
        <v>57</v>
      </c>
      <c r="W11" s="424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5" t="s">
        <v>74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74"/>
      <c r="P12" s="26" t="s">
        <v>33</v>
      </c>
      <c r="Q12" s="413"/>
      <c r="R12" s="413"/>
      <c r="S12" s="27"/>
      <c r="T12"/>
      <c r="U12" s="26" t="s">
        <v>48</v>
      </c>
      <c r="V12" s="426"/>
      <c r="W12" s="426"/>
      <c r="X12"/>
      <c r="AB12" s="58"/>
      <c r="AC12" s="58"/>
      <c r="AD12" s="58"/>
      <c r="AE12" s="58"/>
    </row>
    <row r="13" spans="1:32" s="17" customFormat="1" ht="23.25" customHeight="1" x14ac:dyDescent="0.2">
      <c r="A13" s="425" t="s">
        <v>75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5"/>
      <c r="M13" s="425"/>
      <c r="N13" s="74"/>
      <c r="O13" s="29"/>
      <c r="P13" s="29" t="s">
        <v>34</v>
      </c>
      <c r="Q13" s="424"/>
      <c r="R13" s="424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5" t="s">
        <v>76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5"/>
      <c r="M14" s="4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7" t="s">
        <v>77</v>
      </c>
      <c r="B15" s="427"/>
      <c r="C15" s="427"/>
      <c r="D15" s="427"/>
      <c r="E15" s="427"/>
      <c r="F15" s="427"/>
      <c r="G15" s="427"/>
      <c r="H15" s="427"/>
      <c r="I15" s="427"/>
      <c r="J15" s="427"/>
      <c r="K15" s="427"/>
      <c r="L15" s="427"/>
      <c r="M15" s="427"/>
      <c r="N15" s="75"/>
      <c r="O15"/>
      <c r="P15" s="428" t="s">
        <v>63</v>
      </c>
      <c r="Q15" s="428"/>
      <c r="R15" s="428"/>
      <c r="S15" s="428"/>
      <c r="T15" s="4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9"/>
      <c r="Q16" s="429"/>
      <c r="R16" s="429"/>
      <c r="S16" s="429"/>
      <c r="T16" s="4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1" t="s">
        <v>61</v>
      </c>
      <c r="B17" s="431" t="s">
        <v>51</v>
      </c>
      <c r="C17" s="432" t="s">
        <v>50</v>
      </c>
      <c r="D17" s="431" t="s">
        <v>52</v>
      </c>
      <c r="E17" s="431"/>
      <c r="F17" s="431" t="s">
        <v>24</v>
      </c>
      <c r="G17" s="431" t="s">
        <v>27</v>
      </c>
      <c r="H17" s="431" t="s">
        <v>25</v>
      </c>
      <c r="I17" s="431" t="s">
        <v>26</v>
      </c>
      <c r="J17" s="433" t="s">
        <v>16</v>
      </c>
      <c r="K17" s="433" t="s">
        <v>65</v>
      </c>
      <c r="L17" s="433" t="s">
        <v>67</v>
      </c>
      <c r="M17" s="433" t="s">
        <v>2</v>
      </c>
      <c r="N17" s="433" t="s">
        <v>66</v>
      </c>
      <c r="O17" s="431" t="s">
        <v>28</v>
      </c>
      <c r="P17" s="431" t="s">
        <v>17</v>
      </c>
      <c r="Q17" s="431"/>
      <c r="R17" s="431"/>
      <c r="S17" s="431"/>
      <c r="T17" s="431"/>
      <c r="U17" s="430" t="s">
        <v>58</v>
      </c>
      <c r="V17" s="431"/>
      <c r="W17" s="431" t="s">
        <v>6</v>
      </c>
      <c r="X17" s="431" t="s">
        <v>44</v>
      </c>
      <c r="Y17" s="448" t="s">
        <v>56</v>
      </c>
      <c r="Z17" s="431" t="s">
        <v>18</v>
      </c>
      <c r="AA17" s="450" t="s">
        <v>62</v>
      </c>
      <c r="AB17" s="450" t="s">
        <v>19</v>
      </c>
      <c r="AC17" s="451" t="s">
        <v>68</v>
      </c>
      <c r="AD17" s="453" t="s">
        <v>59</v>
      </c>
      <c r="AE17" s="454"/>
      <c r="AF17" s="455"/>
      <c r="AG17" s="459"/>
      <c r="BD17" s="435" t="s">
        <v>64</v>
      </c>
    </row>
    <row r="18" spans="1:68" ht="14.25" customHeight="1" x14ac:dyDescent="0.2">
      <c r="A18" s="431"/>
      <c r="B18" s="431"/>
      <c r="C18" s="432"/>
      <c r="D18" s="431"/>
      <c r="E18" s="431"/>
      <c r="F18" s="431" t="s">
        <v>20</v>
      </c>
      <c r="G18" s="431" t="s">
        <v>21</v>
      </c>
      <c r="H18" s="431" t="s">
        <v>22</v>
      </c>
      <c r="I18" s="431" t="s">
        <v>22</v>
      </c>
      <c r="J18" s="434"/>
      <c r="K18" s="434"/>
      <c r="L18" s="434"/>
      <c r="M18" s="434"/>
      <c r="N18" s="434"/>
      <c r="O18" s="431"/>
      <c r="P18" s="431"/>
      <c r="Q18" s="431"/>
      <c r="R18" s="431"/>
      <c r="S18" s="431"/>
      <c r="T18" s="431"/>
      <c r="U18" s="34" t="s">
        <v>47</v>
      </c>
      <c r="V18" s="34" t="s">
        <v>46</v>
      </c>
      <c r="W18" s="431"/>
      <c r="X18" s="431"/>
      <c r="Y18" s="449"/>
      <c r="Z18" s="431"/>
      <c r="AA18" s="450"/>
      <c r="AB18" s="450"/>
      <c r="AC18" s="452"/>
      <c r="AD18" s="456"/>
      <c r="AE18" s="457"/>
      <c r="AF18" s="458"/>
      <c r="AG18" s="459"/>
      <c r="BD18" s="435"/>
    </row>
    <row r="19" spans="1:68" ht="27.75" customHeight="1" x14ac:dyDescent="0.2">
      <c r="A19" s="436" t="s">
        <v>78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53"/>
      <c r="AB19" s="53"/>
      <c r="AC19" s="53"/>
    </row>
    <row r="20" spans="1:68" ht="16.5" customHeight="1" x14ac:dyDescent="0.25">
      <c r="A20" s="437" t="s">
        <v>78</v>
      </c>
      <c r="B20" s="437"/>
      <c r="C20" s="437"/>
      <c r="D20" s="437"/>
      <c r="E20" s="437"/>
      <c r="F20" s="437"/>
      <c r="G20" s="437"/>
      <c r="H20" s="437"/>
      <c r="I20" s="437"/>
      <c r="J20" s="437"/>
      <c r="K20" s="437"/>
      <c r="L20" s="437"/>
      <c r="M20" s="437"/>
      <c r="N20" s="437"/>
      <c r="O20" s="437"/>
      <c r="P20" s="437"/>
      <c r="Q20" s="437"/>
      <c r="R20" s="437"/>
      <c r="S20" s="437"/>
      <c r="T20" s="437"/>
      <c r="U20" s="437"/>
      <c r="V20" s="437"/>
      <c r="W20" s="437"/>
      <c r="X20" s="437"/>
      <c r="Y20" s="437"/>
      <c r="Z20" s="437"/>
      <c r="AA20" s="63"/>
      <c r="AB20" s="63"/>
      <c r="AC20" s="63"/>
    </row>
    <row r="21" spans="1:68" ht="14.25" customHeight="1" x14ac:dyDescent="0.25">
      <c r="A21" s="438" t="s">
        <v>79</v>
      </c>
      <c r="B21" s="438"/>
      <c r="C21" s="438"/>
      <c r="D21" s="438"/>
      <c r="E21" s="438"/>
      <c r="F21" s="438"/>
      <c r="G21" s="438"/>
      <c r="H21" s="438"/>
      <c r="I21" s="438"/>
      <c r="J21" s="438"/>
      <c r="K21" s="438"/>
      <c r="L21" s="438"/>
      <c r="M21" s="438"/>
      <c r="N21" s="438"/>
      <c r="O21" s="438"/>
      <c r="P21" s="438"/>
      <c r="Q21" s="438"/>
      <c r="R21" s="438"/>
      <c r="S21" s="438"/>
      <c r="T21" s="438"/>
      <c r="U21" s="438"/>
      <c r="V21" s="438"/>
      <c r="W21" s="438"/>
      <c r="X21" s="438"/>
      <c r="Y21" s="438"/>
      <c r="Z21" s="438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39">
        <v>4680115885004</v>
      </c>
      <c r="E22" s="439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1"/>
      <c r="R22" s="441"/>
      <c r="S22" s="441"/>
      <c r="T22" s="442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46"/>
      <c r="B23" s="446"/>
      <c r="C23" s="446"/>
      <c r="D23" s="446"/>
      <c r="E23" s="446"/>
      <c r="F23" s="446"/>
      <c r="G23" s="446"/>
      <c r="H23" s="446"/>
      <c r="I23" s="446"/>
      <c r="J23" s="446"/>
      <c r="K23" s="446"/>
      <c r="L23" s="446"/>
      <c r="M23" s="446"/>
      <c r="N23" s="446"/>
      <c r="O23" s="447"/>
      <c r="P23" s="443" t="s">
        <v>43</v>
      </c>
      <c r="Q23" s="444"/>
      <c r="R23" s="444"/>
      <c r="S23" s="444"/>
      <c r="T23" s="444"/>
      <c r="U23" s="444"/>
      <c r="V23" s="445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46"/>
      <c r="B24" s="446"/>
      <c r="C24" s="446"/>
      <c r="D24" s="446"/>
      <c r="E24" s="446"/>
      <c r="F24" s="446"/>
      <c r="G24" s="446"/>
      <c r="H24" s="446"/>
      <c r="I24" s="446"/>
      <c r="J24" s="446"/>
      <c r="K24" s="446"/>
      <c r="L24" s="446"/>
      <c r="M24" s="446"/>
      <c r="N24" s="446"/>
      <c r="O24" s="447"/>
      <c r="P24" s="443" t="s">
        <v>43</v>
      </c>
      <c r="Q24" s="444"/>
      <c r="R24" s="444"/>
      <c r="S24" s="444"/>
      <c r="T24" s="444"/>
      <c r="U24" s="444"/>
      <c r="V24" s="445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38" t="s">
        <v>84</v>
      </c>
      <c r="B25" s="438"/>
      <c r="C25" s="438"/>
      <c r="D25" s="438"/>
      <c r="E25" s="438"/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438"/>
      <c r="Q25" s="438"/>
      <c r="R25" s="438"/>
      <c r="S25" s="438"/>
      <c r="T25" s="438"/>
      <c r="U25" s="438"/>
      <c r="V25" s="438"/>
      <c r="W25" s="438"/>
      <c r="X25" s="438"/>
      <c r="Y25" s="438"/>
      <c r="Z25" s="438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39">
        <v>4607091383881</v>
      </c>
      <c r="E26" s="439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4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41"/>
      <c r="R26" s="441"/>
      <c r="S26" s="441"/>
      <c r="T26" s="442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39">
        <v>4607091388237</v>
      </c>
      <c r="E27" s="439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4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41"/>
      <c r="R27" s="441"/>
      <c r="S27" s="441"/>
      <c r="T27" s="442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39">
        <v>4607091383935</v>
      </c>
      <c r="E28" s="439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41"/>
      <c r="R28" s="441"/>
      <c r="S28" s="441"/>
      <c r="T28" s="442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39">
        <v>4607091383935</v>
      </c>
      <c r="E29" s="43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4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41"/>
      <c r="R29" s="441"/>
      <c r="S29" s="441"/>
      <c r="T29" s="442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39">
        <v>4680115881990</v>
      </c>
      <c r="E30" s="439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464" t="s">
        <v>95</v>
      </c>
      <c r="Q30" s="441"/>
      <c r="R30" s="441"/>
      <c r="S30" s="441"/>
      <c r="T30" s="442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39">
        <v>4680115881853</v>
      </c>
      <c r="E31" s="439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465" t="s">
        <v>98</v>
      </c>
      <c r="Q31" s="441"/>
      <c r="R31" s="441"/>
      <c r="S31" s="441"/>
      <c r="T31" s="442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39">
        <v>4607091383911</v>
      </c>
      <c r="E32" s="43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46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41"/>
      <c r="R32" s="441"/>
      <c r="S32" s="441"/>
      <c r="T32" s="442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39">
        <v>4607091388244</v>
      </c>
      <c r="E33" s="439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4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41"/>
      <c r="R33" s="441"/>
      <c r="S33" s="441"/>
      <c r="T33" s="442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446"/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7"/>
      <c r="P34" s="443" t="s">
        <v>43</v>
      </c>
      <c r="Q34" s="444"/>
      <c r="R34" s="444"/>
      <c r="S34" s="444"/>
      <c r="T34" s="444"/>
      <c r="U34" s="444"/>
      <c r="V34" s="445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7"/>
      <c r="P35" s="443" t="s">
        <v>43</v>
      </c>
      <c r="Q35" s="444"/>
      <c r="R35" s="444"/>
      <c r="S35" s="444"/>
      <c r="T35" s="444"/>
      <c r="U35" s="444"/>
      <c r="V35" s="445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438" t="s">
        <v>103</v>
      </c>
      <c r="B36" s="438"/>
      <c r="C36" s="438"/>
      <c r="D36" s="438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438"/>
      <c r="Q36" s="438"/>
      <c r="R36" s="438"/>
      <c r="S36" s="438"/>
      <c r="T36" s="438"/>
      <c r="U36" s="438"/>
      <c r="V36" s="438"/>
      <c r="W36" s="438"/>
      <c r="X36" s="438"/>
      <c r="Y36" s="438"/>
      <c r="Z36" s="438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39">
        <v>4607091388503</v>
      </c>
      <c r="E37" s="439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4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41"/>
      <c r="R37" s="441"/>
      <c r="S37" s="441"/>
      <c r="T37" s="442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446"/>
      <c r="B38" s="446"/>
      <c r="C38" s="446"/>
      <c r="D38" s="446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7"/>
      <c r="P38" s="443" t="s">
        <v>43</v>
      </c>
      <c r="Q38" s="444"/>
      <c r="R38" s="444"/>
      <c r="S38" s="444"/>
      <c r="T38" s="444"/>
      <c r="U38" s="444"/>
      <c r="V38" s="445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446"/>
      <c r="B39" s="446"/>
      <c r="C39" s="446"/>
      <c r="D39" s="446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7"/>
      <c r="P39" s="443" t="s">
        <v>43</v>
      </c>
      <c r="Q39" s="444"/>
      <c r="R39" s="444"/>
      <c r="S39" s="444"/>
      <c r="T39" s="444"/>
      <c r="U39" s="444"/>
      <c r="V39" s="445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438" t="s">
        <v>108</v>
      </c>
      <c r="B40" s="438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438"/>
      <c r="R40" s="438"/>
      <c r="S40" s="438"/>
      <c r="T40" s="438"/>
      <c r="U40" s="438"/>
      <c r="V40" s="438"/>
      <c r="W40" s="438"/>
      <c r="X40" s="438"/>
      <c r="Y40" s="438"/>
      <c r="Z40" s="438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39">
        <v>4607091388282</v>
      </c>
      <c r="E41" s="439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4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41"/>
      <c r="R41" s="441"/>
      <c r="S41" s="441"/>
      <c r="T41" s="442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446"/>
      <c r="B42" s="446"/>
      <c r="C42" s="446"/>
      <c r="D42" s="446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7"/>
      <c r="P42" s="443" t="s">
        <v>43</v>
      </c>
      <c r="Q42" s="444"/>
      <c r="R42" s="444"/>
      <c r="S42" s="444"/>
      <c r="T42" s="444"/>
      <c r="U42" s="444"/>
      <c r="V42" s="445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446"/>
      <c r="B43" s="446"/>
      <c r="C43" s="446"/>
      <c r="D43" s="446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7"/>
      <c r="P43" s="443" t="s">
        <v>43</v>
      </c>
      <c r="Q43" s="444"/>
      <c r="R43" s="444"/>
      <c r="S43" s="444"/>
      <c r="T43" s="444"/>
      <c r="U43" s="444"/>
      <c r="V43" s="445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438" t="s">
        <v>112</v>
      </c>
      <c r="B44" s="438"/>
      <c r="C44" s="438"/>
      <c r="D44" s="438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438"/>
      <c r="Q44" s="438"/>
      <c r="R44" s="438"/>
      <c r="S44" s="438"/>
      <c r="T44" s="438"/>
      <c r="U44" s="438"/>
      <c r="V44" s="438"/>
      <c r="W44" s="438"/>
      <c r="X44" s="438"/>
      <c r="Y44" s="438"/>
      <c r="Z44" s="438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39">
        <v>4607091389111</v>
      </c>
      <c r="E45" s="439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4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41"/>
      <c r="R45" s="441"/>
      <c r="S45" s="441"/>
      <c r="T45" s="442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446"/>
      <c r="B46" s="446"/>
      <c r="C46" s="446"/>
      <c r="D46" s="446"/>
      <c r="E46" s="446"/>
      <c r="F46" s="446"/>
      <c r="G46" s="446"/>
      <c r="H46" s="446"/>
      <c r="I46" s="446"/>
      <c r="J46" s="446"/>
      <c r="K46" s="446"/>
      <c r="L46" s="446"/>
      <c r="M46" s="446"/>
      <c r="N46" s="446"/>
      <c r="O46" s="447"/>
      <c r="P46" s="443" t="s">
        <v>43</v>
      </c>
      <c r="Q46" s="444"/>
      <c r="R46" s="444"/>
      <c r="S46" s="444"/>
      <c r="T46" s="444"/>
      <c r="U46" s="444"/>
      <c r="V46" s="445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446"/>
      <c r="B47" s="446"/>
      <c r="C47" s="446"/>
      <c r="D47" s="446"/>
      <c r="E47" s="446"/>
      <c r="F47" s="446"/>
      <c r="G47" s="446"/>
      <c r="H47" s="446"/>
      <c r="I47" s="446"/>
      <c r="J47" s="446"/>
      <c r="K47" s="446"/>
      <c r="L47" s="446"/>
      <c r="M47" s="446"/>
      <c r="N47" s="446"/>
      <c r="O47" s="447"/>
      <c r="P47" s="443" t="s">
        <v>43</v>
      </c>
      <c r="Q47" s="444"/>
      <c r="R47" s="444"/>
      <c r="S47" s="444"/>
      <c r="T47" s="444"/>
      <c r="U47" s="444"/>
      <c r="V47" s="445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36" t="s">
        <v>115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/>
      <c r="V48" s="436"/>
      <c r="W48" s="436"/>
      <c r="X48" s="436"/>
      <c r="Y48" s="436"/>
      <c r="Z48" s="436"/>
      <c r="AA48" s="53"/>
      <c r="AB48" s="53"/>
      <c r="AC48" s="53"/>
    </row>
    <row r="49" spans="1:68" ht="16.5" customHeight="1" x14ac:dyDescent="0.25">
      <c r="A49" s="437" t="s">
        <v>116</v>
      </c>
      <c r="B49" s="437"/>
      <c r="C49" s="437"/>
      <c r="D49" s="437"/>
      <c r="E49" s="437"/>
      <c r="F49" s="437"/>
      <c r="G49" s="437"/>
      <c r="H49" s="437"/>
      <c r="I49" s="437"/>
      <c r="J49" s="437"/>
      <c r="K49" s="437"/>
      <c r="L49" s="437"/>
      <c r="M49" s="437"/>
      <c r="N49" s="437"/>
      <c r="O49" s="437"/>
      <c r="P49" s="437"/>
      <c r="Q49" s="437"/>
      <c r="R49" s="437"/>
      <c r="S49" s="437"/>
      <c r="T49" s="437"/>
      <c r="U49" s="437"/>
      <c r="V49" s="437"/>
      <c r="W49" s="437"/>
      <c r="X49" s="437"/>
      <c r="Y49" s="437"/>
      <c r="Z49" s="437"/>
      <c r="AA49" s="63"/>
      <c r="AB49" s="63"/>
      <c r="AC49" s="63"/>
    </row>
    <row r="50" spans="1:68" ht="14.25" customHeight="1" x14ac:dyDescent="0.25">
      <c r="A50" s="438" t="s">
        <v>117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39">
        <v>4680115881440</v>
      </c>
      <c r="E51" s="439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4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41"/>
      <c r="R51" s="441"/>
      <c r="S51" s="441"/>
      <c r="T51" s="442"/>
      <c r="U51" s="38" t="s">
        <v>48</v>
      </c>
      <c r="V51" s="38" t="s">
        <v>48</v>
      </c>
      <c r="W51" s="39" t="s">
        <v>0</v>
      </c>
      <c r="X51" s="57">
        <v>0</v>
      </c>
      <c r="Y51" s="54">
        <f>IFERROR(IF(X51="",0,CEILING((X51/$H51),1)*$H51),"")</f>
        <v>0</v>
      </c>
      <c r="Z51" s="40" t="str">
        <f>IFERROR(IF(Y51=0,"",ROUNDUP(Y51/H51,0)*0.02175),"")</f>
        <v/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0</v>
      </c>
      <c r="BN51" s="76">
        <f>IFERROR(Y51*I51/H51,"0")</f>
        <v>0</v>
      </c>
      <c r="BO51" s="76">
        <f>IFERROR(1/J51*(X51/H51),"0")</f>
        <v>0</v>
      </c>
      <c r="BP51" s="76">
        <f>IFERROR(1/J51*(Y51/H51),"0")</f>
        <v>0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39">
        <v>4680115881433</v>
      </c>
      <c r="E52" s="439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4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41"/>
      <c r="R52" s="441"/>
      <c r="S52" s="441"/>
      <c r="T52" s="442"/>
      <c r="U52" s="38" t="s">
        <v>48</v>
      </c>
      <c r="V52" s="38" t="s">
        <v>48</v>
      </c>
      <c r="W52" s="39" t="s">
        <v>0</v>
      </c>
      <c r="X52" s="57">
        <v>0</v>
      </c>
      <c r="Y52" s="54">
        <f>IFERROR(IF(X52="",0,CEILING((X52/$H52),1)*$H52),"")</f>
        <v>0</v>
      </c>
      <c r="Z52" s="40" t="str">
        <f>IFERROR(IF(Y52=0,"",ROUNDUP(Y52/H52,0)*0.00753),"")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0</v>
      </c>
      <c r="BN52" s="76">
        <f>IFERROR(Y52*I52/H52,"0")</f>
        <v>0</v>
      </c>
      <c r="BO52" s="76">
        <f>IFERROR(1/J52*(X52/H52),"0")</f>
        <v>0</v>
      </c>
      <c r="BP52" s="76">
        <f>IFERROR(1/J52*(Y52/H52),"0")</f>
        <v>0</v>
      </c>
    </row>
    <row r="53" spans="1:68" x14ac:dyDescent="0.2">
      <c r="A53" s="446"/>
      <c r="B53" s="446"/>
      <c r="C53" s="446"/>
      <c r="D53" s="446"/>
      <c r="E53" s="446"/>
      <c r="F53" s="446"/>
      <c r="G53" s="446"/>
      <c r="H53" s="446"/>
      <c r="I53" s="446"/>
      <c r="J53" s="446"/>
      <c r="K53" s="446"/>
      <c r="L53" s="446"/>
      <c r="M53" s="446"/>
      <c r="N53" s="446"/>
      <c r="O53" s="447"/>
      <c r="P53" s="443" t="s">
        <v>43</v>
      </c>
      <c r="Q53" s="444"/>
      <c r="R53" s="444"/>
      <c r="S53" s="444"/>
      <c r="T53" s="444"/>
      <c r="U53" s="444"/>
      <c r="V53" s="445"/>
      <c r="W53" s="41" t="s">
        <v>42</v>
      </c>
      <c r="X53" s="42">
        <f>IFERROR(X51/H51,"0")+IFERROR(X52/H52,"0")</f>
        <v>0</v>
      </c>
      <c r="Y53" s="42">
        <f>IFERROR(Y51/H51,"0")+IFERROR(Y52/H52,"0")</f>
        <v>0</v>
      </c>
      <c r="Z53" s="42">
        <f>IFERROR(IF(Z51="",0,Z51),"0")+IFERROR(IF(Z52="",0,Z52),"0")</f>
        <v>0</v>
      </c>
      <c r="AA53" s="65"/>
      <c r="AB53" s="65"/>
      <c r="AC53" s="65"/>
    </row>
    <row r="54" spans="1:68" x14ac:dyDescent="0.2">
      <c r="A54" s="446"/>
      <c r="B54" s="446"/>
      <c r="C54" s="446"/>
      <c r="D54" s="446"/>
      <c r="E54" s="446"/>
      <c r="F54" s="446"/>
      <c r="G54" s="446"/>
      <c r="H54" s="446"/>
      <c r="I54" s="446"/>
      <c r="J54" s="446"/>
      <c r="K54" s="446"/>
      <c r="L54" s="446"/>
      <c r="M54" s="446"/>
      <c r="N54" s="446"/>
      <c r="O54" s="447"/>
      <c r="P54" s="443" t="s">
        <v>43</v>
      </c>
      <c r="Q54" s="444"/>
      <c r="R54" s="444"/>
      <c r="S54" s="444"/>
      <c r="T54" s="444"/>
      <c r="U54" s="444"/>
      <c r="V54" s="445"/>
      <c r="W54" s="41" t="s">
        <v>0</v>
      </c>
      <c r="X54" s="42">
        <f>IFERROR(SUM(X51:X52),"0")</f>
        <v>0</v>
      </c>
      <c r="Y54" s="42">
        <f>IFERROR(SUM(Y51:Y52),"0")</f>
        <v>0</v>
      </c>
      <c r="Z54" s="41"/>
      <c r="AA54" s="65"/>
      <c r="AB54" s="65"/>
      <c r="AC54" s="65"/>
    </row>
    <row r="55" spans="1:68" ht="16.5" customHeight="1" x14ac:dyDescent="0.25">
      <c r="A55" s="437" t="s">
        <v>124</v>
      </c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  <c r="N55" s="437"/>
      <c r="O55" s="437"/>
      <c r="P55" s="437"/>
      <c r="Q55" s="437"/>
      <c r="R55" s="437"/>
      <c r="S55" s="437"/>
      <c r="T55" s="437"/>
      <c r="U55" s="437"/>
      <c r="V55" s="437"/>
      <c r="W55" s="437"/>
      <c r="X55" s="437"/>
      <c r="Y55" s="437"/>
      <c r="Z55" s="437"/>
      <c r="AA55" s="63"/>
      <c r="AB55" s="63"/>
      <c r="AC55" s="63"/>
    </row>
    <row r="56" spans="1:68" ht="14.25" customHeight="1" x14ac:dyDescent="0.25">
      <c r="A56" s="438" t="s">
        <v>125</v>
      </c>
      <c r="B56" s="438"/>
      <c r="C56" s="438"/>
      <c r="D56" s="438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438"/>
      <c r="Q56" s="438"/>
      <c r="R56" s="438"/>
      <c r="S56" s="438"/>
      <c r="T56" s="438"/>
      <c r="U56" s="438"/>
      <c r="V56" s="438"/>
      <c r="W56" s="438"/>
      <c r="X56" s="438"/>
      <c r="Y56" s="438"/>
      <c r="Z56" s="438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39">
        <v>4680115881426</v>
      </c>
      <c r="E57" s="439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47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41"/>
      <c r="R57" s="441"/>
      <c r="S57" s="441"/>
      <c r="T57" s="442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39">
        <v>4680115881426</v>
      </c>
      <c r="E58" s="439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4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41"/>
      <c r="R58" s="441"/>
      <c r="S58" s="441"/>
      <c r="T58" s="442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39">
        <v>4680115881419</v>
      </c>
      <c r="E59" s="439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47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41"/>
      <c r="R59" s="441"/>
      <c r="S59" s="441"/>
      <c r="T59" s="442"/>
      <c r="U59" s="38" t="s">
        <v>48</v>
      </c>
      <c r="V59" s="38" t="s">
        <v>48</v>
      </c>
      <c r="W59" s="39" t="s">
        <v>0</v>
      </c>
      <c r="X59" s="57">
        <v>0</v>
      </c>
      <c r="Y59" s="54">
        <f>IFERROR(IF(X59="",0,CEILING((X59/$H59),1)*$H59),"")</f>
        <v>0</v>
      </c>
      <c r="Z59" s="40" t="str">
        <f>IFERROR(IF(Y59=0,"",ROUNDUP(Y59/H59,0)*0.00937),"")</f>
        <v/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0</v>
      </c>
      <c r="BN59" s="76">
        <f>IFERROR(Y59*I59/H59,"0")</f>
        <v>0</v>
      </c>
      <c r="BO59" s="76">
        <f>IFERROR(1/J59*(X59/H59),"0")</f>
        <v>0</v>
      </c>
      <c r="BP59" s="76">
        <f>IFERROR(1/J59*(Y59/H59),"0")</f>
        <v>0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39">
        <v>4680115881525</v>
      </c>
      <c r="E60" s="439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476" t="s">
        <v>134</v>
      </c>
      <c r="Q60" s="441"/>
      <c r="R60" s="441"/>
      <c r="S60" s="441"/>
      <c r="T60" s="442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446"/>
      <c r="B61" s="446"/>
      <c r="C61" s="446"/>
      <c r="D61" s="446"/>
      <c r="E61" s="446"/>
      <c r="F61" s="446"/>
      <c r="G61" s="446"/>
      <c r="H61" s="446"/>
      <c r="I61" s="446"/>
      <c r="J61" s="446"/>
      <c r="K61" s="446"/>
      <c r="L61" s="446"/>
      <c r="M61" s="446"/>
      <c r="N61" s="446"/>
      <c r="O61" s="447"/>
      <c r="P61" s="443" t="s">
        <v>43</v>
      </c>
      <c r="Q61" s="444"/>
      <c r="R61" s="444"/>
      <c r="S61" s="444"/>
      <c r="T61" s="444"/>
      <c r="U61" s="444"/>
      <c r="V61" s="445"/>
      <c r="W61" s="41" t="s">
        <v>42</v>
      </c>
      <c r="X61" s="42">
        <f>IFERROR(X57/H57,"0")+IFERROR(X58/H58,"0")+IFERROR(X59/H59,"0")+IFERROR(X60/H60,"0")</f>
        <v>0</v>
      </c>
      <c r="Y61" s="42">
        <f>IFERROR(Y57/H57,"0")+IFERROR(Y58/H58,"0")+IFERROR(Y59/H59,"0")+IFERROR(Y60/H60,"0")</f>
        <v>0</v>
      </c>
      <c r="Z61" s="42">
        <f>IFERROR(IF(Z57="",0,Z57),"0")+IFERROR(IF(Z58="",0,Z58),"0")+IFERROR(IF(Z59="",0,Z59),"0")+IFERROR(IF(Z60="",0,Z60),"0")</f>
        <v>0</v>
      </c>
      <c r="AA61" s="65"/>
      <c r="AB61" s="65"/>
      <c r="AC61" s="65"/>
    </row>
    <row r="62" spans="1:68" x14ac:dyDescent="0.2">
      <c r="A62" s="446"/>
      <c r="B62" s="446"/>
      <c r="C62" s="446"/>
      <c r="D62" s="446"/>
      <c r="E62" s="446"/>
      <c r="F62" s="446"/>
      <c r="G62" s="446"/>
      <c r="H62" s="446"/>
      <c r="I62" s="446"/>
      <c r="J62" s="446"/>
      <c r="K62" s="446"/>
      <c r="L62" s="446"/>
      <c r="M62" s="446"/>
      <c r="N62" s="446"/>
      <c r="O62" s="447"/>
      <c r="P62" s="443" t="s">
        <v>43</v>
      </c>
      <c r="Q62" s="444"/>
      <c r="R62" s="444"/>
      <c r="S62" s="444"/>
      <c r="T62" s="444"/>
      <c r="U62" s="444"/>
      <c r="V62" s="445"/>
      <c r="W62" s="41" t="s">
        <v>0</v>
      </c>
      <c r="X62" s="42">
        <f>IFERROR(SUM(X57:X60),"0")</f>
        <v>0</v>
      </c>
      <c r="Y62" s="42">
        <f>IFERROR(SUM(Y57:Y60),"0")</f>
        <v>0</v>
      </c>
      <c r="Z62" s="41"/>
      <c r="AA62" s="65"/>
      <c r="AB62" s="65"/>
      <c r="AC62" s="65"/>
    </row>
    <row r="63" spans="1:68" ht="16.5" customHeight="1" x14ac:dyDescent="0.25">
      <c r="A63" s="437" t="s">
        <v>115</v>
      </c>
      <c r="B63" s="437"/>
      <c r="C63" s="437"/>
      <c r="D63" s="437"/>
      <c r="E63" s="437"/>
      <c r="F63" s="437"/>
      <c r="G63" s="437"/>
      <c r="H63" s="437"/>
      <c r="I63" s="437"/>
      <c r="J63" s="437"/>
      <c r="K63" s="437"/>
      <c r="L63" s="437"/>
      <c r="M63" s="437"/>
      <c r="N63" s="437"/>
      <c r="O63" s="437"/>
      <c r="P63" s="437"/>
      <c r="Q63" s="437"/>
      <c r="R63" s="437"/>
      <c r="S63" s="437"/>
      <c r="T63" s="437"/>
      <c r="U63" s="437"/>
      <c r="V63" s="437"/>
      <c r="W63" s="437"/>
      <c r="X63" s="437"/>
      <c r="Y63" s="437"/>
      <c r="Z63" s="437"/>
      <c r="AA63" s="63"/>
      <c r="AB63" s="63"/>
      <c r="AC63" s="63"/>
    </row>
    <row r="64" spans="1:68" ht="14.25" customHeight="1" x14ac:dyDescent="0.25">
      <c r="A64" s="438" t="s">
        <v>125</v>
      </c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438"/>
      <c r="T64" s="438"/>
      <c r="U64" s="438"/>
      <c r="V64" s="438"/>
      <c r="W64" s="438"/>
      <c r="X64" s="438"/>
      <c r="Y64" s="438"/>
      <c r="Z64" s="438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39">
        <v>4607091382945</v>
      </c>
      <c r="E65" s="439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4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41"/>
      <c r="R65" s="441"/>
      <c r="S65" s="441"/>
      <c r="T65" s="442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39">
        <v>4607091385670</v>
      </c>
      <c r="E66" s="439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41"/>
      <c r="R66" s="441"/>
      <c r="S66" s="441"/>
      <c r="T66" s="442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6"/>
        <v>0</v>
      </c>
      <c r="Z66" s="40" t="str">
        <f t="shared" si="7"/>
        <v/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0</v>
      </c>
      <c r="BN66" s="76">
        <f t="shared" si="9"/>
        <v>0</v>
      </c>
      <c r="BO66" s="76">
        <f t="shared" si="10"/>
        <v>0</v>
      </c>
      <c r="BP66" s="76">
        <f t="shared" si="11"/>
        <v>0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39">
        <v>4607091385670</v>
      </c>
      <c r="E67" s="43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41"/>
      <c r="R67" s="441"/>
      <c r="S67" s="441"/>
      <c r="T67" s="442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39">
        <v>4680115883956</v>
      </c>
      <c r="E68" s="43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41"/>
      <c r="R68" s="441"/>
      <c r="S68" s="441"/>
      <c r="T68" s="442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39">
        <v>4680115881327</v>
      </c>
      <c r="E69" s="43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4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41"/>
      <c r="R69" s="441"/>
      <c r="S69" s="441"/>
      <c r="T69" s="442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6"/>
        <v>0</v>
      </c>
      <c r="Z69" s="40" t="str">
        <f t="shared" si="7"/>
        <v/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0</v>
      </c>
      <c r="BN69" s="76">
        <f t="shared" si="9"/>
        <v>0</v>
      </c>
      <c r="BO69" s="76">
        <f t="shared" si="10"/>
        <v>0</v>
      </c>
      <c r="BP69" s="76">
        <f t="shared" si="11"/>
        <v>0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39">
        <v>4680115882133</v>
      </c>
      <c r="E70" s="439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4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41"/>
      <c r="R70" s="441"/>
      <c r="S70" s="441"/>
      <c r="T70" s="442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39">
        <v>4680115882133</v>
      </c>
      <c r="E71" s="439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4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41"/>
      <c r="R71" s="441"/>
      <c r="S71" s="441"/>
      <c r="T71" s="442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39">
        <v>4607091382952</v>
      </c>
      <c r="E72" s="439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48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41"/>
      <c r="R72" s="441"/>
      <c r="S72" s="441"/>
      <c r="T72" s="442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39">
        <v>4607091385687</v>
      </c>
      <c r="E73" s="439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41"/>
      <c r="R73" s="441"/>
      <c r="S73" s="441"/>
      <c r="T73" s="442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6"/>
        <v>0</v>
      </c>
      <c r="Z73" s="40" t="str">
        <f t="shared" ref="Z73:Z79" si="12"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0</v>
      </c>
      <c r="BN73" s="76">
        <f t="shared" si="9"/>
        <v>0</v>
      </c>
      <c r="BO73" s="76">
        <f t="shared" si="10"/>
        <v>0</v>
      </c>
      <c r="BP73" s="76">
        <f t="shared" si="11"/>
        <v>0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39">
        <v>4680115882539</v>
      </c>
      <c r="E74" s="439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41"/>
      <c r="R74" s="441"/>
      <c r="S74" s="441"/>
      <c r="T74" s="442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39">
        <v>4607091384604</v>
      </c>
      <c r="E75" s="439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4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41"/>
      <c r="R75" s="441"/>
      <c r="S75" s="441"/>
      <c r="T75" s="442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39">
        <v>4680115880283</v>
      </c>
      <c r="E76" s="439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41"/>
      <c r="R76" s="441"/>
      <c r="S76" s="441"/>
      <c r="T76" s="442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39">
        <v>4680115883949</v>
      </c>
      <c r="E77" s="439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41"/>
      <c r="R77" s="441"/>
      <c r="S77" s="441"/>
      <c r="T77" s="442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39">
        <v>4680115881518</v>
      </c>
      <c r="E78" s="439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490" t="s">
        <v>163</v>
      </c>
      <c r="Q78" s="441"/>
      <c r="R78" s="441"/>
      <c r="S78" s="441"/>
      <c r="T78" s="442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39">
        <v>4680115881303</v>
      </c>
      <c r="E79" s="439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491" t="s">
        <v>166</v>
      </c>
      <c r="Q79" s="441"/>
      <c r="R79" s="441"/>
      <c r="S79" s="441"/>
      <c r="T79" s="442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si="6"/>
        <v>0</v>
      </c>
      <c r="Z79" s="40" t="str">
        <f t="shared" si="12"/>
        <v/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0</v>
      </c>
      <c r="BN79" s="76">
        <f t="shared" si="9"/>
        <v>0</v>
      </c>
      <c r="BO79" s="76">
        <f t="shared" si="10"/>
        <v>0</v>
      </c>
      <c r="BP79" s="76">
        <f t="shared" si="11"/>
        <v>0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39">
        <v>4680115882577</v>
      </c>
      <c r="E80" s="439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49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41"/>
      <c r="R80" s="441"/>
      <c r="S80" s="441"/>
      <c r="T80" s="442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39">
        <v>4680115882577</v>
      </c>
      <c r="E81" s="439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49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41"/>
      <c r="R81" s="441"/>
      <c r="S81" s="441"/>
      <c r="T81" s="442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39">
        <v>4680115882720</v>
      </c>
      <c r="E82" s="439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4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41"/>
      <c r="R82" s="441"/>
      <c r="S82" s="441"/>
      <c r="T82" s="442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39">
        <v>4680115880269</v>
      </c>
      <c r="E83" s="439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41"/>
      <c r="R83" s="441"/>
      <c r="S83" s="441"/>
      <c r="T83" s="442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39">
        <v>4680115880429</v>
      </c>
      <c r="E84" s="43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496" t="s">
        <v>176</v>
      </c>
      <c r="Q84" s="441"/>
      <c r="R84" s="441"/>
      <c r="S84" s="441"/>
      <c r="T84" s="442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39">
        <v>4680115881457</v>
      </c>
      <c r="E85" s="439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41"/>
      <c r="R85" s="441"/>
      <c r="S85" s="441"/>
      <c r="T85" s="442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446"/>
      <c r="B86" s="446"/>
      <c r="C86" s="446"/>
      <c r="D86" s="446"/>
      <c r="E86" s="446"/>
      <c r="F86" s="446"/>
      <c r="G86" s="446"/>
      <c r="H86" s="446"/>
      <c r="I86" s="446"/>
      <c r="J86" s="446"/>
      <c r="K86" s="446"/>
      <c r="L86" s="446"/>
      <c r="M86" s="446"/>
      <c r="N86" s="446"/>
      <c r="O86" s="447"/>
      <c r="P86" s="443" t="s">
        <v>43</v>
      </c>
      <c r="Q86" s="444"/>
      <c r="R86" s="444"/>
      <c r="S86" s="444"/>
      <c r="T86" s="444"/>
      <c r="U86" s="444"/>
      <c r="V86" s="445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0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</v>
      </c>
      <c r="AA86" s="65"/>
      <c r="AB86" s="65"/>
      <c r="AC86" s="65"/>
    </row>
    <row r="87" spans="1:68" x14ac:dyDescent="0.2">
      <c r="A87" s="446"/>
      <c r="B87" s="446"/>
      <c r="C87" s="446"/>
      <c r="D87" s="446"/>
      <c r="E87" s="446"/>
      <c r="F87" s="446"/>
      <c r="G87" s="446"/>
      <c r="H87" s="446"/>
      <c r="I87" s="446"/>
      <c r="J87" s="446"/>
      <c r="K87" s="446"/>
      <c r="L87" s="446"/>
      <c r="M87" s="446"/>
      <c r="N87" s="446"/>
      <c r="O87" s="447"/>
      <c r="P87" s="443" t="s">
        <v>43</v>
      </c>
      <c r="Q87" s="444"/>
      <c r="R87" s="444"/>
      <c r="S87" s="444"/>
      <c r="T87" s="444"/>
      <c r="U87" s="444"/>
      <c r="V87" s="445"/>
      <c r="W87" s="41" t="s">
        <v>0</v>
      </c>
      <c r="X87" s="42">
        <f>IFERROR(SUM(X65:X85),"0")</f>
        <v>0</v>
      </c>
      <c r="Y87" s="42">
        <f>IFERROR(SUM(Y65:Y85),"0")</f>
        <v>0</v>
      </c>
      <c r="Z87" s="41"/>
      <c r="AA87" s="65"/>
      <c r="AB87" s="65"/>
      <c r="AC87" s="65"/>
    </row>
    <row r="88" spans="1:68" ht="14.25" customHeight="1" x14ac:dyDescent="0.25">
      <c r="A88" s="438" t="s">
        <v>117</v>
      </c>
      <c r="B88" s="438"/>
      <c r="C88" s="438"/>
      <c r="D88" s="438"/>
      <c r="E88" s="438"/>
      <c r="F88" s="438"/>
      <c r="G88" s="438"/>
      <c r="H88" s="438"/>
      <c r="I88" s="438"/>
      <c r="J88" s="438"/>
      <c r="K88" s="438"/>
      <c r="L88" s="438"/>
      <c r="M88" s="438"/>
      <c r="N88" s="438"/>
      <c r="O88" s="438"/>
      <c r="P88" s="438"/>
      <c r="Q88" s="438"/>
      <c r="R88" s="438"/>
      <c r="S88" s="438"/>
      <c r="T88" s="438"/>
      <c r="U88" s="438"/>
      <c r="V88" s="438"/>
      <c r="W88" s="438"/>
      <c r="X88" s="438"/>
      <c r="Y88" s="438"/>
      <c r="Z88" s="438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39">
        <v>4680115881488</v>
      </c>
      <c r="E89" s="439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4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41"/>
      <c r="R89" s="441"/>
      <c r="S89" s="441"/>
      <c r="T89" s="442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39">
        <v>4680115882775</v>
      </c>
      <c r="E90" s="439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4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41"/>
      <c r="R90" s="441"/>
      <c r="S90" s="441"/>
      <c r="T90" s="442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39">
        <v>4680115880658</v>
      </c>
      <c r="E91" s="439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500" t="s">
        <v>185</v>
      </c>
      <c r="Q91" s="441"/>
      <c r="R91" s="441"/>
      <c r="S91" s="441"/>
      <c r="T91" s="442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446"/>
      <c r="B92" s="446"/>
      <c r="C92" s="446"/>
      <c r="D92" s="446"/>
      <c r="E92" s="446"/>
      <c r="F92" s="446"/>
      <c r="G92" s="446"/>
      <c r="H92" s="446"/>
      <c r="I92" s="446"/>
      <c r="J92" s="446"/>
      <c r="K92" s="446"/>
      <c r="L92" s="446"/>
      <c r="M92" s="446"/>
      <c r="N92" s="446"/>
      <c r="O92" s="447"/>
      <c r="P92" s="443" t="s">
        <v>43</v>
      </c>
      <c r="Q92" s="444"/>
      <c r="R92" s="444"/>
      <c r="S92" s="444"/>
      <c r="T92" s="444"/>
      <c r="U92" s="444"/>
      <c r="V92" s="445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x14ac:dyDescent="0.2">
      <c r="A93" s="446"/>
      <c r="B93" s="446"/>
      <c r="C93" s="446"/>
      <c r="D93" s="446"/>
      <c r="E93" s="446"/>
      <c r="F93" s="446"/>
      <c r="G93" s="446"/>
      <c r="H93" s="446"/>
      <c r="I93" s="446"/>
      <c r="J93" s="446"/>
      <c r="K93" s="446"/>
      <c r="L93" s="446"/>
      <c r="M93" s="446"/>
      <c r="N93" s="446"/>
      <c r="O93" s="447"/>
      <c r="P93" s="443" t="s">
        <v>43</v>
      </c>
      <c r="Q93" s="444"/>
      <c r="R93" s="444"/>
      <c r="S93" s="444"/>
      <c r="T93" s="444"/>
      <c r="U93" s="444"/>
      <c r="V93" s="445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customHeight="1" x14ac:dyDescent="0.25">
      <c r="A94" s="438" t="s">
        <v>79</v>
      </c>
      <c r="B94" s="438"/>
      <c r="C94" s="438"/>
      <c r="D94" s="438"/>
      <c r="E94" s="438"/>
      <c r="F94" s="438"/>
      <c r="G94" s="438"/>
      <c r="H94" s="438"/>
      <c r="I94" s="438"/>
      <c r="J94" s="438"/>
      <c r="K94" s="438"/>
      <c r="L94" s="438"/>
      <c r="M94" s="438"/>
      <c r="N94" s="438"/>
      <c r="O94" s="438"/>
      <c r="P94" s="438"/>
      <c r="Q94" s="438"/>
      <c r="R94" s="438"/>
      <c r="S94" s="438"/>
      <c r="T94" s="438"/>
      <c r="U94" s="438"/>
      <c r="V94" s="438"/>
      <c r="W94" s="438"/>
      <c r="X94" s="438"/>
      <c r="Y94" s="438"/>
      <c r="Z94" s="438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39">
        <v>4680115885066</v>
      </c>
      <c r="E95" s="439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501" t="s">
        <v>188</v>
      </c>
      <c r="Q95" s="441"/>
      <c r="R95" s="441"/>
      <c r="S95" s="441"/>
      <c r="T95" s="442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39">
        <v>4680115885073</v>
      </c>
      <c r="E96" s="439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502" t="s">
        <v>192</v>
      </c>
      <c r="Q96" s="441"/>
      <c r="R96" s="441"/>
      <c r="S96" s="441"/>
      <c r="T96" s="442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39">
        <v>4680115885042</v>
      </c>
      <c r="E97" s="439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503" t="s">
        <v>195</v>
      </c>
      <c r="Q97" s="441"/>
      <c r="R97" s="441"/>
      <c r="S97" s="441"/>
      <c r="T97" s="442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39">
        <v>4680115885059</v>
      </c>
      <c r="E98" s="439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504" t="s">
        <v>198</v>
      </c>
      <c r="Q98" s="441"/>
      <c r="R98" s="441"/>
      <c r="S98" s="441"/>
      <c r="T98" s="442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39">
        <v>4680115885080</v>
      </c>
      <c r="E99" s="439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505" t="s">
        <v>201</v>
      </c>
      <c r="Q99" s="441"/>
      <c r="R99" s="441"/>
      <c r="S99" s="441"/>
      <c r="T99" s="442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39">
        <v>4680115885097</v>
      </c>
      <c r="E100" s="439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506" t="s">
        <v>204</v>
      </c>
      <c r="Q100" s="441"/>
      <c r="R100" s="441"/>
      <c r="S100" s="441"/>
      <c r="T100" s="442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39">
        <v>4607091387667</v>
      </c>
      <c r="E101" s="439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5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41"/>
      <c r="R101" s="441"/>
      <c r="S101" s="441"/>
      <c r="T101" s="442"/>
      <c r="U101" s="38" t="s">
        <v>48</v>
      </c>
      <c r="V101" s="38" t="s">
        <v>48</v>
      </c>
      <c r="W101" s="39" t="s">
        <v>0</v>
      </c>
      <c r="X101" s="57">
        <v>0</v>
      </c>
      <c r="Y101" s="54">
        <f t="shared" si="13"/>
        <v>0</v>
      </c>
      <c r="Z101" s="40" t="str">
        <f>IFERROR(IF(Y101=0,"",ROUNDUP(Y101/H101,0)*0.02175),"")</f>
        <v/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0</v>
      </c>
      <c r="BN101" s="76">
        <f t="shared" si="15"/>
        <v>0</v>
      </c>
      <c r="BO101" s="76">
        <f t="shared" si="16"/>
        <v>0</v>
      </c>
      <c r="BP101" s="76">
        <f t="shared" si="17"/>
        <v>0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39">
        <v>4607091387636</v>
      </c>
      <c r="E102" s="439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41"/>
      <c r="R102" s="441"/>
      <c r="S102" s="441"/>
      <c r="T102" s="442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39">
        <v>4607091382426</v>
      </c>
      <c r="E103" s="439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41"/>
      <c r="R103" s="441"/>
      <c r="S103" s="441"/>
      <c r="T103" s="442"/>
      <c r="U103" s="38" t="s">
        <v>48</v>
      </c>
      <c r="V103" s="38" t="s">
        <v>48</v>
      </c>
      <c r="W103" s="39" t="s">
        <v>0</v>
      </c>
      <c r="X103" s="57">
        <v>0</v>
      </c>
      <c r="Y103" s="54">
        <f t="shared" si="13"/>
        <v>0</v>
      </c>
      <c r="Z103" s="40" t="str">
        <f>IFERROR(IF(Y103=0,"",ROUNDUP(Y103/H103,0)*0.02175),"")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0</v>
      </c>
      <c r="BN103" s="76">
        <f t="shared" si="15"/>
        <v>0</v>
      </c>
      <c r="BO103" s="76">
        <f t="shared" si="16"/>
        <v>0</v>
      </c>
      <c r="BP103" s="76">
        <f t="shared" si="17"/>
        <v>0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39">
        <v>4607091386547</v>
      </c>
      <c r="E104" s="439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41"/>
      <c r="R104" s="441"/>
      <c r="S104" s="441"/>
      <c r="T104" s="442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39">
        <v>4607091382464</v>
      </c>
      <c r="E105" s="439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5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41"/>
      <c r="R105" s="441"/>
      <c r="S105" s="441"/>
      <c r="T105" s="442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39">
        <v>4680115883444</v>
      </c>
      <c r="E106" s="439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5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41"/>
      <c r="R106" s="441"/>
      <c r="S106" s="441"/>
      <c r="T106" s="442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39">
        <v>4680115883444</v>
      </c>
      <c r="E107" s="439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41"/>
      <c r="R107" s="441"/>
      <c r="S107" s="441"/>
      <c r="T107" s="442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446"/>
      <c r="B108" s="446"/>
      <c r="C108" s="446"/>
      <c r="D108" s="446"/>
      <c r="E108" s="446"/>
      <c r="F108" s="446"/>
      <c r="G108" s="446"/>
      <c r="H108" s="446"/>
      <c r="I108" s="446"/>
      <c r="J108" s="446"/>
      <c r="K108" s="446"/>
      <c r="L108" s="446"/>
      <c r="M108" s="446"/>
      <c r="N108" s="446"/>
      <c r="O108" s="447"/>
      <c r="P108" s="443" t="s">
        <v>43</v>
      </c>
      <c r="Q108" s="444"/>
      <c r="R108" s="444"/>
      <c r="S108" s="444"/>
      <c r="T108" s="444"/>
      <c r="U108" s="444"/>
      <c r="V108" s="445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65"/>
      <c r="AB108" s="65"/>
      <c r="AC108" s="65"/>
    </row>
    <row r="109" spans="1:68" x14ac:dyDescent="0.2">
      <c r="A109" s="446"/>
      <c r="B109" s="446"/>
      <c r="C109" s="446"/>
      <c r="D109" s="446"/>
      <c r="E109" s="446"/>
      <c r="F109" s="446"/>
      <c r="G109" s="446"/>
      <c r="H109" s="446"/>
      <c r="I109" s="446"/>
      <c r="J109" s="446"/>
      <c r="K109" s="446"/>
      <c r="L109" s="446"/>
      <c r="M109" s="446"/>
      <c r="N109" s="446"/>
      <c r="O109" s="447"/>
      <c r="P109" s="443" t="s">
        <v>43</v>
      </c>
      <c r="Q109" s="444"/>
      <c r="R109" s="444"/>
      <c r="S109" s="444"/>
      <c r="T109" s="444"/>
      <c r="U109" s="444"/>
      <c r="V109" s="445"/>
      <c r="W109" s="41" t="s">
        <v>0</v>
      </c>
      <c r="X109" s="42">
        <f>IFERROR(SUM(X95:X107),"0")</f>
        <v>0</v>
      </c>
      <c r="Y109" s="42">
        <f>IFERROR(SUM(Y95:Y107),"0")</f>
        <v>0</v>
      </c>
      <c r="Z109" s="41"/>
      <c r="AA109" s="65"/>
      <c r="AB109" s="65"/>
      <c r="AC109" s="65"/>
    </row>
    <row r="110" spans="1:68" ht="14.25" customHeight="1" x14ac:dyDescent="0.25">
      <c r="A110" s="438" t="s">
        <v>84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  <c r="Y110" s="438"/>
      <c r="Z110" s="438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39">
        <v>4607091386967</v>
      </c>
      <c r="E111" s="439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41"/>
      <c r="R111" s="441"/>
      <c r="S111" s="441"/>
      <c r="T111" s="442"/>
      <c r="U111" s="38" t="s">
        <v>48</v>
      </c>
      <c r="V111" s="38" t="s">
        <v>48</v>
      </c>
      <c r="W111" s="39" t="s">
        <v>0</v>
      </c>
      <c r="X111" s="57">
        <v>0</v>
      </c>
      <c r="Y111" s="54">
        <f t="shared" ref="Y111:Y125" si="18">IFERROR(IF(X111="",0,CEILING((X111/$H111),1)*$H111),"")</f>
        <v>0</v>
      </c>
      <c r="Z111" s="40" t="str">
        <f>IFERROR(IF(Y111=0,"",ROUNDUP(Y111/H111,0)*0.02175),"")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0</v>
      </c>
      <c r="BN111" s="76">
        <f t="shared" ref="BN111:BN125" si="20">IFERROR(Y111*I111/H111,"0")</f>
        <v>0</v>
      </c>
      <c r="BO111" s="76">
        <f t="shared" ref="BO111:BO125" si="21">IFERROR(1/J111*(X111/H111),"0")</f>
        <v>0</v>
      </c>
      <c r="BP111" s="76">
        <f t="shared" ref="BP111:BP125" si="22">IFERROR(1/J111*(Y111/H111),"0")</f>
        <v>0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39">
        <v>4607091386967</v>
      </c>
      <c r="E112" s="439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5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41"/>
      <c r="R112" s="441"/>
      <c r="S112" s="441"/>
      <c r="T112" s="442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39">
        <v>4607091385304</v>
      </c>
      <c r="E113" s="439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5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41"/>
      <c r="R113" s="441"/>
      <c r="S113" s="441"/>
      <c r="T113" s="442"/>
      <c r="U113" s="38" t="s">
        <v>48</v>
      </c>
      <c r="V113" s="38" t="s">
        <v>48</v>
      </c>
      <c r="W113" s="39" t="s">
        <v>0</v>
      </c>
      <c r="X113" s="57">
        <v>50</v>
      </c>
      <c r="Y113" s="54">
        <f t="shared" si="18"/>
        <v>50.400000000000006</v>
      </c>
      <c r="Z113" s="40">
        <f>IFERROR(IF(Y113=0,"",ROUNDUP(Y113/H113,0)*0.02175),"")</f>
        <v>0.1305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53.357142857142861</v>
      </c>
      <c r="BN113" s="76">
        <f t="shared" si="20"/>
        <v>53.784000000000006</v>
      </c>
      <c r="BO113" s="76">
        <f t="shared" si="21"/>
        <v>0.10629251700680271</v>
      </c>
      <c r="BP113" s="76">
        <f t="shared" si="22"/>
        <v>0.10714285714285714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39">
        <v>4607091386264</v>
      </c>
      <c r="E114" s="439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51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41"/>
      <c r="R114" s="441"/>
      <c r="S114" s="441"/>
      <c r="T114" s="442"/>
      <c r="U114" s="38" t="s">
        <v>48</v>
      </c>
      <c r="V114" s="38" t="s">
        <v>48</v>
      </c>
      <c r="W114" s="39" t="s">
        <v>0</v>
      </c>
      <c r="X114" s="57">
        <v>0</v>
      </c>
      <c r="Y114" s="54">
        <f t="shared" si="18"/>
        <v>0</v>
      </c>
      <c r="Z114" s="40" t="str">
        <f>IFERROR(IF(Y114=0,"",ROUNDUP(Y114/H114,0)*0.00753),"")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0</v>
      </c>
      <c r="BN114" s="76">
        <f t="shared" si="20"/>
        <v>0</v>
      </c>
      <c r="BO114" s="76">
        <f t="shared" si="21"/>
        <v>0</v>
      </c>
      <c r="BP114" s="76">
        <f t="shared" si="22"/>
        <v>0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39">
        <v>4680115882584</v>
      </c>
      <c r="E115" s="439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5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41"/>
      <c r="R115" s="441"/>
      <c r="S115" s="441"/>
      <c r="T115" s="442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39">
        <v>4680115882584</v>
      </c>
      <c r="E116" s="439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5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41"/>
      <c r="R116" s="441"/>
      <c r="S116" s="441"/>
      <c r="T116" s="442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39">
        <v>4607091385731</v>
      </c>
      <c r="E117" s="439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5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41"/>
      <c r="R117" s="441"/>
      <c r="S117" s="441"/>
      <c r="T117" s="442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39">
        <v>4680115880894</v>
      </c>
      <c r="E118" s="439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5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41"/>
      <c r="R118" s="441"/>
      <c r="S118" s="441"/>
      <c r="T118" s="442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39">
        <v>4680115880214</v>
      </c>
      <c r="E119" s="439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5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41"/>
      <c r="R119" s="441"/>
      <c r="S119" s="441"/>
      <c r="T119" s="442"/>
      <c r="U119" s="38" t="s">
        <v>48</v>
      </c>
      <c r="V119" s="38" t="s">
        <v>48</v>
      </c>
      <c r="W119" s="39" t="s">
        <v>0</v>
      </c>
      <c r="X119" s="57">
        <v>43</v>
      </c>
      <c r="Y119" s="54">
        <f t="shared" si="18"/>
        <v>43.2</v>
      </c>
      <c r="Z119" s="40">
        <f>IFERROR(IF(Y119=0,"",ROUNDUP(Y119/H119,0)*0.00937),"")</f>
        <v>0.14992</v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47.586666666666666</v>
      </c>
      <c r="BN119" s="76">
        <f t="shared" si="20"/>
        <v>47.808</v>
      </c>
      <c r="BO119" s="76">
        <f t="shared" si="21"/>
        <v>0.13271604938271606</v>
      </c>
      <c r="BP119" s="76">
        <f t="shared" si="22"/>
        <v>0.13333333333333333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39">
        <v>4680115885233</v>
      </c>
      <c r="E120" s="439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523" t="s">
        <v>236</v>
      </c>
      <c r="Q120" s="441"/>
      <c r="R120" s="441"/>
      <c r="S120" s="441"/>
      <c r="T120" s="442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39">
        <v>4680115884915</v>
      </c>
      <c r="E121" s="439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524" t="s">
        <v>239</v>
      </c>
      <c r="Q121" s="441"/>
      <c r="R121" s="441"/>
      <c r="S121" s="441"/>
      <c r="T121" s="442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39">
        <v>4607091385427</v>
      </c>
      <c r="E122" s="439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41"/>
      <c r="R122" s="441"/>
      <c r="S122" s="441"/>
      <c r="T122" s="442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39">
        <v>4680115882645</v>
      </c>
      <c r="E123" s="439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5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41"/>
      <c r="R123" s="441"/>
      <c r="S123" s="441"/>
      <c r="T123" s="442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39">
        <v>4680115884311</v>
      </c>
      <c r="E124" s="439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527" t="s">
        <v>246</v>
      </c>
      <c r="Q124" s="441"/>
      <c r="R124" s="441"/>
      <c r="S124" s="441"/>
      <c r="T124" s="442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39">
        <v>4680115884403</v>
      </c>
      <c r="E125" s="439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528" t="s">
        <v>249</v>
      </c>
      <c r="Q125" s="441"/>
      <c r="R125" s="441"/>
      <c r="S125" s="441"/>
      <c r="T125" s="442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446"/>
      <c r="B126" s="446"/>
      <c r="C126" s="446"/>
      <c r="D126" s="446"/>
      <c r="E126" s="446"/>
      <c r="F126" s="446"/>
      <c r="G126" s="446"/>
      <c r="H126" s="446"/>
      <c r="I126" s="446"/>
      <c r="J126" s="446"/>
      <c r="K126" s="446"/>
      <c r="L126" s="446"/>
      <c r="M126" s="446"/>
      <c r="N126" s="446"/>
      <c r="O126" s="447"/>
      <c r="P126" s="443" t="s">
        <v>43</v>
      </c>
      <c r="Q126" s="444"/>
      <c r="R126" s="444"/>
      <c r="S126" s="444"/>
      <c r="T126" s="444"/>
      <c r="U126" s="444"/>
      <c r="V126" s="445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21.87830687830688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22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0.28042</v>
      </c>
      <c r="AA126" s="65"/>
      <c r="AB126" s="65"/>
      <c r="AC126" s="65"/>
    </row>
    <row r="127" spans="1:68" x14ac:dyDescent="0.2">
      <c r="A127" s="446"/>
      <c r="B127" s="446"/>
      <c r="C127" s="446"/>
      <c r="D127" s="446"/>
      <c r="E127" s="446"/>
      <c r="F127" s="446"/>
      <c r="G127" s="446"/>
      <c r="H127" s="446"/>
      <c r="I127" s="446"/>
      <c r="J127" s="446"/>
      <c r="K127" s="446"/>
      <c r="L127" s="446"/>
      <c r="M127" s="446"/>
      <c r="N127" s="446"/>
      <c r="O127" s="447"/>
      <c r="P127" s="443" t="s">
        <v>43</v>
      </c>
      <c r="Q127" s="444"/>
      <c r="R127" s="444"/>
      <c r="S127" s="444"/>
      <c r="T127" s="444"/>
      <c r="U127" s="444"/>
      <c r="V127" s="445"/>
      <c r="W127" s="41" t="s">
        <v>0</v>
      </c>
      <c r="X127" s="42">
        <f>IFERROR(SUM(X111:X125),"0")</f>
        <v>93</v>
      </c>
      <c r="Y127" s="42">
        <f>IFERROR(SUM(Y111:Y125),"0")</f>
        <v>93.600000000000009</v>
      </c>
      <c r="Z127" s="41"/>
      <c r="AA127" s="65"/>
      <c r="AB127" s="65"/>
      <c r="AC127" s="65"/>
    </row>
    <row r="128" spans="1:68" ht="14.25" customHeight="1" x14ac:dyDescent="0.25">
      <c r="A128" s="438" t="s">
        <v>250</v>
      </c>
      <c r="B128" s="438"/>
      <c r="C128" s="438"/>
      <c r="D128" s="438"/>
      <c r="E128" s="438"/>
      <c r="F128" s="438"/>
      <c r="G128" s="438"/>
      <c r="H128" s="438"/>
      <c r="I128" s="438"/>
      <c r="J128" s="438"/>
      <c r="K128" s="438"/>
      <c r="L128" s="438"/>
      <c r="M128" s="438"/>
      <c r="N128" s="438"/>
      <c r="O128" s="438"/>
      <c r="P128" s="438"/>
      <c r="Q128" s="438"/>
      <c r="R128" s="438"/>
      <c r="S128" s="438"/>
      <c r="T128" s="438"/>
      <c r="U128" s="438"/>
      <c r="V128" s="438"/>
      <c r="W128" s="438"/>
      <c r="X128" s="438"/>
      <c r="Y128" s="438"/>
      <c r="Z128" s="438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39">
        <v>4680115881532</v>
      </c>
      <c r="E129" s="439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52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41"/>
      <c r="R129" s="441"/>
      <c r="S129" s="441"/>
      <c r="T129" s="442"/>
      <c r="U129" s="38" t="s">
        <v>48</v>
      </c>
      <c r="V129" s="38" t="s">
        <v>48</v>
      </c>
      <c r="W129" s="39" t="s">
        <v>0</v>
      </c>
      <c r="X129" s="57">
        <v>120</v>
      </c>
      <c r="Y129" s="54">
        <f>IFERROR(IF(X129="",0,CEILING((X129/$H129),1)*$H129),"")</f>
        <v>124.8</v>
      </c>
      <c r="Z129" s="40">
        <f>IFERROR(IF(Y129=0,"",ROUNDUP(Y129/H129,0)*0.02175),"")</f>
        <v>0.34799999999999998</v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127.38461538461537</v>
      </c>
      <c r="BN129" s="76">
        <f>IFERROR(Y129*I129/H129,"0")</f>
        <v>132.47999999999999</v>
      </c>
      <c r="BO129" s="76">
        <f>IFERROR(1/J129*(X129/H129),"0")</f>
        <v>0.27472527472527469</v>
      </c>
      <c r="BP129" s="76">
        <f>IFERROR(1/J129*(Y129/H129),"0")</f>
        <v>0.2857142857142857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39">
        <v>4680115881532</v>
      </c>
      <c r="E130" s="439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5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41"/>
      <c r="R130" s="441"/>
      <c r="S130" s="441"/>
      <c r="T130" s="442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39">
        <v>4680115882652</v>
      </c>
      <c r="E131" s="439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5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41"/>
      <c r="R131" s="441"/>
      <c r="S131" s="441"/>
      <c r="T131" s="442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39">
        <v>4680115880238</v>
      </c>
      <c r="E132" s="439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41"/>
      <c r="R132" s="441"/>
      <c r="S132" s="441"/>
      <c r="T132" s="442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39">
        <v>4680115881464</v>
      </c>
      <c r="E133" s="439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5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41"/>
      <c r="R133" s="441"/>
      <c r="S133" s="441"/>
      <c r="T133" s="442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446"/>
      <c r="B134" s="446"/>
      <c r="C134" s="446"/>
      <c r="D134" s="446"/>
      <c r="E134" s="446"/>
      <c r="F134" s="446"/>
      <c r="G134" s="446"/>
      <c r="H134" s="446"/>
      <c r="I134" s="446"/>
      <c r="J134" s="446"/>
      <c r="K134" s="446"/>
      <c r="L134" s="446"/>
      <c r="M134" s="446"/>
      <c r="N134" s="446"/>
      <c r="O134" s="447"/>
      <c r="P134" s="443" t="s">
        <v>43</v>
      </c>
      <c r="Q134" s="444"/>
      <c r="R134" s="444"/>
      <c r="S134" s="444"/>
      <c r="T134" s="444"/>
      <c r="U134" s="444"/>
      <c r="V134" s="445"/>
      <c r="W134" s="41" t="s">
        <v>42</v>
      </c>
      <c r="X134" s="42">
        <f>IFERROR(X129/H129,"0")+IFERROR(X130/H130,"0")+IFERROR(X131/H131,"0")+IFERROR(X132/H132,"0")+IFERROR(X133/H133,"0")</f>
        <v>15.384615384615385</v>
      </c>
      <c r="Y134" s="42">
        <f>IFERROR(Y129/H129,"0")+IFERROR(Y130/H130,"0")+IFERROR(Y131/H131,"0")+IFERROR(Y132/H132,"0")+IFERROR(Y133/H133,"0")</f>
        <v>16</v>
      </c>
      <c r="Z134" s="42">
        <f>IFERROR(IF(Z129="",0,Z129),"0")+IFERROR(IF(Z130="",0,Z130),"0")+IFERROR(IF(Z131="",0,Z131),"0")+IFERROR(IF(Z132="",0,Z132),"0")+IFERROR(IF(Z133="",0,Z133),"0")</f>
        <v>0.34799999999999998</v>
      </c>
      <c r="AA134" s="65"/>
      <c r="AB134" s="65"/>
      <c r="AC134" s="65"/>
    </row>
    <row r="135" spans="1:68" x14ac:dyDescent="0.2">
      <c r="A135" s="446"/>
      <c r="B135" s="446"/>
      <c r="C135" s="446"/>
      <c r="D135" s="446"/>
      <c r="E135" s="446"/>
      <c r="F135" s="446"/>
      <c r="G135" s="446"/>
      <c r="H135" s="446"/>
      <c r="I135" s="446"/>
      <c r="J135" s="446"/>
      <c r="K135" s="446"/>
      <c r="L135" s="446"/>
      <c r="M135" s="446"/>
      <c r="N135" s="446"/>
      <c r="O135" s="447"/>
      <c r="P135" s="443" t="s">
        <v>43</v>
      </c>
      <c r="Q135" s="444"/>
      <c r="R135" s="444"/>
      <c r="S135" s="444"/>
      <c r="T135" s="444"/>
      <c r="U135" s="444"/>
      <c r="V135" s="445"/>
      <c r="W135" s="41" t="s">
        <v>0</v>
      </c>
      <c r="X135" s="42">
        <f>IFERROR(SUM(X129:X133),"0")</f>
        <v>120</v>
      </c>
      <c r="Y135" s="42">
        <f>IFERROR(SUM(Y129:Y133),"0")</f>
        <v>124.8</v>
      </c>
      <c r="Z135" s="41"/>
      <c r="AA135" s="65"/>
      <c r="AB135" s="65"/>
      <c r="AC135" s="65"/>
    </row>
    <row r="136" spans="1:68" ht="16.5" customHeight="1" x14ac:dyDescent="0.25">
      <c r="A136" s="437" t="s">
        <v>260</v>
      </c>
      <c r="B136" s="437"/>
      <c r="C136" s="437"/>
      <c r="D136" s="437"/>
      <c r="E136" s="437"/>
      <c r="F136" s="437"/>
      <c r="G136" s="437"/>
      <c r="H136" s="437"/>
      <c r="I136" s="437"/>
      <c r="J136" s="437"/>
      <c r="K136" s="437"/>
      <c r="L136" s="437"/>
      <c r="M136" s="437"/>
      <c r="N136" s="437"/>
      <c r="O136" s="437"/>
      <c r="P136" s="437"/>
      <c r="Q136" s="437"/>
      <c r="R136" s="437"/>
      <c r="S136" s="437"/>
      <c r="T136" s="437"/>
      <c r="U136" s="437"/>
      <c r="V136" s="437"/>
      <c r="W136" s="437"/>
      <c r="X136" s="437"/>
      <c r="Y136" s="437"/>
      <c r="Z136" s="437"/>
      <c r="AA136" s="63"/>
      <c r="AB136" s="63"/>
      <c r="AC136" s="63"/>
    </row>
    <row r="137" spans="1:68" ht="14.25" customHeight="1" x14ac:dyDescent="0.25">
      <c r="A137" s="438" t="s">
        <v>84</v>
      </c>
      <c r="B137" s="438"/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8"/>
      <c r="O137" s="438"/>
      <c r="P137" s="438"/>
      <c r="Q137" s="438"/>
      <c r="R137" s="438"/>
      <c r="S137" s="438"/>
      <c r="T137" s="438"/>
      <c r="U137" s="438"/>
      <c r="V137" s="438"/>
      <c r="W137" s="438"/>
      <c r="X137" s="438"/>
      <c r="Y137" s="438"/>
      <c r="Z137" s="438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39">
        <v>4607091385168</v>
      </c>
      <c r="E138" s="439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1"/>
      <c r="R138" s="441"/>
      <c r="S138" s="441"/>
      <c r="T138" s="442"/>
      <c r="U138" s="38" t="s">
        <v>48</v>
      </c>
      <c r="V138" s="38" t="s">
        <v>48</v>
      </c>
      <c r="W138" s="39" t="s">
        <v>0</v>
      </c>
      <c r="X138" s="57">
        <v>0</v>
      </c>
      <c r="Y138" s="54">
        <f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0</v>
      </c>
      <c r="BN138" s="76">
        <f>IFERROR(Y138*I138/H138,"0")</f>
        <v>0</v>
      </c>
      <c r="BO138" s="76">
        <f>IFERROR(1/J138*(X138/H138),"0")</f>
        <v>0</v>
      </c>
      <c r="BP138" s="76">
        <f>IFERROR(1/J138*(Y138/H138),"0")</f>
        <v>0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39">
        <v>4607091385168</v>
      </c>
      <c r="E139" s="439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1"/>
      <c r="R139" s="441"/>
      <c r="S139" s="441"/>
      <c r="T139" s="442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39">
        <v>4607091383256</v>
      </c>
      <c r="E140" s="439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1"/>
      <c r="R140" s="441"/>
      <c r="S140" s="441"/>
      <c r="T140" s="442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39">
        <v>4607091385748</v>
      </c>
      <c r="E141" s="439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53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1"/>
      <c r="R141" s="441"/>
      <c r="S141" s="441"/>
      <c r="T141" s="442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39">
        <v>4680115884533</v>
      </c>
      <c r="E142" s="439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1"/>
      <c r="R142" s="441"/>
      <c r="S142" s="441"/>
      <c r="T142" s="442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446"/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7"/>
      <c r="P143" s="443" t="s">
        <v>43</v>
      </c>
      <c r="Q143" s="444"/>
      <c r="R143" s="444"/>
      <c r="S143" s="444"/>
      <c r="T143" s="444"/>
      <c r="U143" s="444"/>
      <c r="V143" s="445"/>
      <c r="W143" s="41" t="s">
        <v>42</v>
      </c>
      <c r="X143" s="42">
        <f>IFERROR(X138/H138,"0")+IFERROR(X139/H139,"0")+IFERROR(X140/H140,"0")+IFERROR(X141/H141,"0")+IFERROR(X142/H142,"0")</f>
        <v>0</v>
      </c>
      <c r="Y143" s="42">
        <f>IFERROR(Y138/H138,"0")+IFERROR(Y139/H139,"0")+IFERROR(Y140/H140,"0")+IFERROR(Y141/H141,"0")+IFERROR(Y142/H142,"0")</f>
        <v>0</v>
      </c>
      <c r="Z143" s="42">
        <f>IFERROR(IF(Z138="",0,Z138),"0")+IFERROR(IF(Z139="",0,Z139),"0")+IFERROR(IF(Z140="",0,Z140),"0")+IFERROR(IF(Z141="",0,Z141),"0")+IFERROR(IF(Z142="",0,Z142),"0")</f>
        <v>0</v>
      </c>
      <c r="AA143" s="65"/>
      <c r="AB143" s="65"/>
      <c r="AC143" s="65"/>
    </row>
    <row r="144" spans="1:68" x14ac:dyDescent="0.2">
      <c r="A144" s="446"/>
      <c r="B144" s="446"/>
      <c r="C144" s="446"/>
      <c r="D144" s="446"/>
      <c r="E144" s="446"/>
      <c r="F144" s="446"/>
      <c r="G144" s="446"/>
      <c r="H144" s="446"/>
      <c r="I144" s="446"/>
      <c r="J144" s="446"/>
      <c r="K144" s="446"/>
      <c r="L144" s="446"/>
      <c r="M144" s="446"/>
      <c r="N144" s="446"/>
      <c r="O144" s="447"/>
      <c r="P144" s="443" t="s">
        <v>43</v>
      </c>
      <c r="Q144" s="444"/>
      <c r="R144" s="444"/>
      <c r="S144" s="444"/>
      <c r="T144" s="444"/>
      <c r="U144" s="444"/>
      <c r="V144" s="445"/>
      <c r="W144" s="41" t="s">
        <v>0</v>
      </c>
      <c r="X144" s="42">
        <f>IFERROR(SUM(X138:X142),"0")</f>
        <v>0</v>
      </c>
      <c r="Y144" s="42">
        <f>IFERROR(SUM(Y138:Y142),"0")</f>
        <v>0</v>
      </c>
      <c r="Z144" s="41"/>
      <c r="AA144" s="65"/>
      <c r="AB144" s="65"/>
      <c r="AC144" s="65"/>
    </row>
    <row r="145" spans="1:68" ht="27.75" customHeight="1" x14ac:dyDescent="0.2">
      <c r="A145" s="436" t="s">
        <v>270</v>
      </c>
      <c r="B145" s="436"/>
      <c r="C145" s="436"/>
      <c r="D145" s="436"/>
      <c r="E145" s="436"/>
      <c r="F145" s="436"/>
      <c r="G145" s="436"/>
      <c r="H145" s="436"/>
      <c r="I145" s="436"/>
      <c r="J145" s="436"/>
      <c r="K145" s="436"/>
      <c r="L145" s="436"/>
      <c r="M145" s="436"/>
      <c r="N145" s="436"/>
      <c r="O145" s="436"/>
      <c r="P145" s="436"/>
      <c r="Q145" s="436"/>
      <c r="R145" s="436"/>
      <c r="S145" s="436"/>
      <c r="T145" s="436"/>
      <c r="U145" s="436"/>
      <c r="V145" s="436"/>
      <c r="W145" s="436"/>
      <c r="X145" s="436"/>
      <c r="Y145" s="436"/>
      <c r="Z145" s="436"/>
      <c r="AA145" s="53"/>
      <c r="AB145" s="53"/>
      <c r="AC145" s="53"/>
    </row>
    <row r="146" spans="1:68" ht="16.5" customHeight="1" x14ac:dyDescent="0.25">
      <c r="A146" s="437" t="s">
        <v>271</v>
      </c>
      <c r="B146" s="437"/>
      <c r="C146" s="437"/>
      <c r="D146" s="437"/>
      <c r="E146" s="437"/>
      <c r="F146" s="437"/>
      <c r="G146" s="437"/>
      <c r="H146" s="437"/>
      <c r="I146" s="437"/>
      <c r="J146" s="437"/>
      <c r="K146" s="437"/>
      <c r="L146" s="437"/>
      <c r="M146" s="437"/>
      <c r="N146" s="437"/>
      <c r="O146" s="437"/>
      <c r="P146" s="437"/>
      <c r="Q146" s="437"/>
      <c r="R146" s="437"/>
      <c r="S146" s="437"/>
      <c r="T146" s="437"/>
      <c r="U146" s="437"/>
      <c r="V146" s="437"/>
      <c r="W146" s="437"/>
      <c r="X146" s="437"/>
      <c r="Y146" s="437"/>
      <c r="Z146" s="437"/>
      <c r="AA146" s="63"/>
      <c r="AB146" s="63"/>
      <c r="AC146" s="63"/>
    </row>
    <row r="147" spans="1:68" ht="14.25" customHeight="1" x14ac:dyDescent="0.25">
      <c r="A147" s="438" t="s">
        <v>125</v>
      </c>
      <c r="B147" s="438"/>
      <c r="C147" s="438"/>
      <c r="D147" s="438"/>
      <c r="E147" s="438"/>
      <c r="F147" s="438"/>
      <c r="G147" s="438"/>
      <c r="H147" s="438"/>
      <c r="I147" s="438"/>
      <c r="J147" s="438"/>
      <c r="K147" s="438"/>
      <c r="L147" s="438"/>
      <c r="M147" s="438"/>
      <c r="N147" s="438"/>
      <c r="O147" s="438"/>
      <c r="P147" s="438"/>
      <c r="Q147" s="438"/>
      <c r="R147" s="438"/>
      <c r="S147" s="438"/>
      <c r="T147" s="438"/>
      <c r="U147" s="438"/>
      <c r="V147" s="438"/>
      <c r="W147" s="438"/>
      <c r="X147" s="438"/>
      <c r="Y147" s="438"/>
      <c r="Z147" s="438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39">
        <v>4607091383423</v>
      </c>
      <c r="E148" s="439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5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41"/>
      <c r="R148" s="441"/>
      <c r="S148" s="441"/>
      <c r="T148" s="442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39">
        <v>4680115885707</v>
      </c>
      <c r="E149" s="439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540" t="s">
        <v>276</v>
      </c>
      <c r="Q149" s="441"/>
      <c r="R149" s="441"/>
      <c r="S149" s="441"/>
      <c r="T149" s="442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39">
        <v>4680115885660</v>
      </c>
      <c r="E150" s="439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541" t="s">
        <v>279</v>
      </c>
      <c r="Q150" s="441"/>
      <c r="R150" s="441"/>
      <c r="S150" s="441"/>
      <c r="T150" s="442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39">
        <v>4680115885691</v>
      </c>
      <c r="E151" s="439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542" t="s">
        <v>282</v>
      </c>
      <c r="Q151" s="441"/>
      <c r="R151" s="441"/>
      <c r="S151" s="441"/>
      <c r="T151" s="442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446"/>
      <c r="B152" s="446"/>
      <c r="C152" s="446"/>
      <c r="D152" s="446"/>
      <c r="E152" s="446"/>
      <c r="F152" s="446"/>
      <c r="G152" s="446"/>
      <c r="H152" s="446"/>
      <c r="I152" s="446"/>
      <c r="J152" s="446"/>
      <c r="K152" s="446"/>
      <c r="L152" s="446"/>
      <c r="M152" s="446"/>
      <c r="N152" s="446"/>
      <c r="O152" s="447"/>
      <c r="P152" s="443" t="s">
        <v>43</v>
      </c>
      <c r="Q152" s="444"/>
      <c r="R152" s="444"/>
      <c r="S152" s="444"/>
      <c r="T152" s="444"/>
      <c r="U152" s="444"/>
      <c r="V152" s="445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446"/>
      <c r="B153" s="446"/>
      <c r="C153" s="446"/>
      <c r="D153" s="446"/>
      <c r="E153" s="446"/>
      <c r="F153" s="446"/>
      <c r="G153" s="446"/>
      <c r="H153" s="446"/>
      <c r="I153" s="446"/>
      <c r="J153" s="446"/>
      <c r="K153" s="446"/>
      <c r="L153" s="446"/>
      <c r="M153" s="446"/>
      <c r="N153" s="446"/>
      <c r="O153" s="447"/>
      <c r="P153" s="443" t="s">
        <v>43</v>
      </c>
      <c r="Q153" s="444"/>
      <c r="R153" s="444"/>
      <c r="S153" s="444"/>
      <c r="T153" s="444"/>
      <c r="U153" s="444"/>
      <c r="V153" s="445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37" t="s">
        <v>283</v>
      </c>
      <c r="B154" s="437"/>
      <c r="C154" s="437"/>
      <c r="D154" s="437"/>
      <c r="E154" s="437"/>
      <c r="F154" s="437"/>
      <c r="G154" s="437"/>
      <c r="H154" s="437"/>
      <c r="I154" s="437"/>
      <c r="J154" s="437"/>
      <c r="K154" s="437"/>
      <c r="L154" s="437"/>
      <c r="M154" s="437"/>
      <c r="N154" s="437"/>
      <c r="O154" s="437"/>
      <c r="P154" s="437"/>
      <c r="Q154" s="437"/>
      <c r="R154" s="437"/>
      <c r="S154" s="437"/>
      <c r="T154" s="437"/>
      <c r="U154" s="437"/>
      <c r="V154" s="437"/>
      <c r="W154" s="437"/>
      <c r="X154" s="437"/>
      <c r="Y154" s="437"/>
      <c r="Z154" s="437"/>
      <c r="AA154" s="63"/>
      <c r="AB154" s="63"/>
      <c r="AC154" s="63"/>
    </row>
    <row r="155" spans="1:68" ht="14.25" customHeight="1" x14ac:dyDescent="0.25">
      <c r="A155" s="438" t="s">
        <v>79</v>
      </c>
      <c r="B155" s="438"/>
      <c r="C155" s="438"/>
      <c r="D155" s="438"/>
      <c r="E155" s="438"/>
      <c r="F155" s="438"/>
      <c r="G155" s="438"/>
      <c r="H155" s="438"/>
      <c r="I155" s="438"/>
      <c r="J155" s="438"/>
      <c r="K155" s="438"/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Z155" s="438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39">
        <v>4680115880993</v>
      </c>
      <c r="E156" s="43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41"/>
      <c r="R156" s="441"/>
      <c r="S156" s="441"/>
      <c r="T156" s="442"/>
      <c r="U156" s="38" t="s">
        <v>48</v>
      </c>
      <c r="V156" s="38" t="s">
        <v>48</v>
      </c>
      <c r="W156" s="39" t="s">
        <v>0</v>
      </c>
      <c r="X156" s="57">
        <v>70</v>
      </c>
      <c r="Y156" s="54">
        <f t="shared" ref="Y156:Y163" si="23">IFERROR(IF(X156="",0,CEILING((X156/$H156),1)*$H156),"")</f>
        <v>71.400000000000006</v>
      </c>
      <c r="Z156" s="40">
        <f>IFERROR(IF(Y156=0,"",ROUNDUP(Y156/H156,0)*0.00753),"")</f>
        <v>0.12801000000000001</v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74.333333333333329</v>
      </c>
      <c r="BN156" s="76">
        <f t="shared" ref="BN156:BN163" si="25">IFERROR(Y156*I156/H156,"0")</f>
        <v>75.820000000000007</v>
      </c>
      <c r="BO156" s="76">
        <f t="shared" ref="BO156:BO163" si="26">IFERROR(1/J156*(X156/H156),"0")</f>
        <v>0.10683760683760682</v>
      </c>
      <c r="BP156" s="76">
        <f t="shared" ref="BP156:BP163" si="27">IFERROR(1/J156*(Y156/H156),"0")</f>
        <v>0.10897435897435898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39">
        <v>4680115881761</v>
      </c>
      <c r="E157" s="439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5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41"/>
      <c r="R157" s="441"/>
      <c r="S157" s="441"/>
      <c r="T157" s="442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39">
        <v>4680115881563</v>
      </c>
      <c r="E158" s="439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5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41"/>
      <c r="R158" s="441"/>
      <c r="S158" s="441"/>
      <c r="T158" s="442"/>
      <c r="U158" s="38" t="s">
        <v>48</v>
      </c>
      <c r="V158" s="38" t="s">
        <v>48</v>
      </c>
      <c r="W158" s="39" t="s">
        <v>0</v>
      </c>
      <c r="X158" s="57">
        <v>130</v>
      </c>
      <c r="Y158" s="54">
        <f t="shared" si="23"/>
        <v>130.20000000000002</v>
      </c>
      <c r="Z158" s="40">
        <f>IFERROR(IF(Y158=0,"",ROUNDUP(Y158/H158,0)*0.00753),"")</f>
        <v>0.23343</v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136.19047619047618</v>
      </c>
      <c r="BN158" s="76">
        <f t="shared" si="25"/>
        <v>136.40000000000003</v>
      </c>
      <c r="BO158" s="76">
        <f t="shared" si="26"/>
        <v>0.1984126984126984</v>
      </c>
      <c r="BP158" s="76">
        <f t="shared" si="27"/>
        <v>0.19871794871794873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39">
        <v>4680115880986</v>
      </c>
      <c r="E159" s="439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5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41"/>
      <c r="R159" s="441"/>
      <c r="S159" s="441"/>
      <c r="T159" s="442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39">
        <v>4680115881785</v>
      </c>
      <c r="E160" s="43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41"/>
      <c r="R160" s="441"/>
      <c r="S160" s="441"/>
      <c r="T160" s="442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39">
        <v>4680115881679</v>
      </c>
      <c r="E161" s="43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5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41"/>
      <c r="R161" s="441"/>
      <c r="S161" s="441"/>
      <c r="T161" s="442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39">
        <v>4680115880191</v>
      </c>
      <c r="E162" s="43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5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41"/>
      <c r="R162" s="441"/>
      <c r="S162" s="441"/>
      <c r="T162" s="442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39">
        <v>4680115883963</v>
      </c>
      <c r="E163" s="43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41"/>
      <c r="R163" s="441"/>
      <c r="S163" s="441"/>
      <c r="T163" s="442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446"/>
      <c r="B164" s="446"/>
      <c r="C164" s="446"/>
      <c r="D164" s="446"/>
      <c r="E164" s="446"/>
      <c r="F164" s="446"/>
      <c r="G164" s="446"/>
      <c r="H164" s="446"/>
      <c r="I164" s="446"/>
      <c r="J164" s="446"/>
      <c r="K164" s="446"/>
      <c r="L164" s="446"/>
      <c r="M164" s="446"/>
      <c r="N164" s="446"/>
      <c r="O164" s="447"/>
      <c r="P164" s="443" t="s">
        <v>43</v>
      </c>
      <c r="Q164" s="444"/>
      <c r="R164" s="444"/>
      <c r="S164" s="444"/>
      <c r="T164" s="444"/>
      <c r="U164" s="444"/>
      <c r="V164" s="445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47.61904761904762</v>
      </c>
      <c r="Y164" s="42">
        <f>IFERROR(Y156/H156,"0")+IFERROR(Y157/H157,"0")+IFERROR(Y158/H158,"0")+IFERROR(Y159/H159,"0")+IFERROR(Y160/H160,"0")+IFERROR(Y161/H161,"0")+IFERROR(Y162/H162,"0")+IFERROR(Y163/H163,"0")</f>
        <v>48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0.36143999999999998</v>
      </c>
      <c r="AA164" s="65"/>
      <c r="AB164" s="65"/>
      <c r="AC164" s="65"/>
    </row>
    <row r="165" spans="1:68" x14ac:dyDescent="0.2">
      <c r="A165" s="446"/>
      <c r="B165" s="446"/>
      <c r="C165" s="446"/>
      <c r="D165" s="446"/>
      <c r="E165" s="446"/>
      <c r="F165" s="446"/>
      <c r="G165" s="446"/>
      <c r="H165" s="446"/>
      <c r="I165" s="446"/>
      <c r="J165" s="446"/>
      <c r="K165" s="446"/>
      <c r="L165" s="446"/>
      <c r="M165" s="446"/>
      <c r="N165" s="446"/>
      <c r="O165" s="447"/>
      <c r="P165" s="443" t="s">
        <v>43</v>
      </c>
      <c r="Q165" s="444"/>
      <c r="R165" s="444"/>
      <c r="S165" s="444"/>
      <c r="T165" s="444"/>
      <c r="U165" s="444"/>
      <c r="V165" s="445"/>
      <c r="W165" s="41" t="s">
        <v>0</v>
      </c>
      <c r="X165" s="42">
        <f>IFERROR(SUM(X156:X163),"0")</f>
        <v>200</v>
      </c>
      <c r="Y165" s="42">
        <f>IFERROR(SUM(Y156:Y163),"0")</f>
        <v>201.60000000000002</v>
      </c>
      <c r="Z165" s="41"/>
      <c r="AA165" s="65"/>
      <c r="AB165" s="65"/>
      <c r="AC165" s="65"/>
    </row>
    <row r="166" spans="1:68" ht="16.5" customHeight="1" x14ac:dyDescent="0.25">
      <c r="A166" s="437" t="s">
        <v>300</v>
      </c>
      <c r="B166" s="437"/>
      <c r="C166" s="437"/>
      <c r="D166" s="437"/>
      <c r="E166" s="437"/>
      <c r="F166" s="437"/>
      <c r="G166" s="437"/>
      <c r="H166" s="437"/>
      <c r="I166" s="437"/>
      <c r="J166" s="437"/>
      <c r="K166" s="437"/>
      <c r="L166" s="437"/>
      <c r="M166" s="437"/>
      <c r="N166" s="437"/>
      <c r="O166" s="437"/>
      <c r="P166" s="437"/>
      <c r="Q166" s="437"/>
      <c r="R166" s="437"/>
      <c r="S166" s="437"/>
      <c r="T166" s="437"/>
      <c r="U166" s="437"/>
      <c r="V166" s="437"/>
      <c r="W166" s="437"/>
      <c r="X166" s="437"/>
      <c r="Y166" s="437"/>
      <c r="Z166" s="437"/>
      <c r="AA166" s="63"/>
      <c r="AB166" s="63"/>
      <c r="AC166" s="63"/>
    </row>
    <row r="167" spans="1:68" ht="14.25" customHeight="1" x14ac:dyDescent="0.25">
      <c r="A167" s="438" t="s">
        <v>125</v>
      </c>
      <c r="B167" s="438"/>
      <c r="C167" s="438"/>
      <c r="D167" s="438"/>
      <c r="E167" s="438"/>
      <c r="F167" s="438"/>
      <c r="G167" s="438"/>
      <c r="H167" s="438"/>
      <c r="I167" s="438"/>
      <c r="J167" s="438"/>
      <c r="K167" s="438"/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Z167" s="438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39">
        <v>4680115881402</v>
      </c>
      <c r="E168" s="43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41"/>
      <c r="R168" s="441"/>
      <c r="S168" s="441"/>
      <c r="T168" s="442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39">
        <v>4680115881396</v>
      </c>
      <c r="E169" s="43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5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41"/>
      <c r="R169" s="441"/>
      <c r="S169" s="441"/>
      <c r="T169" s="442"/>
      <c r="U169" s="38" t="s">
        <v>48</v>
      </c>
      <c r="V169" s="38" t="s">
        <v>48</v>
      </c>
      <c r="W169" s="39" t="s">
        <v>0</v>
      </c>
      <c r="X169" s="57">
        <v>28</v>
      </c>
      <c r="Y169" s="54">
        <f>IFERROR(IF(X169="",0,CEILING((X169/$H169),1)*$H169),"")</f>
        <v>29.700000000000003</v>
      </c>
      <c r="Z169" s="40">
        <f>IFERROR(IF(Y169=0,"",ROUNDUP(Y169/H169,0)*0.00753),"")</f>
        <v>8.2830000000000001E-2</v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30.074074074074073</v>
      </c>
      <c r="BN169" s="76">
        <f>IFERROR(Y169*I169/H169,"0")</f>
        <v>31.900000000000002</v>
      </c>
      <c r="BO169" s="76">
        <f>IFERROR(1/J169*(X169/H169),"0")</f>
        <v>6.6476733143399802E-2</v>
      </c>
      <c r="BP169" s="76">
        <f>IFERROR(1/J169*(Y169/H169),"0")</f>
        <v>7.0512820512820512E-2</v>
      </c>
    </row>
    <row r="170" spans="1:68" x14ac:dyDescent="0.2">
      <c r="A170" s="446"/>
      <c r="B170" s="446"/>
      <c r="C170" s="446"/>
      <c r="D170" s="446"/>
      <c r="E170" s="446"/>
      <c r="F170" s="446"/>
      <c r="G170" s="446"/>
      <c r="H170" s="446"/>
      <c r="I170" s="446"/>
      <c r="J170" s="446"/>
      <c r="K170" s="446"/>
      <c r="L170" s="446"/>
      <c r="M170" s="446"/>
      <c r="N170" s="446"/>
      <c r="O170" s="447"/>
      <c r="P170" s="443" t="s">
        <v>43</v>
      </c>
      <c r="Q170" s="444"/>
      <c r="R170" s="444"/>
      <c r="S170" s="444"/>
      <c r="T170" s="444"/>
      <c r="U170" s="444"/>
      <c r="V170" s="445"/>
      <c r="W170" s="41" t="s">
        <v>42</v>
      </c>
      <c r="X170" s="42">
        <f>IFERROR(X168/H168,"0")+IFERROR(X169/H169,"0")</f>
        <v>10.37037037037037</v>
      </c>
      <c r="Y170" s="42">
        <f>IFERROR(Y168/H168,"0")+IFERROR(Y169/H169,"0")</f>
        <v>11</v>
      </c>
      <c r="Z170" s="42">
        <f>IFERROR(IF(Z168="",0,Z168),"0")+IFERROR(IF(Z169="",0,Z169),"0")</f>
        <v>8.2830000000000001E-2</v>
      </c>
      <c r="AA170" s="65"/>
      <c r="AB170" s="65"/>
      <c r="AC170" s="65"/>
    </row>
    <row r="171" spans="1:68" x14ac:dyDescent="0.2">
      <c r="A171" s="446"/>
      <c r="B171" s="446"/>
      <c r="C171" s="446"/>
      <c r="D171" s="446"/>
      <c r="E171" s="446"/>
      <c r="F171" s="446"/>
      <c r="G171" s="446"/>
      <c r="H171" s="446"/>
      <c r="I171" s="446"/>
      <c r="J171" s="446"/>
      <c r="K171" s="446"/>
      <c r="L171" s="446"/>
      <c r="M171" s="446"/>
      <c r="N171" s="446"/>
      <c r="O171" s="447"/>
      <c r="P171" s="443" t="s">
        <v>43</v>
      </c>
      <c r="Q171" s="444"/>
      <c r="R171" s="444"/>
      <c r="S171" s="444"/>
      <c r="T171" s="444"/>
      <c r="U171" s="444"/>
      <c r="V171" s="445"/>
      <c r="W171" s="41" t="s">
        <v>0</v>
      </c>
      <c r="X171" s="42">
        <f>IFERROR(SUM(X168:X169),"0")</f>
        <v>28</v>
      </c>
      <c r="Y171" s="42">
        <f>IFERROR(SUM(Y168:Y169),"0")</f>
        <v>29.700000000000003</v>
      </c>
      <c r="Z171" s="41"/>
      <c r="AA171" s="65"/>
      <c r="AB171" s="65"/>
      <c r="AC171" s="65"/>
    </row>
    <row r="172" spans="1:68" ht="14.25" customHeight="1" x14ac:dyDescent="0.25">
      <c r="A172" s="438" t="s">
        <v>117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39">
        <v>4680115882935</v>
      </c>
      <c r="E173" s="43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5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41"/>
      <c r="R173" s="441"/>
      <c r="S173" s="441"/>
      <c r="T173" s="442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39">
        <v>4680115880764</v>
      </c>
      <c r="E174" s="43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41"/>
      <c r="R174" s="441"/>
      <c r="S174" s="441"/>
      <c r="T174" s="442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446"/>
      <c r="B175" s="446"/>
      <c r="C175" s="446"/>
      <c r="D175" s="446"/>
      <c r="E175" s="446"/>
      <c r="F175" s="446"/>
      <c r="G175" s="446"/>
      <c r="H175" s="446"/>
      <c r="I175" s="446"/>
      <c r="J175" s="446"/>
      <c r="K175" s="446"/>
      <c r="L175" s="446"/>
      <c r="M175" s="446"/>
      <c r="N175" s="446"/>
      <c r="O175" s="447"/>
      <c r="P175" s="443" t="s">
        <v>43</v>
      </c>
      <c r="Q175" s="444"/>
      <c r="R175" s="444"/>
      <c r="S175" s="444"/>
      <c r="T175" s="444"/>
      <c r="U175" s="444"/>
      <c r="V175" s="445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446"/>
      <c r="B176" s="446"/>
      <c r="C176" s="446"/>
      <c r="D176" s="446"/>
      <c r="E176" s="446"/>
      <c r="F176" s="446"/>
      <c r="G176" s="446"/>
      <c r="H176" s="446"/>
      <c r="I176" s="446"/>
      <c r="J176" s="446"/>
      <c r="K176" s="446"/>
      <c r="L176" s="446"/>
      <c r="M176" s="446"/>
      <c r="N176" s="446"/>
      <c r="O176" s="447"/>
      <c r="P176" s="443" t="s">
        <v>43</v>
      </c>
      <c r="Q176" s="444"/>
      <c r="R176" s="444"/>
      <c r="S176" s="444"/>
      <c r="T176" s="444"/>
      <c r="U176" s="444"/>
      <c r="V176" s="445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438" t="s">
        <v>79</v>
      </c>
      <c r="B177" s="438"/>
      <c r="C177" s="438"/>
      <c r="D177" s="438"/>
      <c r="E177" s="438"/>
      <c r="F177" s="438"/>
      <c r="G177" s="438"/>
      <c r="H177" s="438"/>
      <c r="I177" s="438"/>
      <c r="J177" s="438"/>
      <c r="K177" s="438"/>
      <c r="L177" s="438"/>
      <c r="M177" s="438"/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Z177" s="438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39">
        <v>4680115882683</v>
      </c>
      <c r="E178" s="43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5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41"/>
      <c r="R178" s="441"/>
      <c r="S178" s="441"/>
      <c r="T178" s="442"/>
      <c r="U178" s="38" t="s">
        <v>48</v>
      </c>
      <c r="V178" s="38" t="s">
        <v>48</v>
      </c>
      <c r="W178" s="39" t="s">
        <v>0</v>
      </c>
      <c r="X178" s="57">
        <v>430</v>
      </c>
      <c r="Y178" s="54">
        <f t="shared" ref="Y178:Y185" si="28">IFERROR(IF(X178="",0,CEILING((X178/$H178),1)*$H178),"")</f>
        <v>432</v>
      </c>
      <c r="Z178" s="40">
        <f>IFERROR(IF(Y178=0,"",ROUNDUP(Y178/H178,0)*0.00937),"")</f>
        <v>0.74960000000000004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446.72222222222223</v>
      </c>
      <c r="BN178" s="76">
        <f t="shared" ref="BN178:BN185" si="30">IFERROR(Y178*I178/H178,"0")</f>
        <v>448.79999999999995</v>
      </c>
      <c r="BO178" s="76">
        <f t="shared" ref="BO178:BO185" si="31">IFERROR(1/J178*(X178/H178),"0")</f>
        <v>0.6635802469135802</v>
      </c>
      <c r="BP178" s="76">
        <f t="shared" ref="BP178:BP185" si="32">IFERROR(1/J178*(Y178/H178),"0")</f>
        <v>0.66666666666666663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39">
        <v>4680115882690</v>
      </c>
      <c r="E179" s="43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41"/>
      <c r="R179" s="441"/>
      <c r="S179" s="441"/>
      <c r="T179" s="442"/>
      <c r="U179" s="38" t="s">
        <v>48</v>
      </c>
      <c r="V179" s="38" t="s">
        <v>48</v>
      </c>
      <c r="W179" s="39" t="s">
        <v>0</v>
      </c>
      <c r="X179" s="57">
        <v>280</v>
      </c>
      <c r="Y179" s="54">
        <f t="shared" si="28"/>
        <v>280.8</v>
      </c>
      <c r="Z179" s="40">
        <f>IFERROR(IF(Y179=0,"",ROUNDUP(Y179/H179,0)*0.00937),"")</f>
        <v>0.48724000000000001</v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290.88888888888891</v>
      </c>
      <c r="BN179" s="76">
        <f t="shared" si="30"/>
        <v>291.72000000000003</v>
      </c>
      <c r="BO179" s="76">
        <f t="shared" si="31"/>
        <v>0.43209876543209874</v>
      </c>
      <c r="BP179" s="76">
        <f t="shared" si="32"/>
        <v>0.43333333333333335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39">
        <v>4680115882669</v>
      </c>
      <c r="E180" s="43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5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41"/>
      <c r="R180" s="441"/>
      <c r="S180" s="441"/>
      <c r="T180" s="442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39">
        <v>4680115882676</v>
      </c>
      <c r="E181" s="43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41"/>
      <c r="R181" s="441"/>
      <c r="S181" s="441"/>
      <c r="T181" s="442"/>
      <c r="U181" s="38" t="s">
        <v>48</v>
      </c>
      <c r="V181" s="38" t="s">
        <v>48</v>
      </c>
      <c r="W181" s="39" t="s">
        <v>0</v>
      </c>
      <c r="X181" s="57">
        <v>450</v>
      </c>
      <c r="Y181" s="54">
        <f t="shared" si="28"/>
        <v>453.6</v>
      </c>
      <c r="Z181" s="40">
        <f>IFERROR(IF(Y181=0,"",ROUNDUP(Y181/H181,0)*0.00937),"")</f>
        <v>0.78708</v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467.49999999999994</v>
      </c>
      <c r="BN181" s="76">
        <f t="shared" si="30"/>
        <v>471.24</v>
      </c>
      <c r="BO181" s="76">
        <f t="shared" si="31"/>
        <v>0.69444444444444442</v>
      </c>
      <c r="BP181" s="76">
        <f t="shared" si="32"/>
        <v>0.7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39">
        <v>4680115884014</v>
      </c>
      <c r="E182" s="43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41"/>
      <c r="R182" s="441"/>
      <c r="S182" s="441"/>
      <c r="T182" s="442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39">
        <v>4680115884007</v>
      </c>
      <c r="E183" s="43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5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41"/>
      <c r="R183" s="441"/>
      <c r="S183" s="441"/>
      <c r="T183" s="442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39">
        <v>4680115884038</v>
      </c>
      <c r="E184" s="43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5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41"/>
      <c r="R184" s="441"/>
      <c r="S184" s="441"/>
      <c r="T184" s="442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39">
        <v>4680115884021</v>
      </c>
      <c r="E185" s="43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41"/>
      <c r="R185" s="441"/>
      <c r="S185" s="441"/>
      <c r="T185" s="442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446"/>
      <c r="B186" s="446"/>
      <c r="C186" s="446"/>
      <c r="D186" s="446"/>
      <c r="E186" s="446"/>
      <c r="F186" s="446"/>
      <c r="G186" s="446"/>
      <c r="H186" s="446"/>
      <c r="I186" s="446"/>
      <c r="J186" s="446"/>
      <c r="K186" s="446"/>
      <c r="L186" s="446"/>
      <c r="M186" s="446"/>
      <c r="N186" s="446"/>
      <c r="O186" s="447"/>
      <c r="P186" s="443" t="s">
        <v>43</v>
      </c>
      <c r="Q186" s="444"/>
      <c r="R186" s="444"/>
      <c r="S186" s="444"/>
      <c r="T186" s="444"/>
      <c r="U186" s="444"/>
      <c r="V186" s="445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270.37037037037032</v>
      </c>
      <c r="Y186" s="42">
        <f>IFERROR(Y178/H178,"0")+IFERROR(Y179/H179,"0")+IFERROR(Y180/H180,"0")+IFERROR(Y181/H181,"0")+IFERROR(Y182/H182,"0")+IFERROR(Y183/H183,"0")+IFERROR(Y184/H184,"0")+IFERROR(Y185/H185,"0")</f>
        <v>272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2.5486399999999998</v>
      </c>
      <c r="AA186" s="65"/>
      <c r="AB186" s="65"/>
      <c r="AC186" s="65"/>
    </row>
    <row r="187" spans="1:68" x14ac:dyDescent="0.2">
      <c r="A187" s="446"/>
      <c r="B187" s="446"/>
      <c r="C187" s="446"/>
      <c r="D187" s="446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7"/>
      <c r="P187" s="443" t="s">
        <v>43</v>
      </c>
      <c r="Q187" s="444"/>
      <c r="R187" s="444"/>
      <c r="S187" s="444"/>
      <c r="T187" s="444"/>
      <c r="U187" s="444"/>
      <c r="V187" s="445"/>
      <c r="W187" s="41" t="s">
        <v>0</v>
      </c>
      <c r="X187" s="42">
        <f>IFERROR(SUM(X178:X185),"0")</f>
        <v>1460</v>
      </c>
      <c r="Y187" s="42">
        <f>IFERROR(SUM(Y178:Y185),"0")</f>
        <v>1468.8000000000002</v>
      </c>
      <c r="Z187" s="41"/>
      <c r="AA187" s="65"/>
      <c r="AB187" s="65"/>
      <c r="AC187" s="65"/>
    </row>
    <row r="188" spans="1:68" ht="14.25" customHeight="1" x14ac:dyDescent="0.25">
      <c r="A188" s="438" t="s">
        <v>84</v>
      </c>
      <c r="B188" s="438"/>
      <c r="C188" s="438"/>
      <c r="D188" s="438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Z188" s="438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39">
        <v>4680115881556</v>
      </c>
      <c r="E189" s="43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5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41"/>
      <c r="R189" s="441"/>
      <c r="S189" s="441"/>
      <c r="T189" s="442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39">
        <v>4680115881594</v>
      </c>
      <c r="E190" s="43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41"/>
      <c r="R190" s="441"/>
      <c r="S190" s="441"/>
      <c r="T190" s="442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39">
        <v>4680115880962</v>
      </c>
      <c r="E191" s="439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565" t="s">
        <v>331</v>
      </c>
      <c r="Q191" s="441"/>
      <c r="R191" s="441"/>
      <c r="S191" s="441"/>
      <c r="T191" s="442"/>
      <c r="U191" s="38" t="s">
        <v>48</v>
      </c>
      <c r="V191" s="38" t="s">
        <v>48</v>
      </c>
      <c r="W191" s="39" t="s">
        <v>0</v>
      </c>
      <c r="X191" s="57">
        <v>410</v>
      </c>
      <c r="Y191" s="54">
        <f t="shared" si="33"/>
        <v>413.4</v>
      </c>
      <c r="Z191" s="40">
        <f>IFERROR(IF(Y191=0,"",ROUNDUP(Y191/H191,0)*0.02175),"")</f>
        <v>1.1527499999999999</v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439.64615384615388</v>
      </c>
      <c r="BN191" s="76">
        <f t="shared" si="35"/>
        <v>443.29200000000003</v>
      </c>
      <c r="BO191" s="76">
        <f t="shared" si="36"/>
        <v>0.93864468864468853</v>
      </c>
      <c r="BP191" s="76">
        <f t="shared" si="37"/>
        <v>0.9464285714285714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39">
        <v>4680115881617</v>
      </c>
      <c r="E192" s="439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5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41"/>
      <c r="R192" s="441"/>
      <c r="S192" s="441"/>
      <c r="T192" s="442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39">
        <v>4680115880573</v>
      </c>
      <c r="E193" s="439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67" t="s">
        <v>336</v>
      </c>
      <c r="Q193" s="441"/>
      <c r="R193" s="441"/>
      <c r="S193" s="441"/>
      <c r="T193" s="442"/>
      <c r="U193" s="38" t="s">
        <v>48</v>
      </c>
      <c r="V193" s="38" t="s">
        <v>48</v>
      </c>
      <c r="W193" s="39" t="s">
        <v>0</v>
      </c>
      <c r="X193" s="57">
        <v>280</v>
      </c>
      <c r="Y193" s="54">
        <f t="shared" si="33"/>
        <v>287.09999999999997</v>
      </c>
      <c r="Z193" s="40">
        <f>IFERROR(IF(Y193=0,"",ROUNDUP(Y193/H193,0)*0.02175),"")</f>
        <v>0.71775</v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298.15172413793101</v>
      </c>
      <c r="BN193" s="76">
        <f t="shared" si="35"/>
        <v>305.71199999999993</v>
      </c>
      <c r="BO193" s="76">
        <f t="shared" si="36"/>
        <v>0.57471264367816088</v>
      </c>
      <c r="BP193" s="76">
        <f t="shared" si="37"/>
        <v>0.5892857142857143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39">
        <v>4680115881228</v>
      </c>
      <c r="E194" s="439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41"/>
      <c r="R194" s="441"/>
      <c r="S194" s="441"/>
      <c r="T194" s="442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39">
        <v>4680115881037</v>
      </c>
      <c r="E195" s="439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56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41"/>
      <c r="R195" s="441"/>
      <c r="S195" s="441"/>
      <c r="T195" s="442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39">
        <v>4680115881211</v>
      </c>
      <c r="E196" s="439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5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41"/>
      <c r="R196" s="441"/>
      <c r="S196" s="441"/>
      <c r="T196" s="442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39">
        <v>4680115881020</v>
      </c>
      <c r="E197" s="439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5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41"/>
      <c r="R197" s="441"/>
      <c r="S197" s="441"/>
      <c r="T197" s="442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39">
        <v>4680115882195</v>
      </c>
      <c r="E198" s="439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41"/>
      <c r="R198" s="441"/>
      <c r="S198" s="441"/>
      <c r="T198" s="442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39">
        <v>4680115882607</v>
      </c>
      <c r="E199" s="439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73" t="s">
        <v>349</v>
      </c>
      <c r="Q199" s="441"/>
      <c r="R199" s="441"/>
      <c r="S199" s="441"/>
      <c r="T199" s="442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39">
        <v>4680115880092</v>
      </c>
      <c r="E200" s="439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74" t="s">
        <v>352</v>
      </c>
      <c r="Q200" s="441"/>
      <c r="R200" s="441"/>
      <c r="S200" s="441"/>
      <c r="T200" s="442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39">
        <v>4680115880221</v>
      </c>
      <c r="E201" s="43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75" t="s">
        <v>355</v>
      </c>
      <c r="Q201" s="441"/>
      <c r="R201" s="441"/>
      <c r="S201" s="441"/>
      <c r="T201" s="442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39">
        <v>4680115882942</v>
      </c>
      <c r="E202" s="439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76" t="s">
        <v>358</v>
      </c>
      <c r="Q202" s="441"/>
      <c r="R202" s="441"/>
      <c r="S202" s="441"/>
      <c r="T202" s="442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39">
        <v>4680115880504</v>
      </c>
      <c r="E203" s="439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77" t="s">
        <v>361</v>
      </c>
      <c r="Q203" s="441"/>
      <c r="R203" s="441"/>
      <c r="S203" s="441"/>
      <c r="T203" s="442"/>
      <c r="U203" s="38" t="s">
        <v>48</v>
      </c>
      <c r="V203" s="38" t="s">
        <v>48</v>
      </c>
      <c r="W203" s="39" t="s">
        <v>0</v>
      </c>
      <c r="X203" s="57">
        <v>96</v>
      </c>
      <c r="Y203" s="54">
        <f t="shared" si="33"/>
        <v>96</v>
      </c>
      <c r="Z203" s="40">
        <f t="shared" si="38"/>
        <v>0.30120000000000002</v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106.88000000000001</v>
      </c>
      <c r="BN203" s="76">
        <f t="shared" si="35"/>
        <v>106.88000000000001</v>
      </c>
      <c r="BO203" s="76">
        <f t="shared" si="36"/>
        <v>0.25641025641025639</v>
      </c>
      <c r="BP203" s="76">
        <f t="shared" si="37"/>
        <v>0.25641025641025639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39">
        <v>4680115882164</v>
      </c>
      <c r="E204" s="439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41"/>
      <c r="R204" s="441"/>
      <c r="S204" s="441"/>
      <c r="T204" s="442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x14ac:dyDescent="0.2">
      <c r="A205" s="446"/>
      <c r="B205" s="446"/>
      <c r="C205" s="446"/>
      <c r="D205" s="446"/>
      <c r="E205" s="446"/>
      <c r="F205" s="446"/>
      <c r="G205" s="446"/>
      <c r="H205" s="446"/>
      <c r="I205" s="446"/>
      <c r="J205" s="446"/>
      <c r="K205" s="446"/>
      <c r="L205" s="446"/>
      <c r="M205" s="446"/>
      <c r="N205" s="446"/>
      <c r="O205" s="447"/>
      <c r="P205" s="443" t="s">
        <v>43</v>
      </c>
      <c r="Q205" s="444"/>
      <c r="R205" s="444"/>
      <c r="S205" s="444"/>
      <c r="T205" s="444"/>
      <c r="U205" s="444"/>
      <c r="V205" s="445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124.74801061007958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126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2.1717</v>
      </c>
      <c r="AA205" s="65"/>
      <c r="AB205" s="65"/>
      <c r="AC205" s="65"/>
    </row>
    <row r="206" spans="1:68" x14ac:dyDescent="0.2">
      <c r="A206" s="446"/>
      <c r="B206" s="446"/>
      <c r="C206" s="446"/>
      <c r="D206" s="446"/>
      <c r="E206" s="446"/>
      <c r="F206" s="446"/>
      <c r="G206" s="446"/>
      <c r="H206" s="446"/>
      <c r="I206" s="446"/>
      <c r="J206" s="446"/>
      <c r="K206" s="446"/>
      <c r="L206" s="446"/>
      <c r="M206" s="446"/>
      <c r="N206" s="446"/>
      <c r="O206" s="447"/>
      <c r="P206" s="443" t="s">
        <v>43</v>
      </c>
      <c r="Q206" s="444"/>
      <c r="R206" s="444"/>
      <c r="S206" s="444"/>
      <c r="T206" s="444"/>
      <c r="U206" s="444"/>
      <c r="V206" s="445"/>
      <c r="W206" s="41" t="s">
        <v>0</v>
      </c>
      <c r="X206" s="42">
        <f>IFERROR(SUM(X189:X204),"0")</f>
        <v>786</v>
      </c>
      <c r="Y206" s="42">
        <f>IFERROR(SUM(Y189:Y204),"0")</f>
        <v>796.5</v>
      </c>
      <c r="Z206" s="41"/>
      <c r="AA206" s="65"/>
      <c r="AB206" s="65"/>
      <c r="AC206" s="65"/>
    </row>
    <row r="207" spans="1:68" ht="14.25" customHeight="1" x14ac:dyDescent="0.25">
      <c r="A207" s="438" t="s">
        <v>250</v>
      </c>
      <c r="B207" s="438"/>
      <c r="C207" s="438"/>
      <c r="D207" s="438"/>
      <c r="E207" s="438"/>
      <c r="F207" s="438"/>
      <c r="G207" s="438"/>
      <c r="H207" s="438"/>
      <c r="I207" s="438"/>
      <c r="J207" s="438"/>
      <c r="K207" s="438"/>
      <c r="L207" s="438"/>
      <c r="M207" s="438"/>
      <c r="N207" s="438"/>
      <c r="O207" s="438"/>
      <c r="P207" s="438"/>
      <c r="Q207" s="438"/>
      <c r="R207" s="438"/>
      <c r="S207" s="438"/>
      <c r="T207" s="438"/>
      <c r="U207" s="438"/>
      <c r="V207" s="438"/>
      <c r="W207" s="438"/>
      <c r="X207" s="438"/>
      <c r="Y207" s="438"/>
      <c r="Z207" s="438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39">
        <v>4680115882874</v>
      </c>
      <c r="E208" s="439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41"/>
      <c r="R208" s="441"/>
      <c r="S208" s="441"/>
      <c r="T208" s="442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39">
        <v>4680115882874</v>
      </c>
      <c r="E209" s="43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0" t="s">
        <v>367</v>
      </c>
      <c r="Q209" s="441"/>
      <c r="R209" s="441"/>
      <c r="S209" s="441"/>
      <c r="T209" s="442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39">
        <v>4680115884434</v>
      </c>
      <c r="E210" s="43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41"/>
      <c r="R210" s="441"/>
      <c r="S210" s="441"/>
      <c r="T210" s="442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39">
        <v>4680115880818</v>
      </c>
      <c r="E211" s="439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2" t="s">
        <v>372</v>
      </c>
      <c r="Q211" s="441"/>
      <c r="R211" s="441"/>
      <c r="S211" s="441"/>
      <c r="T211" s="442"/>
      <c r="U211" s="38" t="s">
        <v>48</v>
      </c>
      <c r="V211" s="38" t="s">
        <v>48</v>
      </c>
      <c r="W211" s="39" t="s">
        <v>0</v>
      </c>
      <c r="X211" s="57">
        <v>120</v>
      </c>
      <c r="Y211" s="54">
        <f>IFERROR(IF(X211="",0,CEILING((X211/$H211),1)*$H211),"")</f>
        <v>120</v>
      </c>
      <c r="Z211" s="40">
        <f>IFERROR(IF(Y211=0,"",ROUNDUP(Y211/H211,0)*0.00753),"")</f>
        <v>0.3765</v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133.60000000000002</v>
      </c>
      <c r="BN211" s="76">
        <f>IFERROR(Y211*I211/H211,"0")</f>
        <v>133.60000000000002</v>
      </c>
      <c r="BO211" s="76">
        <f>IFERROR(1/J211*(X211/H211),"0")</f>
        <v>0.32051282051282048</v>
      </c>
      <c r="BP211" s="76">
        <f>IFERROR(1/J211*(Y211/H211),"0")</f>
        <v>0.32051282051282048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39">
        <v>4680115880801</v>
      </c>
      <c r="E212" s="43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3" t="s">
        <v>375</v>
      </c>
      <c r="Q212" s="441"/>
      <c r="R212" s="441"/>
      <c r="S212" s="441"/>
      <c r="T212" s="442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x14ac:dyDescent="0.2">
      <c r="A213" s="446"/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7"/>
      <c r="P213" s="443" t="s">
        <v>43</v>
      </c>
      <c r="Q213" s="444"/>
      <c r="R213" s="444"/>
      <c r="S213" s="444"/>
      <c r="T213" s="444"/>
      <c r="U213" s="444"/>
      <c r="V213" s="445"/>
      <c r="W213" s="41" t="s">
        <v>42</v>
      </c>
      <c r="X213" s="42">
        <f>IFERROR(X208/H208,"0")+IFERROR(X209/H209,"0")+IFERROR(X210/H210,"0")+IFERROR(X211/H211,"0")+IFERROR(X212/H212,"0")</f>
        <v>50</v>
      </c>
      <c r="Y213" s="42">
        <f>IFERROR(Y208/H208,"0")+IFERROR(Y209/H209,"0")+IFERROR(Y210/H210,"0")+IFERROR(Y211/H211,"0")+IFERROR(Y212/H212,"0")</f>
        <v>50</v>
      </c>
      <c r="Z213" s="42">
        <f>IFERROR(IF(Z208="",0,Z208),"0")+IFERROR(IF(Z209="",0,Z209),"0")+IFERROR(IF(Z210="",0,Z210),"0")+IFERROR(IF(Z211="",0,Z211),"0")+IFERROR(IF(Z212="",0,Z212),"0")</f>
        <v>0.3765</v>
      </c>
      <c r="AA213" s="65"/>
      <c r="AB213" s="65"/>
      <c r="AC213" s="65"/>
    </row>
    <row r="214" spans="1:68" x14ac:dyDescent="0.2">
      <c r="A214" s="446"/>
      <c r="B214" s="446"/>
      <c r="C214" s="446"/>
      <c r="D214" s="446"/>
      <c r="E214" s="446"/>
      <c r="F214" s="446"/>
      <c r="G214" s="446"/>
      <c r="H214" s="446"/>
      <c r="I214" s="446"/>
      <c r="J214" s="446"/>
      <c r="K214" s="446"/>
      <c r="L214" s="446"/>
      <c r="M214" s="446"/>
      <c r="N214" s="446"/>
      <c r="O214" s="447"/>
      <c r="P214" s="443" t="s">
        <v>43</v>
      </c>
      <c r="Q214" s="444"/>
      <c r="R214" s="444"/>
      <c r="S214" s="444"/>
      <c r="T214" s="444"/>
      <c r="U214" s="444"/>
      <c r="V214" s="445"/>
      <c r="W214" s="41" t="s">
        <v>0</v>
      </c>
      <c r="X214" s="42">
        <f>IFERROR(SUM(X208:X212),"0")</f>
        <v>120</v>
      </c>
      <c r="Y214" s="42">
        <f>IFERROR(SUM(Y208:Y212),"0")</f>
        <v>120</v>
      </c>
      <c r="Z214" s="41"/>
      <c r="AA214" s="65"/>
      <c r="AB214" s="65"/>
      <c r="AC214" s="65"/>
    </row>
    <row r="215" spans="1:68" ht="16.5" customHeight="1" x14ac:dyDescent="0.25">
      <c r="A215" s="437" t="s">
        <v>376</v>
      </c>
      <c r="B215" s="437"/>
      <c r="C215" s="437"/>
      <c r="D215" s="437"/>
      <c r="E215" s="437"/>
      <c r="F215" s="437"/>
      <c r="G215" s="437"/>
      <c r="H215" s="437"/>
      <c r="I215" s="437"/>
      <c r="J215" s="437"/>
      <c r="K215" s="437"/>
      <c r="L215" s="437"/>
      <c r="M215" s="437"/>
      <c r="N215" s="437"/>
      <c r="O215" s="437"/>
      <c r="P215" s="437"/>
      <c r="Q215" s="437"/>
      <c r="R215" s="437"/>
      <c r="S215" s="437"/>
      <c r="T215" s="437"/>
      <c r="U215" s="437"/>
      <c r="V215" s="437"/>
      <c r="W215" s="437"/>
      <c r="X215" s="437"/>
      <c r="Y215" s="437"/>
      <c r="Z215" s="437"/>
      <c r="AA215" s="63"/>
      <c r="AB215" s="63"/>
      <c r="AC215" s="63"/>
    </row>
    <row r="216" spans="1:68" ht="14.25" customHeight="1" x14ac:dyDescent="0.25">
      <c r="A216" s="438" t="s">
        <v>125</v>
      </c>
      <c r="B216" s="438"/>
      <c r="C216" s="438"/>
      <c r="D216" s="438"/>
      <c r="E216" s="438"/>
      <c r="F216" s="438"/>
      <c r="G216" s="438"/>
      <c r="H216" s="438"/>
      <c r="I216" s="438"/>
      <c r="J216" s="438"/>
      <c r="K216" s="438"/>
      <c r="L216" s="438"/>
      <c r="M216" s="438"/>
      <c r="N216" s="438"/>
      <c r="O216" s="438"/>
      <c r="P216" s="438"/>
      <c r="Q216" s="438"/>
      <c r="R216" s="438"/>
      <c r="S216" s="438"/>
      <c r="T216" s="438"/>
      <c r="U216" s="438"/>
      <c r="V216" s="438"/>
      <c r="W216" s="438"/>
      <c r="X216" s="438"/>
      <c r="Y216" s="438"/>
      <c r="Z216" s="438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39">
        <v>4680115884274</v>
      </c>
      <c r="E217" s="439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41"/>
      <c r="R217" s="441"/>
      <c r="S217" s="441"/>
      <c r="T217" s="442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39">
        <v>4680115884274</v>
      </c>
      <c r="E218" s="439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5" t="s">
        <v>380</v>
      </c>
      <c r="Q218" s="441"/>
      <c r="R218" s="441"/>
      <c r="S218" s="441"/>
      <c r="T218" s="442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39">
        <v>4680115884298</v>
      </c>
      <c r="E219" s="43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41"/>
      <c r="R219" s="441"/>
      <c r="S219" s="441"/>
      <c r="T219" s="442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39">
        <v>4680115884250</v>
      </c>
      <c r="E220" s="43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41"/>
      <c r="R220" s="441"/>
      <c r="S220" s="441"/>
      <c r="T220" s="442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39">
        <v>4680115884250</v>
      </c>
      <c r="E221" s="439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88" t="s">
        <v>386</v>
      </c>
      <c r="Q221" s="441"/>
      <c r="R221" s="441"/>
      <c r="S221" s="441"/>
      <c r="T221" s="442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39">
        <v>4680115884281</v>
      </c>
      <c r="E222" s="439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41"/>
      <c r="R222" s="441"/>
      <c r="S222" s="441"/>
      <c r="T222" s="442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39">
        <v>4680115884199</v>
      </c>
      <c r="E223" s="439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41"/>
      <c r="R223" s="441"/>
      <c r="S223" s="441"/>
      <c r="T223" s="442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39">
        <v>4680115884267</v>
      </c>
      <c r="E224" s="439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41"/>
      <c r="R224" s="441"/>
      <c r="S224" s="441"/>
      <c r="T224" s="442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39">
        <v>4680115882973</v>
      </c>
      <c r="E225" s="439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9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41"/>
      <c r="R225" s="441"/>
      <c r="S225" s="441"/>
      <c r="T225" s="442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446"/>
      <c r="B226" s="446"/>
      <c r="C226" s="446"/>
      <c r="D226" s="446"/>
      <c r="E226" s="446"/>
      <c r="F226" s="446"/>
      <c r="G226" s="446"/>
      <c r="H226" s="446"/>
      <c r="I226" s="446"/>
      <c r="J226" s="446"/>
      <c r="K226" s="446"/>
      <c r="L226" s="446"/>
      <c r="M226" s="446"/>
      <c r="N226" s="446"/>
      <c r="O226" s="447"/>
      <c r="P226" s="443" t="s">
        <v>43</v>
      </c>
      <c r="Q226" s="444"/>
      <c r="R226" s="444"/>
      <c r="S226" s="444"/>
      <c r="T226" s="444"/>
      <c r="U226" s="444"/>
      <c r="V226" s="445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446"/>
      <c r="B227" s="446"/>
      <c r="C227" s="446"/>
      <c r="D227" s="446"/>
      <c r="E227" s="446"/>
      <c r="F227" s="446"/>
      <c r="G227" s="446"/>
      <c r="H227" s="446"/>
      <c r="I227" s="446"/>
      <c r="J227" s="446"/>
      <c r="K227" s="446"/>
      <c r="L227" s="446"/>
      <c r="M227" s="446"/>
      <c r="N227" s="446"/>
      <c r="O227" s="447"/>
      <c r="P227" s="443" t="s">
        <v>43</v>
      </c>
      <c r="Q227" s="444"/>
      <c r="R227" s="444"/>
      <c r="S227" s="444"/>
      <c r="T227" s="444"/>
      <c r="U227" s="444"/>
      <c r="V227" s="445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438" t="s">
        <v>79</v>
      </c>
      <c r="B228" s="438"/>
      <c r="C228" s="438"/>
      <c r="D228" s="438"/>
      <c r="E228" s="438"/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38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39">
        <v>4607091389845</v>
      </c>
      <c r="E229" s="439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9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41"/>
      <c r="R229" s="441"/>
      <c r="S229" s="441"/>
      <c r="T229" s="442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39">
        <v>4680115882881</v>
      </c>
      <c r="E230" s="439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41"/>
      <c r="R230" s="441"/>
      <c r="S230" s="441"/>
      <c r="T230" s="442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446"/>
      <c r="B231" s="446"/>
      <c r="C231" s="446"/>
      <c r="D231" s="446"/>
      <c r="E231" s="446"/>
      <c r="F231" s="446"/>
      <c r="G231" s="446"/>
      <c r="H231" s="446"/>
      <c r="I231" s="446"/>
      <c r="J231" s="446"/>
      <c r="K231" s="446"/>
      <c r="L231" s="446"/>
      <c r="M231" s="446"/>
      <c r="N231" s="446"/>
      <c r="O231" s="447"/>
      <c r="P231" s="443" t="s">
        <v>43</v>
      </c>
      <c r="Q231" s="444"/>
      <c r="R231" s="444"/>
      <c r="S231" s="444"/>
      <c r="T231" s="444"/>
      <c r="U231" s="444"/>
      <c r="V231" s="445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446"/>
      <c r="B232" s="446"/>
      <c r="C232" s="446"/>
      <c r="D232" s="446"/>
      <c r="E232" s="446"/>
      <c r="F232" s="446"/>
      <c r="G232" s="446"/>
      <c r="H232" s="446"/>
      <c r="I232" s="446"/>
      <c r="J232" s="446"/>
      <c r="K232" s="446"/>
      <c r="L232" s="446"/>
      <c r="M232" s="446"/>
      <c r="N232" s="446"/>
      <c r="O232" s="447"/>
      <c r="P232" s="443" t="s">
        <v>43</v>
      </c>
      <c r="Q232" s="444"/>
      <c r="R232" s="444"/>
      <c r="S232" s="444"/>
      <c r="T232" s="444"/>
      <c r="U232" s="444"/>
      <c r="V232" s="445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37" t="s">
        <v>399</v>
      </c>
      <c r="B233" s="437"/>
      <c r="C233" s="437"/>
      <c r="D233" s="437"/>
      <c r="E233" s="437"/>
      <c r="F233" s="437"/>
      <c r="G233" s="437"/>
      <c r="H233" s="437"/>
      <c r="I233" s="437"/>
      <c r="J233" s="437"/>
      <c r="K233" s="437"/>
      <c r="L233" s="437"/>
      <c r="M233" s="437"/>
      <c r="N233" s="437"/>
      <c r="O233" s="437"/>
      <c r="P233" s="437"/>
      <c r="Q233" s="437"/>
      <c r="R233" s="437"/>
      <c r="S233" s="437"/>
      <c r="T233" s="437"/>
      <c r="U233" s="437"/>
      <c r="V233" s="437"/>
      <c r="W233" s="437"/>
      <c r="X233" s="437"/>
      <c r="Y233" s="437"/>
      <c r="Z233" s="437"/>
      <c r="AA233" s="63"/>
      <c r="AB233" s="63"/>
      <c r="AC233" s="63"/>
    </row>
    <row r="234" spans="1:68" ht="14.25" customHeight="1" x14ac:dyDescent="0.25">
      <c r="A234" s="438" t="s">
        <v>125</v>
      </c>
      <c r="B234" s="438"/>
      <c r="C234" s="438"/>
      <c r="D234" s="438"/>
      <c r="E234" s="438"/>
      <c r="F234" s="438"/>
      <c r="G234" s="438"/>
      <c r="H234" s="438"/>
      <c r="I234" s="438"/>
      <c r="J234" s="438"/>
      <c r="K234" s="438"/>
      <c r="L234" s="438"/>
      <c r="M234" s="438"/>
      <c r="N234" s="438"/>
      <c r="O234" s="438"/>
      <c r="P234" s="438"/>
      <c r="Q234" s="438"/>
      <c r="R234" s="438"/>
      <c r="S234" s="438"/>
      <c r="T234" s="438"/>
      <c r="U234" s="438"/>
      <c r="V234" s="438"/>
      <c r="W234" s="438"/>
      <c r="X234" s="438"/>
      <c r="Y234" s="438"/>
      <c r="Z234" s="438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39">
        <v>4680115884137</v>
      </c>
      <c r="E235" s="43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9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41"/>
      <c r="R235" s="441"/>
      <c r="S235" s="441"/>
      <c r="T235" s="442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39">
        <v>4680115884137</v>
      </c>
      <c r="E236" s="439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96" t="s">
        <v>403</v>
      </c>
      <c r="Q236" s="441"/>
      <c r="R236" s="441"/>
      <c r="S236" s="441"/>
      <c r="T236" s="442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39">
        <v>4680115884236</v>
      </c>
      <c r="E237" s="439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41"/>
      <c r="R237" s="441"/>
      <c r="S237" s="441"/>
      <c r="T237" s="442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39">
        <v>4680115884175</v>
      </c>
      <c r="E238" s="439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41"/>
      <c r="R238" s="441"/>
      <c r="S238" s="441"/>
      <c r="T238" s="442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39">
        <v>4680115884144</v>
      </c>
      <c r="E239" s="43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41"/>
      <c r="R239" s="441"/>
      <c r="S239" s="441"/>
      <c r="T239" s="442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39">
        <v>4680115885288</v>
      </c>
      <c r="E240" s="439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600" t="s">
        <v>412</v>
      </c>
      <c r="Q240" s="441"/>
      <c r="R240" s="441"/>
      <c r="S240" s="441"/>
      <c r="T240" s="442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39">
        <v>4680115884182</v>
      </c>
      <c r="E241" s="439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6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41"/>
      <c r="R241" s="441"/>
      <c r="S241" s="441"/>
      <c r="T241" s="442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39">
        <v>4680115884205</v>
      </c>
      <c r="E242" s="439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6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41"/>
      <c r="R242" s="441"/>
      <c r="S242" s="441"/>
      <c r="T242" s="442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446"/>
      <c r="B243" s="446"/>
      <c r="C243" s="446"/>
      <c r="D243" s="446"/>
      <c r="E243" s="446"/>
      <c r="F243" s="446"/>
      <c r="G243" s="446"/>
      <c r="H243" s="446"/>
      <c r="I243" s="446"/>
      <c r="J243" s="446"/>
      <c r="K243" s="446"/>
      <c r="L243" s="446"/>
      <c r="M243" s="446"/>
      <c r="N243" s="446"/>
      <c r="O243" s="447"/>
      <c r="P243" s="443" t="s">
        <v>43</v>
      </c>
      <c r="Q243" s="444"/>
      <c r="R243" s="444"/>
      <c r="S243" s="444"/>
      <c r="T243" s="444"/>
      <c r="U243" s="444"/>
      <c r="V243" s="445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446"/>
      <c r="B244" s="446"/>
      <c r="C244" s="446"/>
      <c r="D244" s="446"/>
      <c r="E244" s="446"/>
      <c r="F244" s="446"/>
      <c r="G244" s="446"/>
      <c r="H244" s="446"/>
      <c r="I244" s="446"/>
      <c r="J244" s="446"/>
      <c r="K244" s="446"/>
      <c r="L244" s="446"/>
      <c r="M244" s="446"/>
      <c r="N244" s="446"/>
      <c r="O244" s="447"/>
      <c r="P244" s="443" t="s">
        <v>43</v>
      </c>
      <c r="Q244" s="444"/>
      <c r="R244" s="444"/>
      <c r="S244" s="444"/>
      <c r="T244" s="444"/>
      <c r="U244" s="444"/>
      <c r="V244" s="445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37" t="s">
        <v>417</v>
      </c>
      <c r="B245" s="437"/>
      <c r="C245" s="437"/>
      <c r="D245" s="437"/>
      <c r="E245" s="437"/>
      <c r="F245" s="437"/>
      <c r="G245" s="437"/>
      <c r="H245" s="437"/>
      <c r="I245" s="437"/>
      <c r="J245" s="437"/>
      <c r="K245" s="437"/>
      <c r="L245" s="437"/>
      <c r="M245" s="437"/>
      <c r="N245" s="437"/>
      <c r="O245" s="437"/>
      <c r="P245" s="437"/>
      <c r="Q245" s="437"/>
      <c r="R245" s="437"/>
      <c r="S245" s="437"/>
      <c r="T245" s="437"/>
      <c r="U245" s="437"/>
      <c r="V245" s="437"/>
      <c r="W245" s="437"/>
      <c r="X245" s="437"/>
      <c r="Y245" s="437"/>
      <c r="Z245" s="437"/>
      <c r="AA245" s="63"/>
      <c r="AB245" s="63"/>
      <c r="AC245" s="63"/>
    </row>
    <row r="246" spans="1:68" ht="14.25" customHeight="1" x14ac:dyDescent="0.25">
      <c r="A246" s="438" t="s">
        <v>125</v>
      </c>
      <c r="B246" s="438"/>
      <c r="C246" s="438"/>
      <c r="D246" s="438"/>
      <c r="E246" s="438"/>
      <c r="F246" s="438"/>
      <c r="G246" s="438"/>
      <c r="H246" s="438"/>
      <c r="I246" s="438"/>
      <c r="J246" s="438"/>
      <c r="K246" s="438"/>
      <c r="L246" s="438"/>
      <c r="M246" s="438"/>
      <c r="N246" s="438"/>
      <c r="O246" s="438"/>
      <c r="P246" s="438"/>
      <c r="Q246" s="438"/>
      <c r="R246" s="438"/>
      <c r="S246" s="438"/>
      <c r="T246" s="438"/>
      <c r="U246" s="438"/>
      <c r="V246" s="438"/>
      <c r="W246" s="438"/>
      <c r="X246" s="438"/>
      <c r="Y246" s="438"/>
      <c r="Z246" s="438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39">
        <v>4680115885806</v>
      </c>
      <c r="E247" s="43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603" t="s">
        <v>420</v>
      </c>
      <c r="Q247" s="441"/>
      <c r="R247" s="441"/>
      <c r="S247" s="441"/>
      <c r="T247" s="442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39">
        <v>4680115885837</v>
      </c>
      <c r="E248" s="439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604" t="s">
        <v>423</v>
      </c>
      <c r="Q248" s="441"/>
      <c r="R248" s="441"/>
      <c r="S248" s="441"/>
      <c r="T248" s="442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39">
        <v>4680115885851</v>
      </c>
      <c r="E249" s="439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605" t="s">
        <v>426</v>
      </c>
      <c r="Q249" s="441"/>
      <c r="R249" s="441"/>
      <c r="S249" s="441"/>
      <c r="T249" s="442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39">
        <v>4680115885820</v>
      </c>
      <c r="E250" s="439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606" t="s">
        <v>429</v>
      </c>
      <c r="Q250" s="441"/>
      <c r="R250" s="441"/>
      <c r="S250" s="441"/>
      <c r="T250" s="442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39">
        <v>4680115885844</v>
      </c>
      <c r="E251" s="43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607" t="s">
        <v>432</v>
      </c>
      <c r="Q251" s="441"/>
      <c r="R251" s="441"/>
      <c r="S251" s="441"/>
      <c r="T251" s="442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446"/>
      <c r="B252" s="446"/>
      <c r="C252" s="446"/>
      <c r="D252" s="446"/>
      <c r="E252" s="446"/>
      <c r="F252" s="446"/>
      <c r="G252" s="446"/>
      <c r="H252" s="446"/>
      <c r="I252" s="446"/>
      <c r="J252" s="446"/>
      <c r="K252" s="446"/>
      <c r="L252" s="446"/>
      <c r="M252" s="446"/>
      <c r="N252" s="446"/>
      <c r="O252" s="447"/>
      <c r="P252" s="443" t="s">
        <v>43</v>
      </c>
      <c r="Q252" s="444"/>
      <c r="R252" s="444"/>
      <c r="S252" s="444"/>
      <c r="T252" s="444"/>
      <c r="U252" s="444"/>
      <c r="V252" s="445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446"/>
      <c r="B253" s="446"/>
      <c r="C253" s="446"/>
      <c r="D253" s="446"/>
      <c r="E253" s="446"/>
      <c r="F253" s="446"/>
      <c r="G253" s="446"/>
      <c r="H253" s="446"/>
      <c r="I253" s="446"/>
      <c r="J253" s="446"/>
      <c r="K253" s="446"/>
      <c r="L253" s="446"/>
      <c r="M253" s="446"/>
      <c r="N253" s="446"/>
      <c r="O253" s="447"/>
      <c r="P253" s="443" t="s">
        <v>43</v>
      </c>
      <c r="Q253" s="444"/>
      <c r="R253" s="444"/>
      <c r="S253" s="444"/>
      <c r="T253" s="444"/>
      <c r="U253" s="444"/>
      <c r="V253" s="445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37" t="s">
        <v>433</v>
      </c>
      <c r="B254" s="437"/>
      <c r="C254" s="437"/>
      <c r="D254" s="437"/>
      <c r="E254" s="437"/>
      <c r="F254" s="437"/>
      <c r="G254" s="437"/>
      <c r="H254" s="437"/>
      <c r="I254" s="437"/>
      <c r="J254" s="437"/>
      <c r="K254" s="437"/>
      <c r="L254" s="437"/>
      <c r="M254" s="437"/>
      <c r="N254" s="437"/>
      <c r="O254" s="437"/>
      <c r="P254" s="437"/>
      <c r="Q254" s="437"/>
      <c r="R254" s="437"/>
      <c r="S254" s="437"/>
      <c r="T254" s="437"/>
      <c r="U254" s="437"/>
      <c r="V254" s="437"/>
      <c r="W254" s="437"/>
      <c r="X254" s="437"/>
      <c r="Y254" s="437"/>
      <c r="Z254" s="437"/>
      <c r="AA254" s="63"/>
      <c r="AB254" s="63"/>
      <c r="AC254" s="63"/>
    </row>
    <row r="255" spans="1:68" ht="14.25" customHeight="1" x14ac:dyDescent="0.25">
      <c r="A255" s="438" t="s">
        <v>125</v>
      </c>
      <c r="B255" s="438"/>
      <c r="C255" s="438"/>
      <c r="D255" s="438"/>
      <c r="E255" s="438"/>
      <c r="F255" s="438"/>
      <c r="G255" s="438"/>
      <c r="H255" s="438"/>
      <c r="I255" s="438"/>
      <c r="J255" s="438"/>
      <c r="K255" s="438"/>
      <c r="L255" s="438"/>
      <c r="M255" s="438"/>
      <c r="N255" s="438"/>
      <c r="O255" s="438"/>
      <c r="P255" s="438"/>
      <c r="Q255" s="438"/>
      <c r="R255" s="438"/>
      <c r="S255" s="438"/>
      <c r="T255" s="438"/>
      <c r="U255" s="438"/>
      <c r="V255" s="438"/>
      <c r="W255" s="438"/>
      <c r="X255" s="438"/>
      <c r="Y255" s="438"/>
      <c r="Z255" s="438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39">
        <v>4680115885554</v>
      </c>
      <c r="E256" s="439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608" t="s">
        <v>436</v>
      </c>
      <c r="Q256" s="441"/>
      <c r="R256" s="441"/>
      <c r="S256" s="441"/>
      <c r="T256" s="442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39">
        <v>4680115885615</v>
      </c>
      <c r="E257" s="439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609" t="s">
        <v>439</v>
      </c>
      <c r="Q257" s="441"/>
      <c r="R257" s="441"/>
      <c r="S257" s="441"/>
      <c r="T257" s="442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49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0</v>
      </c>
      <c r="BN257" s="76">
        <f t="shared" si="51"/>
        <v>0</v>
      </c>
      <c r="BO257" s="76">
        <f t="shared" si="52"/>
        <v>0</v>
      </c>
      <c r="BP257" s="76">
        <f t="shared" si="53"/>
        <v>0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39">
        <v>4680115885646</v>
      </c>
      <c r="E258" s="439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610" t="s">
        <v>442</v>
      </c>
      <c r="Q258" s="441"/>
      <c r="R258" s="441"/>
      <c r="S258" s="441"/>
      <c r="T258" s="442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49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0</v>
      </c>
      <c r="BN258" s="76">
        <f t="shared" si="51"/>
        <v>0</v>
      </c>
      <c r="BO258" s="76">
        <f t="shared" si="52"/>
        <v>0</v>
      </c>
      <c r="BP258" s="76">
        <f t="shared" si="53"/>
        <v>0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39">
        <v>4680115885608</v>
      </c>
      <c r="E259" s="439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611" t="s">
        <v>445</v>
      </c>
      <c r="Q259" s="441"/>
      <c r="R259" s="441"/>
      <c r="S259" s="441"/>
      <c r="T259" s="442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49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0</v>
      </c>
      <c r="BN259" s="76">
        <f t="shared" si="51"/>
        <v>0</v>
      </c>
      <c r="BO259" s="76">
        <f t="shared" si="52"/>
        <v>0</v>
      </c>
      <c r="BP259" s="76">
        <f t="shared" si="53"/>
        <v>0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39">
        <v>4680115885622</v>
      </c>
      <c r="E260" s="439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612" t="s">
        <v>448</v>
      </c>
      <c r="Q260" s="441"/>
      <c r="R260" s="441"/>
      <c r="S260" s="441"/>
      <c r="T260" s="442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39">
        <v>4680115881938</v>
      </c>
      <c r="E261" s="439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6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41"/>
      <c r="R261" s="441"/>
      <c r="S261" s="441"/>
      <c r="T261" s="442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39">
        <v>4607091387346</v>
      </c>
      <c r="E262" s="439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6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41"/>
      <c r="R262" s="441"/>
      <c r="S262" s="441"/>
      <c r="T262" s="442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446"/>
      <c r="B263" s="446"/>
      <c r="C263" s="446"/>
      <c r="D263" s="446"/>
      <c r="E263" s="446"/>
      <c r="F263" s="446"/>
      <c r="G263" s="446"/>
      <c r="H263" s="446"/>
      <c r="I263" s="446"/>
      <c r="J263" s="446"/>
      <c r="K263" s="446"/>
      <c r="L263" s="446"/>
      <c r="M263" s="446"/>
      <c r="N263" s="446"/>
      <c r="O263" s="447"/>
      <c r="P263" s="443" t="s">
        <v>43</v>
      </c>
      <c r="Q263" s="444"/>
      <c r="R263" s="444"/>
      <c r="S263" s="444"/>
      <c r="T263" s="444"/>
      <c r="U263" s="444"/>
      <c r="V263" s="445"/>
      <c r="W263" s="41" t="s">
        <v>42</v>
      </c>
      <c r="X263" s="42">
        <f>IFERROR(X256/H256,"0")+IFERROR(X257/H257,"0")+IFERROR(X258/H258,"0")+IFERROR(X259/H259,"0")+IFERROR(X260/H260,"0")+IFERROR(X261/H261,"0")+IFERROR(X262/H262,"0")</f>
        <v>0</v>
      </c>
      <c r="Y263" s="42">
        <f>IFERROR(Y256/H256,"0")+IFERROR(Y257/H257,"0")+IFERROR(Y258/H258,"0")+IFERROR(Y259/H259,"0")+IFERROR(Y260/H260,"0")+IFERROR(Y261/H261,"0")+IFERROR(Y262/H262,"0")</f>
        <v>0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65"/>
      <c r="AB263" s="65"/>
      <c r="AC263" s="65"/>
    </row>
    <row r="264" spans="1:68" x14ac:dyDescent="0.2">
      <c r="A264" s="446"/>
      <c r="B264" s="446"/>
      <c r="C264" s="446"/>
      <c r="D264" s="446"/>
      <c r="E264" s="446"/>
      <c r="F264" s="446"/>
      <c r="G264" s="446"/>
      <c r="H264" s="446"/>
      <c r="I264" s="446"/>
      <c r="J264" s="446"/>
      <c r="K264" s="446"/>
      <c r="L264" s="446"/>
      <c r="M264" s="446"/>
      <c r="N264" s="446"/>
      <c r="O264" s="447"/>
      <c r="P264" s="443" t="s">
        <v>43</v>
      </c>
      <c r="Q264" s="444"/>
      <c r="R264" s="444"/>
      <c r="S264" s="444"/>
      <c r="T264" s="444"/>
      <c r="U264" s="444"/>
      <c r="V264" s="445"/>
      <c r="W264" s="41" t="s">
        <v>0</v>
      </c>
      <c r="X264" s="42">
        <f>IFERROR(SUM(X256:X262),"0")</f>
        <v>0</v>
      </c>
      <c r="Y264" s="42">
        <f>IFERROR(SUM(Y256:Y262),"0")</f>
        <v>0</v>
      </c>
      <c r="Z264" s="41"/>
      <c r="AA264" s="65"/>
      <c r="AB264" s="65"/>
      <c r="AC264" s="65"/>
    </row>
    <row r="265" spans="1:68" ht="14.25" customHeight="1" x14ac:dyDescent="0.25">
      <c r="A265" s="438" t="s">
        <v>79</v>
      </c>
      <c r="B265" s="438"/>
      <c r="C265" s="438"/>
      <c r="D265" s="438"/>
      <c r="E265" s="438"/>
      <c r="F265" s="438"/>
      <c r="G265" s="438"/>
      <c r="H265" s="438"/>
      <c r="I265" s="438"/>
      <c r="J265" s="438"/>
      <c r="K265" s="438"/>
      <c r="L265" s="438"/>
      <c r="M265" s="438"/>
      <c r="N265" s="438"/>
      <c r="O265" s="438"/>
      <c r="P265" s="438"/>
      <c r="Q265" s="438"/>
      <c r="R265" s="438"/>
      <c r="S265" s="438"/>
      <c r="T265" s="438"/>
      <c r="U265" s="438"/>
      <c r="V265" s="438"/>
      <c r="W265" s="438"/>
      <c r="X265" s="438"/>
      <c r="Y265" s="438"/>
      <c r="Z265" s="438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39">
        <v>4607091387193</v>
      </c>
      <c r="E266" s="439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41"/>
      <c r="R266" s="441"/>
      <c r="S266" s="441"/>
      <c r="T266" s="442"/>
      <c r="U266" s="38" t="s">
        <v>48</v>
      </c>
      <c r="V266" s="38" t="s">
        <v>48</v>
      </c>
      <c r="W266" s="39" t="s">
        <v>0</v>
      </c>
      <c r="X266" s="57">
        <v>200</v>
      </c>
      <c r="Y266" s="54">
        <f>IFERROR(IF(X266="",0,CEILING((X266/$H266),1)*$H266),"")</f>
        <v>201.60000000000002</v>
      </c>
      <c r="Z266" s="40">
        <f>IFERROR(IF(Y266=0,"",ROUNDUP(Y266/H266,0)*0.00753),"")</f>
        <v>0.36143999999999998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212.38095238095238</v>
      </c>
      <c r="BN266" s="76">
        <f>IFERROR(Y266*I266/H266,"0")</f>
        <v>214.08</v>
      </c>
      <c r="BO266" s="76">
        <f>IFERROR(1/J266*(X266/H266),"0")</f>
        <v>0.30525030525030528</v>
      </c>
      <c r="BP266" s="76">
        <f>IFERROR(1/J266*(Y266/H266),"0")</f>
        <v>0.30769230769230771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39">
        <v>4607091387230</v>
      </c>
      <c r="E267" s="439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41"/>
      <c r="R267" s="441"/>
      <c r="S267" s="441"/>
      <c r="T267" s="442"/>
      <c r="U267" s="38" t="s">
        <v>48</v>
      </c>
      <c r="V267" s="38" t="s">
        <v>48</v>
      </c>
      <c r="W267" s="39" t="s">
        <v>0</v>
      </c>
      <c r="X267" s="57">
        <v>110</v>
      </c>
      <c r="Y267" s="54">
        <f>IFERROR(IF(X267="",0,CEILING((X267/$H267),1)*$H267),"")</f>
        <v>113.4</v>
      </c>
      <c r="Z267" s="40">
        <f>IFERROR(IF(Y267=0,"",ROUNDUP(Y267/H267,0)*0.00753),"")</f>
        <v>0.20331000000000002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116.80952380952381</v>
      </c>
      <c r="BN267" s="76">
        <f>IFERROR(Y267*I267/H267,"0")</f>
        <v>120.42</v>
      </c>
      <c r="BO267" s="76">
        <f>IFERROR(1/J267*(X267/H267),"0")</f>
        <v>0.16788766788766787</v>
      </c>
      <c r="BP267" s="76">
        <f>IFERROR(1/J267*(Y267/H267),"0")</f>
        <v>0.17307692307692307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39">
        <v>4607091387285</v>
      </c>
      <c r="E268" s="439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6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41"/>
      <c r="R268" s="441"/>
      <c r="S268" s="441"/>
      <c r="T268" s="442"/>
      <c r="U268" s="38" t="s">
        <v>48</v>
      </c>
      <c r="V268" s="38" t="s">
        <v>48</v>
      </c>
      <c r="W268" s="39" t="s">
        <v>0</v>
      </c>
      <c r="X268" s="57">
        <v>0</v>
      </c>
      <c r="Y268" s="54">
        <f>IFERROR(IF(X268="",0,CEILING((X268/$H268),1)*$H268),"")</f>
        <v>0</v>
      </c>
      <c r="Z268" s="40" t="str">
        <f>IFERROR(IF(Y268=0,"",ROUNDUP(Y268/H268,0)*0.00502),"")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0</v>
      </c>
      <c r="BN268" s="76">
        <f>IFERROR(Y268*I268/H268,"0")</f>
        <v>0</v>
      </c>
      <c r="BO268" s="76">
        <f>IFERROR(1/J268*(X268/H268),"0")</f>
        <v>0</v>
      </c>
      <c r="BP268" s="76">
        <f>IFERROR(1/J268*(Y268/H268),"0")</f>
        <v>0</v>
      </c>
    </row>
    <row r="269" spans="1:68" x14ac:dyDescent="0.2">
      <c r="A269" s="446"/>
      <c r="B269" s="446"/>
      <c r="C269" s="446"/>
      <c r="D269" s="446"/>
      <c r="E269" s="446"/>
      <c r="F269" s="446"/>
      <c r="G269" s="446"/>
      <c r="H269" s="446"/>
      <c r="I269" s="446"/>
      <c r="J269" s="446"/>
      <c r="K269" s="446"/>
      <c r="L269" s="446"/>
      <c r="M269" s="446"/>
      <c r="N269" s="446"/>
      <c r="O269" s="447"/>
      <c r="P269" s="443" t="s">
        <v>43</v>
      </c>
      <c r="Q269" s="444"/>
      <c r="R269" s="444"/>
      <c r="S269" s="444"/>
      <c r="T269" s="444"/>
      <c r="U269" s="444"/>
      <c r="V269" s="445"/>
      <c r="W269" s="41" t="s">
        <v>42</v>
      </c>
      <c r="X269" s="42">
        <f>IFERROR(X266/H266,"0")+IFERROR(X267/H267,"0")+IFERROR(X268/H268,"0")</f>
        <v>73.80952380952381</v>
      </c>
      <c r="Y269" s="42">
        <f>IFERROR(Y266/H266,"0")+IFERROR(Y267/H267,"0")+IFERROR(Y268/H268,"0")</f>
        <v>75</v>
      </c>
      <c r="Z269" s="42">
        <f>IFERROR(IF(Z266="",0,Z266),"0")+IFERROR(IF(Z267="",0,Z267),"0")+IFERROR(IF(Z268="",0,Z268),"0")</f>
        <v>0.56474999999999997</v>
      </c>
      <c r="AA269" s="65"/>
      <c r="AB269" s="65"/>
      <c r="AC269" s="65"/>
    </row>
    <row r="270" spans="1:68" x14ac:dyDescent="0.2">
      <c r="A270" s="446"/>
      <c r="B270" s="446"/>
      <c r="C270" s="446"/>
      <c r="D270" s="446"/>
      <c r="E270" s="446"/>
      <c r="F270" s="446"/>
      <c r="G270" s="446"/>
      <c r="H270" s="446"/>
      <c r="I270" s="446"/>
      <c r="J270" s="446"/>
      <c r="K270" s="446"/>
      <c r="L270" s="446"/>
      <c r="M270" s="446"/>
      <c r="N270" s="446"/>
      <c r="O270" s="447"/>
      <c r="P270" s="443" t="s">
        <v>43</v>
      </c>
      <c r="Q270" s="444"/>
      <c r="R270" s="444"/>
      <c r="S270" s="444"/>
      <c r="T270" s="444"/>
      <c r="U270" s="444"/>
      <c r="V270" s="445"/>
      <c r="W270" s="41" t="s">
        <v>0</v>
      </c>
      <c r="X270" s="42">
        <f>IFERROR(SUM(X266:X268),"0")</f>
        <v>310</v>
      </c>
      <c r="Y270" s="42">
        <f>IFERROR(SUM(Y266:Y268),"0")</f>
        <v>315</v>
      </c>
      <c r="Z270" s="41"/>
      <c r="AA270" s="65"/>
      <c r="AB270" s="65"/>
      <c r="AC270" s="65"/>
    </row>
    <row r="271" spans="1:68" ht="14.25" customHeight="1" x14ac:dyDescent="0.25">
      <c r="A271" s="438" t="s">
        <v>84</v>
      </c>
      <c r="B271" s="438"/>
      <c r="C271" s="438"/>
      <c r="D271" s="438"/>
      <c r="E271" s="438"/>
      <c r="F271" s="438"/>
      <c r="G271" s="438"/>
      <c r="H271" s="438"/>
      <c r="I271" s="438"/>
      <c r="J271" s="438"/>
      <c r="K271" s="438"/>
      <c r="L271" s="438"/>
      <c r="M271" s="438"/>
      <c r="N271" s="438"/>
      <c r="O271" s="438"/>
      <c r="P271" s="438"/>
      <c r="Q271" s="438"/>
      <c r="R271" s="438"/>
      <c r="S271" s="438"/>
      <c r="T271" s="438"/>
      <c r="U271" s="438"/>
      <c r="V271" s="438"/>
      <c r="W271" s="438"/>
      <c r="X271" s="438"/>
      <c r="Y271" s="438"/>
      <c r="Z271" s="438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39">
        <v>4607091387766</v>
      </c>
      <c r="E272" s="439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41"/>
      <c r="R272" s="441"/>
      <c r="S272" s="441"/>
      <c r="T272" s="442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8" si="54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0</v>
      </c>
      <c r="BN272" s="76">
        <f t="shared" ref="BN272:BN278" si="56">IFERROR(Y272*I272/H272,"0")</f>
        <v>0</v>
      </c>
      <c r="BO272" s="76">
        <f t="shared" ref="BO272:BO278" si="57">IFERROR(1/J272*(X272/H272),"0")</f>
        <v>0</v>
      </c>
      <c r="BP272" s="76">
        <f t="shared" ref="BP272:BP278" si="58">IFERROR(1/J272*(Y272/H272),"0")</f>
        <v>0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39">
        <v>4607091387957</v>
      </c>
      <c r="E273" s="439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6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41"/>
      <c r="R273" s="441"/>
      <c r="S273" s="441"/>
      <c r="T273" s="442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39">
        <v>4607091387964</v>
      </c>
      <c r="E274" s="439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41"/>
      <c r="R274" s="441"/>
      <c r="S274" s="441"/>
      <c r="T274" s="442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39">
        <v>4680115884618</v>
      </c>
      <c r="E275" s="439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62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41"/>
      <c r="R275" s="441"/>
      <c r="S275" s="441"/>
      <c r="T275" s="442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39">
        <v>4680115884588</v>
      </c>
      <c r="E276" s="439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41"/>
      <c r="R276" s="441"/>
      <c r="S276" s="441"/>
      <c r="T276" s="442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4"/>
        <v>0</v>
      </c>
      <c r="Z276" s="40" t="str">
        <f>IFERROR(IF(Y276=0,"",ROUNDUP(Y276/H276,0)*0.00753),"")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0</v>
      </c>
      <c r="BN276" s="76">
        <f t="shared" si="56"/>
        <v>0</v>
      </c>
      <c r="BO276" s="76">
        <f t="shared" si="57"/>
        <v>0</v>
      </c>
      <c r="BP276" s="76">
        <f t="shared" si="58"/>
        <v>0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39">
        <v>4607091387537</v>
      </c>
      <c r="E277" s="439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41"/>
      <c r="R277" s="441"/>
      <c r="S277" s="441"/>
      <c r="T277" s="442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39">
        <v>4607091387513</v>
      </c>
      <c r="E278" s="439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41"/>
      <c r="R278" s="441"/>
      <c r="S278" s="441"/>
      <c r="T278" s="442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446"/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7"/>
      <c r="P279" s="443" t="s">
        <v>43</v>
      </c>
      <c r="Q279" s="444"/>
      <c r="R279" s="444"/>
      <c r="S279" s="444"/>
      <c r="T279" s="444"/>
      <c r="U279" s="444"/>
      <c r="V279" s="445"/>
      <c r="W279" s="41" t="s">
        <v>42</v>
      </c>
      <c r="X279" s="42">
        <f>IFERROR(X272/H272,"0")+IFERROR(X273/H273,"0")+IFERROR(X274/H274,"0")+IFERROR(X275/H275,"0")+IFERROR(X276/H276,"0")+IFERROR(X277/H277,"0")+IFERROR(X278/H278,"0")</f>
        <v>0</v>
      </c>
      <c r="Y279" s="42">
        <f>IFERROR(Y272/H272,"0")+IFERROR(Y273/H273,"0")+IFERROR(Y274/H274,"0")+IFERROR(Y275/H275,"0")+IFERROR(Y276/H276,"0")+IFERROR(Y277/H277,"0")+IFERROR(Y278/H278,"0")</f>
        <v>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65"/>
      <c r="AB279" s="65"/>
      <c r="AC279" s="65"/>
    </row>
    <row r="280" spans="1:68" x14ac:dyDescent="0.2">
      <c r="A280" s="446"/>
      <c r="B280" s="446"/>
      <c r="C280" s="446"/>
      <c r="D280" s="446"/>
      <c r="E280" s="446"/>
      <c r="F280" s="446"/>
      <c r="G280" s="446"/>
      <c r="H280" s="446"/>
      <c r="I280" s="446"/>
      <c r="J280" s="446"/>
      <c r="K280" s="446"/>
      <c r="L280" s="446"/>
      <c r="M280" s="446"/>
      <c r="N280" s="446"/>
      <c r="O280" s="447"/>
      <c r="P280" s="443" t="s">
        <v>43</v>
      </c>
      <c r="Q280" s="444"/>
      <c r="R280" s="444"/>
      <c r="S280" s="444"/>
      <c r="T280" s="444"/>
      <c r="U280" s="444"/>
      <c r="V280" s="445"/>
      <c r="W280" s="41" t="s">
        <v>0</v>
      </c>
      <c r="X280" s="42">
        <f>IFERROR(SUM(X272:X278),"0")</f>
        <v>0</v>
      </c>
      <c r="Y280" s="42">
        <f>IFERROR(SUM(Y272:Y278),"0")</f>
        <v>0</v>
      </c>
      <c r="Z280" s="41"/>
      <c r="AA280" s="65"/>
      <c r="AB280" s="65"/>
      <c r="AC280" s="65"/>
    </row>
    <row r="281" spans="1:68" ht="14.25" customHeight="1" x14ac:dyDescent="0.25">
      <c r="A281" s="438" t="s">
        <v>250</v>
      </c>
      <c r="B281" s="438"/>
      <c r="C281" s="438"/>
      <c r="D281" s="438"/>
      <c r="E281" s="438"/>
      <c r="F281" s="438"/>
      <c r="G281" s="438"/>
      <c r="H281" s="438"/>
      <c r="I281" s="438"/>
      <c r="J281" s="438"/>
      <c r="K281" s="438"/>
      <c r="L281" s="438"/>
      <c r="M281" s="438"/>
      <c r="N281" s="438"/>
      <c r="O281" s="438"/>
      <c r="P281" s="438"/>
      <c r="Q281" s="438"/>
      <c r="R281" s="438"/>
      <c r="S281" s="438"/>
      <c r="T281" s="438"/>
      <c r="U281" s="438"/>
      <c r="V281" s="438"/>
      <c r="W281" s="438"/>
      <c r="X281" s="438"/>
      <c r="Y281" s="438"/>
      <c r="Z281" s="438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39">
        <v>4607091380880</v>
      </c>
      <c r="E282" s="439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625" t="s">
        <v>475</v>
      </c>
      <c r="Q282" s="441"/>
      <c r="R282" s="441"/>
      <c r="S282" s="441"/>
      <c r="T282" s="442"/>
      <c r="U282" s="38" t="s">
        <v>48</v>
      </c>
      <c r="V282" s="38" t="s">
        <v>48</v>
      </c>
      <c r="W282" s="39" t="s">
        <v>0</v>
      </c>
      <c r="X282" s="57">
        <v>50</v>
      </c>
      <c r="Y282" s="54">
        <f>IFERROR(IF(X282="",0,CEILING((X282/$H282),1)*$H282),"")</f>
        <v>50.400000000000006</v>
      </c>
      <c r="Z282" s="40">
        <f>IFERROR(IF(Y282=0,"",ROUNDUP(Y282/H282,0)*0.02175),"")</f>
        <v>0.1305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53.357142857142861</v>
      </c>
      <c r="BN282" s="76">
        <f>IFERROR(Y282*I282/H282,"0")</f>
        <v>53.784000000000006</v>
      </c>
      <c r="BO282" s="76">
        <f>IFERROR(1/J282*(X282/H282),"0")</f>
        <v>0.10629251700680271</v>
      </c>
      <c r="BP282" s="76">
        <f>IFERROR(1/J282*(Y282/H282),"0")</f>
        <v>0.10714285714285714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39">
        <v>4607091384482</v>
      </c>
      <c r="E283" s="439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41"/>
      <c r="R283" s="441"/>
      <c r="S283" s="441"/>
      <c r="T283" s="442"/>
      <c r="U283" s="38" t="s">
        <v>48</v>
      </c>
      <c r="V283" s="38" t="s">
        <v>48</v>
      </c>
      <c r="W283" s="39" t="s">
        <v>0</v>
      </c>
      <c r="X283" s="57">
        <v>300</v>
      </c>
      <c r="Y283" s="54">
        <f>IFERROR(IF(X283="",0,CEILING((X283/$H283),1)*$H283),"")</f>
        <v>304.2</v>
      </c>
      <c r="Z283" s="40">
        <f>IFERROR(IF(Y283=0,"",ROUNDUP(Y283/H283,0)*0.02175),"")</f>
        <v>0.84824999999999995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321.69230769230774</v>
      </c>
      <c r="BN283" s="76">
        <f>IFERROR(Y283*I283/H283,"0")</f>
        <v>326.19600000000003</v>
      </c>
      <c r="BO283" s="76">
        <f>IFERROR(1/J283*(X283/H283),"0")</f>
        <v>0.6868131868131867</v>
      </c>
      <c r="BP283" s="76">
        <f>IFERROR(1/J283*(Y283/H283),"0")</f>
        <v>0.6964285714285714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39">
        <v>4607091380897</v>
      </c>
      <c r="E284" s="439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41"/>
      <c r="R284" s="441"/>
      <c r="S284" s="441"/>
      <c r="T284" s="442"/>
      <c r="U284" s="38" t="s">
        <v>48</v>
      </c>
      <c r="V284" s="38" t="s">
        <v>48</v>
      </c>
      <c r="W284" s="39" t="s">
        <v>0</v>
      </c>
      <c r="X284" s="57">
        <v>170</v>
      </c>
      <c r="Y284" s="54">
        <f>IFERROR(IF(X284="",0,CEILING((X284/$H284),1)*$H284),"")</f>
        <v>176.4</v>
      </c>
      <c r="Z284" s="40">
        <f>IFERROR(IF(Y284=0,"",ROUNDUP(Y284/H284,0)*0.02175),"")</f>
        <v>0.45674999999999999</v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181.41428571428571</v>
      </c>
      <c r="BN284" s="76">
        <f>IFERROR(Y284*I284/H284,"0")</f>
        <v>188.244</v>
      </c>
      <c r="BO284" s="76">
        <f>IFERROR(1/J284*(X284/H284),"0")</f>
        <v>0.36139455782312924</v>
      </c>
      <c r="BP284" s="76">
        <f>IFERROR(1/J284*(Y284/H284),"0")</f>
        <v>0.375</v>
      </c>
    </row>
    <row r="285" spans="1:68" x14ac:dyDescent="0.2">
      <c r="A285" s="446"/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7"/>
      <c r="P285" s="443" t="s">
        <v>43</v>
      </c>
      <c r="Q285" s="444"/>
      <c r="R285" s="444"/>
      <c r="S285" s="444"/>
      <c r="T285" s="444"/>
      <c r="U285" s="444"/>
      <c r="V285" s="445"/>
      <c r="W285" s="41" t="s">
        <v>42</v>
      </c>
      <c r="X285" s="42">
        <f>IFERROR(X282/H282,"0")+IFERROR(X283/H283,"0")+IFERROR(X284/H284,"0")</f>
        <v>64.652014652014657</v>
      </c>
      <c r="Y285" s="42">
        <f>IFERROR(Y282/H282,"0")+IFERROR(Y283/H283,"0")+IFERROR(Y284/H284,"0")</f>
        <v>66</v>
      </c>
      <c r="Z285" s="42">
        <f>IFERROR(IF(Z282="",0,Z282),"0")+IFERROR(IF(Z283="",0,Z283),"0")+IFERROR(IF(Z284="",0,Z284),"0")</f>
        <v>1.4355</v>
      </c>
      <c r="AA285" s="65"/>
      <c r="AB285" s="65"/>
      <c r="AC285" s="65"/>
    </row>
    <row r="286" spans="1:68" x14ac:dyDescent="0.2">
      <c r="A286" s="446"/>
      <c r="B286" s="446"/>
      <c r="C286" s="446"/>
      <c r="D286" s="446"/>
      <c r="E286" s="446"/>
      <c r="F286" s="446"/>
      <c r="G286" s="446"/>
      <c r="H286" s="446"/>
      <c r="I286" s="446"/>
      <c r="J286" s="446"/>
      <c r="K286" s="446"/>
      <c r="L286" s="446"/>
      <c r="M286" s="446"/>
      <c r="N286" s="446"/>
      <c r="O286" s="447"/>
      <c r="P286" s="443" t="s">
        <v>43</v>
      </c>
      <c r="Q286" s="444"/>
      <c r="R286" s="444"/>
      <c r="S286" s="444"/>
      <c r="T286" s="444"/>
      <c r="U286" s="444"/>
      <c r="V286" s="445"/>
      <c r="W286" s="41" t="s">
        <v>0</v>
      </c>
      <c r="X286" s="42">
        <f>IFERROR(SUM(X282:X284),"0")</f>
        <v>520</v>
      </c>
      <c r="Y286" s="42">
        <f>IFERROR(SUM(Y282:Y284),"0")</f>
        <v>531</v>
      </c>
      <c r="Z286" s="41"/>
      <c r="AA286" s="65"/>
      <c r="AB286" s="65"/>
      <c r="AC286" s="65"/>
    </row>
    <row r="287" spans="1:68" ht="14.25" customHeight="1" x14ac:dyDescent="0.25">
      <c r="A287" s="438" t="s">
        <v>103</v>
      </c>
      <c r="B287" s="438"/>
      <c r="C287" s="438"/>
      <c r="D287" s="438"/>
      <c r="E287" s="438"/>
      <c r="F287" s="438"/>
      <c r="G287" s="438"/>
      <c r="H287" s="438"/>
      <c r="I287" s="438"/>
      <c r="J287" s="438"/>
      <c r="K287" s="438"/>
      <c r="L287" s="438"/>
      <c r="M287" s="438"/>
      <c r="N287" s="438"/>
      <c r="O287" s="438"/>
      <c r="P287" s="438"/>
      <c r="Q287" s="438"/>
      <c r="R287" s="438"/>
      <c r="S287" s="438"/>
      <c r="T287" s="438"/>
      <c r="U287" s="438"/>
      <c r="V287" s="438"/>
      <c r="W287" s="438"/>
      <c r="X287" s="438"/>
      <c r="Y287" s="438"/>
      <c r="Z287" s="438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39">
        <v>4607091388374</v>
      </c>
      <c r="E288" s="439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628" t="s">
        <v>482</v>
      </c>
      <c r="Q288" s="441"/>
      <c r="R288" s="441"/>
      <c r="S288" s="441"/>
      <c r="T288" s="442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39">
        <v>4607091388381</v>
      </c>
      <c r="E289" s="439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629" t="s">
        <v>485</v>
      </c>
      <c r="Q289" s="441"/>
      <c r="R289" s="441"/>
      <c r="S289" s="441"/>
      <c r="T289" s="442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39">
        <v>4607091388404</v>
      </c>
      <c r="E290" s="439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41"/>
      <c r="R290" s="441"/>
      <c r="S290" s="441"/>
      <c r="T290" s="442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46"/>
      <c r="B291" s="446"/>
      <c r="C291" s="446"/>
      <c r="D291" s="446"/>
      <c r="E291" s="446"/>
      <c r="F291" s="446"/>
      <c r="G291" s="446"/>
      <c r="H291" s="446"/>
      <c r="I291" s="446"/>
      <c r="J291" s="446"/>
      <c r="K291" s="446"/>
      <c r="L291" s="446"/>
      <c r="M291" s="446"/>
      <c r="N291" s="446"/>
      <c r="O291" s="447"/>
      <c r="P291" s="443" t="s">
        <v>43</v>
      </c>
      <c r="Q291" s="444"/>
      <c r="R291" s="444"/>
      <c r="S291" s="444"/>
      <c r="T291" s="444"/>
      <c r="U291" s="444"/>
      <c r="V291" s="445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46"/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7"/>
      <c r="P292" s="443" t="s">
        <v>43</v>
      </c>
      <c r="Q292" s="444"/>
      <c r="R292" s="444"/>
      <c r="S292" s="444"/>
      <c r="T292" s="444"/>
      <c r="U292" s="444"/>
      <c r="V292" s="445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438" t="s">
        <v>488</v>
      </c>
      <c r="B293" s="438"/>
      <c r="C293" s="438"/>
      <c r="D293" s="438"/>
      <c r="E293" s="438"/>
      <c r="F293" s="438"/>
      <c r="G293" s="438"/>
      <c r="H293" s="438"/>
      <c r="I293" s="438"/>
      <c r="J293" s="438"/>
      <c r="K293" s="438"/>
      <c r="L293" s="438"/>
      <c r="M293" s="438"/>
      <c r="N293" s="438"/>
      <c r="O293" s="438"/>
      <c r="P293" s="438"/>
      <c r="Q293" s="438"/>
      <c r="R293" s="438"/>
      <c r="S293" s="438"/>
      <c r="T293" s="438"/>
      <c r="U293" s="438"/>
      <c r="V293" s="438"/>
      <c r="W293" s="438"/>
      <c r="X293" s="438"/>
      <c r="Y293" s="438"/>
      <c r="Z293" s="438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39">
        <v>4680115881808</v>
      </c>
      <c r="E294" s="439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41"/>
      <c r="R294" s="441"/>
      <c r="S294" s="441"/>
      <c r="T294" s="442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39">
        <v>4680115881822</v>
      </c>
      <c r="E295" s="439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41"/>
      <c r="R295" s="441"/>
      <c r="S295" s="441"/>
      <c r="T295" s="442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39">
        <v>4680115880016</v>
      </c>
      <c r="E296" s="439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6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41"/>
      <c r="R296" s="441"/>
      <c r="S296" s="441"/>
      <c r="T296" s="442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46"/>
      <c r="B297" s="446"/>
      <c r="C297" s="446"/>
      <c r="D297" s="446"/>
      <c r="E297" s="446"/>
      <c r="F297" s="446"/>
      <c r="G297" s="446"/>
      <c r="H297" s="446"/>
      <c r="I297" s="446"/>
      <c r="J297" s="446"/>
      <c r="K297" s="446"/>
      <c r="L297" s="446"/>
      <c r="M297" s="446"/>
      <c r="N297" s="446"/>
      <c r="O297" s="447"/>
      <c r="P297" s="443" t="s">
        <v>43</v>
      </c>
      <c r="Q297" s="444"/>
      <c r="R297" s="444"/>
      <c r="S297" s="444"/>
      <c r="T297" s="444"/>
      <c r="U297" s="444"/>
      <c r="V297" s="445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446"/>
      <c r="B298" s="446"/>
      <c r="C298" s="446"/>
      <c r="D298" s="446"/>
      <c r="E298" s="446"/>
      <c r="F298" s="446"/>
      <c r="G298" s="446"/>
      <c r="H298" s="446"/>
      <c r="I298" s="446"/>
      <c r="J298" s="446"/>
      <c r="K298" s="446"/>
      <c r="L298" s="446"/>
      <c r="M298" s="446"/>
      <c r="N298" s="446"/>
      <c r="O298" s="447"/>
      <c r="P298" s="443" t="s">
        <v>43</v>
      </c>
      <c r="Q298" s="444"/>
      <c r="R298" s="444"/>
      <c r="S298" s="444"/>
      <c r="T298" s="444"/>
      <c r="U298" s="444"/>
      <c r="V298" s="445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37" t="s">
        <v>497</v>
      </c>
      <c r="B299" s="437"/>
      <c r="C299" s="437"/>
      <c r="D299" s="437"/>
      <c r="E299" s="437"/>
      <c r="F299" s="437"/>
      <c r="G299" s="437"/>
      <c r="H299" s="437"/>
      <c r="I299" s="437"/>
      <c r="J299" s="437"/>
      <c r="K299" s="437"/>
      <c r="L299" s="437"/>
      <c r="M299" s="437"/>
      <c r="N299" s="437"/>
      <c r="O299" s="437"/>
      <c r="P299" s="437"/>
      <c r="Q299" s="437"/>
      <c r="R299" s="437"/>
      <c r="S299" s="437"/>
      <c r="T299" s="437"/>
      <c r="U299" s="437"/>
      <c r="V299" s="437"/>
      <c r="W299" s="437"/>
      <c r="X299" s="437"/>
      <c r="Y299" s="437"/>
      <c r="Z299" s="437"/>
      <c r="AA299" s="63"/>
      <c r="AB299" s="63"/>
      <c r="AC299" s="63"/>
    </row>
    <row r="300" spans="1:68" ht="14.25" customHeight="1" x14ac:dyDescent="0.25">
      <c r="A300" s="438" t="s">
        <v>79</v>
      </c>
      <c r="B300" s="438"/>
      <c r="C300" s="438"/>
      <c r="D300" s="438"/>
      <c r="E300" s="438"/>
      <c r="F300" s="438"/>
      <c r="G300" s="438"/>
      <c r="H300" s="438"/>
      <c r="I300" s="438"/>
      <c r="J300" s="438"/>
      <c r="K300" s="438"/>
      <c r="L300" s="438"/>
      <c r="M300" s="438"/>
      <c r="N300" s="438"/>
      <c r="O300" s="438"/>
      <c r="P300" s="438"/>
      <c r="Q300" s="438"/>
      <c r="R300" s="438"/>
      <c r="S300" s="438"/>
      <c r="T300" s="438"/>
      <c r="U300" s="438"/>
      <c r="V300" s="438"/>
      <c r="W300" s="438"/>
      <c r="X300" s="438"/>
      <c r="Y300" s="438"/>
      <c r="Z300" s="438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39">
        <v>4607091387292</v>
      </c>
      <c r="E301" s="439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41"/>
      <c r="R301" s="441"/>
      <c r="S301" s="441"/>
      <c r="T301" s="442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446"/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7"/>
      <c r="P302" s="443" t="s">
        <v>43</v>
      </c>
      <c r="Q302" s="444"/>
      <c r="R302" s="444"/>
      <c r="S302" s="444"/>
      <c r="T302" s="444"/>
      <c r="U302" s="444"/>
      <c r="V302" s="445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446"/>
      <c r="B303" s="446"/>
      <c r="C303" s="446"/>
      <c r="D303" s="446"/>
      <c r="E303" s="446"/>
      <c r="F303" s="446"/>
      <c r="G303" s="446"/>
      <c r="H303" s="446"/>
      <c r="I303" s="446"/>
      <c r="J303" s="446"/>
      <c r="K303" s="446"/>
      <c r="L303" s="446"/>
      <c r="M303" s="446"/>
      <c r="N303" s="446"/>
      <c r="O303" s="447"/>
      <c r="P303" s="443" t="s">
        <v>43</v>
      </c>
      <c r="Q303" s="444"/>
      <c r="R303" s="444"/>
      <c r="S303" s="444"/>
      <c r="T303" s="444"/>
      <c r="U303" s="444"/>
      <c r="V303" s="445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37" t="s">
        <v>500</v>
      </c>
      <c r="B304" s="437"/>
      <c r="C304" s="437"/>
      <c r="D304" s="437"/>
      <c r="E304" s="437"/>
      <c r="F304" s="437"/>
      <c r="G304" s="437"/>
      <c r="H304" s="437"/>
      <c r="I304" s="437"/>
      <c r="J304" s="437"/>
      <c r="K304" s="437"/>
      <c r="L304" s="437"/>
      <c r="M304" s="437"/>
      <c r="N304" s="437"/>
      <c r="O304" s="437"/>
      <c r="P304" s="437"/>
      <c r="Q304" s="437"/>
      <c r="R304" s="437"/>
      <c r="S304" s="437"/>
      <c r="T304" s="437"/>
      <c r="U304" s="437"/>
      <c r="V304" s="437"/>
      <c r="W304" s="437"/>
      <c r="X304" s="437"/>
      <c r="Y304" s="437"/>
      <c r="Z304" s="437"/>
      <c r="AA304" s="63"/>
      <c r="AB304" s="63"/>
      <c r="AC304" s="63"/>
    </row>
    <row r="305" spans="1:68" ht="14.25" customHeight="1" x14ac:dyDescent="0.25">
      <c r="A305" s="438" t="s">
        <v>79</v>
      </c>
      <c r="B305" s="438"/>
      <c r="C305" s="438"/>
      <c r="D305" s="438"/>
      <c r="E305" s="438"/>
      <c r="F305" s="438"/>
      <c r="G305" s="438"/>
      <c r="H305" s="438"/>
      <c r="I305" s="438"/>
      <c r="J305" s="438"/>
      <c r="K305" s="438"/>
      <c r="L305" s="438"/>
      <c r="M305" s="438"/>
      <c r="N305" s="438"/>
      <c r="O305" s="438"/>
      <c r="P305" s="438"/>
      <c r="Q305" s="438"/>
      <c r="R305" s="438"/>
      <c r="S305" s="438"/>
      <c r="T305" s="438"/>
      <c r="U305" s="438"/>
      <c r="V305" s="438"/>
      <c r="W305" s="438"/>
      <c r="X305" s="438"/>
      <c r="Y305" s="438"/>
      <c r="Z305" s="438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39">
        <v>4607091383836</v>
      </c>
      <c r="E306" s="439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41"/>
      <c r="R306" s="441"/>
      <c r="S306" s="441"/>
      <c r="T306" s="442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446"/>
      <c r="B307" s="446"/>
      <c r="C307" s="446"/>
      <c r="D307" s="446"/>
      <c r="E307" s="446"/>
      <c r="F307" s="446"/>
      <c r="G307" s="446"/>
      <c r="H307" s="446"/>
      <c r="I307" s="446"/>
      <c r="J307" s="446"/>
      <c r="K307" s="446"/>
      <c r="L307" s="446"/>
      <c r="M307" s="446"/>
      <c r="N307" s="446"/>
      <c r="O307" s="447"/>
      <c r="P307" s="443" t="s">
        <v>43</v>
      </c>
      <c r="Q307" s="444"/>
      <c r="R307" s="444"/>
      <c r="S307" s="444"/>
      <c r="T307" s="444"/>
      <c r="U307" s="444"/>
      <c r="V307" s="445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446"/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7"/>
      <c r="P308" s="443" t="s">
        <v>43</v>
      </c>
      <c r="Q308" s="444"/>
      <c r="R308" s="444"/>
      <c r="S308" s="444"/>
      <c r="T308" s="444"/>
      <c r="U308" s="444"/>
      <c r="V308" s="445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438" t="s">
        <v>84</v>
      </c>
      <c r="B309" s="438"/>
      <c r="C309" s="438"/>
      <c r="D309" s="438"/>
      <c r="E309" s="438"/>
      <c r="F309" s="438"/>
      <c r="G309" s="438"/>
      <c r="H309" s="438"/>
      <c r="I309" s="438"/>
      <c r="J309" s="438"/>
      <c r="K309" s="438"/>
      <c r="L309" s="438"/>
      <c r="M309" s="438"/>
      <c r="N309" s="438"/>
      <c r="O309" s="438"/>
      <c r="P309" s="438"/>
      <c r="Q309" s="438"/>
      <c r="R309" s="438"/>
      <c r="S309" s="438"/>
      <c r="T309" s="438"/>
      <c r="U309" s="438"/>
      <c r="V309" s="438"/>
      <c r="W309" s="438"/>
      <c r="X309" s="438"/>
      <c r="Y309" s="438"/>
      <c r="Z309" s="438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39">
        <v>4607091387919</v>
      </c>
      <c r="E310" s="439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41"/>
      <c r="R310" s="441"/>
      <c r="S310" s="441"/>
      <c r="T310" s="442"/>
      <c r="U310" s="38" t="s">
        <v>48</v>
      </c>
      <c r="V310" s="38" t="s">
        <v>48</v>
      </c>
      <c r="W310" s="39" t="s">
        <v>0</v>
      </c>
      <c r="X310" s="57">
        <v>30</v>
      </c>
      <c r="Y310" s="54">
        <f>IFERROR(IF(X310="",0,CEILING((X310/$H310),1)*$H310),"")</f>
        <v>32.4</v>
      </c>
      <c r="Z310" s="40">
        <f>IFERROR(IF(Y310=0,"",ROUNDUP(Y310/H310,0)*0.02175),"")</f>
        <v>8.6999999999999994E-2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32.088888888888896</v>
      </c>
      <c r="BN310" s="76">
        <f>IFERROR(Y310*I310/H310,"0")</f>
        <v>34.655999999999999</v>
      </c>
      <c r="BO310" s="76">
        <f>IFERROR(1/J310*(X310/H310),"0")</f>
        <v>6.6137566137566134E-2</v>
      </c>
      <c r="BP310" s="76">
        <f>IFERROR(1/J310*(Y310/H310),"0")</f>
        <v>7.1428571428571425E-2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39">
        <v>4680115883604</v>
      </c>
      <c r="E311" s="439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41"/>
      <c r="R311" s="441"/>
      <c r="S311" s="441"/>
      <c r="T311" s="442"/>
      <c r="U311" s="38" t="s">
        <v>48</v>
      </c>
      <c r="V311" s="38" t="s">
        <v>48</v>
      </c>
      <c r="W311" s="39" t="s">
        <v>0</v>
      </c>
      <c r="X311" s="57">
        <v>42</v>
      </c>
      <c r="Y311" s="54">
        <f>IFERROR(IF(X311="",0,CEILING((X311/$H311),1)*$H311),"")</f>
        <v>42</v>
      </c>
      <c r="Z311" s="40">
        <f>IFERROR(IF(Y311=0,"",ROUNDUP(Y311/H311,0)*0.00753),"")</f>
        <v>0.15060000000000001</v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47.44</v>
      </c>
      <c r="BN311" s="76">
        <f>IFERROR(Y311*I311/H311,"0")</f>
        <v>47.44</v>
      </c>
      <c r="BO311" s="76">
        <f>IFERROR(1/J311*(X311/H311),"0")</f>
        <v>0.12820512820512819</v>
      </c>
      <c r="BP311" s="76">
        <f>IFERROR(1/J311*(Y311/H311),"0")</f>
        <v>0.12820512820512819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39">
        <v>4680115883567</v>
      </c>
      <c r="E312" s="439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41"/>
      <c r="R312" s="441"/>
      <c r="S312" s="441"/>
      <c r="T312" s="442"/>
      <c r="U312" s="38" t="s">
        <v>48</v>
      </c>
      <c r="V312" s="38" t="s">
        <v>48</v>
      </c>
      <c r="W312" s="39" t="s">
        <v>0</v>
      </c>
      <c r="X312" s="57">
        <v>42</v>
      </c>
      <c r="Y312" s="54">
        <f>IFERROR(IF(X312="",0,CEILING((X312/$H312),1)*$H312),"")</f>
        <v>42</v>
      </c>
      <c r="Z312" s="40">
        <f>IFERROR(IF(Y312=0,"",ROUNDUP(Y312/H312,0)*0.00753),"")</f>
        <v>0.15060000000000001</v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47.199999999999996</v>
      </c>
      <c r="BN312" s="76">
        <f>IFERROR(Y312*I312/H312,"0")</f>
        <v>47.199999999999996</v>
      </c>
      <c r="BO312" s="76">
        <f>IFERROR(1/J312*(X312/H312),"0")</f>
        <v>0.12820512820512819</v>
      </c>
      <c r="BP312" s="76">
        <f>IFERROR(1/J312*(Y312/H312),"0")</f>
        <v>0.12820512820512819</v>
      </c>
    </row>
    <row r="313" spans="1:68" x14ac:dyDescent="0.2">
      <c r="A313" s="446"/>
      <c r="B313" s="446"/>
      <c r="C313" s="446"/>
      <c r="D313" s="446"/>
      <c r="E313" s="446"/>
      <c r="F313" s="446"/>
      <c r="G313" s="446"/>
      <c r="H313" s="446"/>
      <c r="I313" s="446"/>
      <c r="J313" s="446"/>
      <c r="K313" s="446"/>
      <c r="L313" s="446"/>
      <c r="M313" s="446"/>
      <c r="N313" s="446"/>
      <c r="O313" s="447"/>
      <c r="P313" s="443" t="s">
        <v>43</v>
      </c>
      <c r="Q313" s="444"/>
      <c r="R313" s="444"/>
      <c r="S313" s="444"/>
      <c r="T313" s="444"/>
      <c r="U313" s="444"/>
      <c r="V313" s="445"/>
      <c r="W313" s="41" t="s">
        <v>42</v>
      </c>
      <c r="X313" s="42">
        <f>IFERROR(X310/H310,"0")+IFERROR(X311/H311,"0")+IFERROR(X312/H312,"0")</f>
        <v>43.703703703703702</v>
      </c>
      <c r="Y313" s="42">
        <f>IFERROR(Y310/H310,"0")+IFERROR(Y311/H311,"0")+IFERROR(Y312/H312,"0")</f>
        <v>44</v>
      </c>
      <c r="Z313" s="42">
        <f>IFERROR(IF(Z310="",0,Z310),"0")+IFERROR(IF(Z311="",0,Z311),"0")+IFERROR(IF(Z312="",0,Z312),"0")</f>
        <v>0.38819999999999999</v>
      </c>
      <c r="AA313" s="65"/>
      <c r="AB313" s="65"/>
      <c r="AC313" s="65"/>
    </row>
    <row r="314" spans="1:68" x14ac:dyDescent="0.2">
      <c r="A314" s="446"/>
      <c r="B314" s="446"/>
      <c r="C314" s="446"/>
      <c r="D314" s="446"/>
      <c r="E314" s="446"/>
      <c r="F314" s="446"/>
      <c r="G314" s="446"/>
      <c r="H314" s="446"/>
      <c r="I314" s="446"/>
      <c r="J314" s="446"/>
      <c r="K314" s="446"/>
      <c r="L314" s="446"/>
      <c r="M314" s="446"/>
      <c r="N314" s="446"/>
      <c r="O314" s="447"/>
      <c r="P314" s="443" t="s">
        <v>43</v>
      </c>
      <c r="Q314" s="444"/>
      <c r="R314" s="444"/>
      <c r="S314" s="444"/>
      <c r="T314" s="444"/>
      <c r="U314" s="444"/>
      <c r="V314" s="445"/>
      <c r="W314" s="41" t="s">
        <v>0</v>
      </c>
      <c r="X314" s="42">
        <f>IFERROR(SUM(X310:X312),"0")</f>
        <v>114</v>
      </c>
      <c r="Y314" s="42">
        <f>IFERROR(SUM(Y310:Y312),"0")</f>
        <v>116.4</v>
      </c>
      <c r="Z314" s="41"/>
      <c r="AA314" s="65"/>
      <c r="AB314" s="65"/>
      <c r="AC314" s="65"/>
    </row>
    <row r="315" spans="1:68" ht="14.25" customHeight="1" x14ac:dyDescent="0.25">
      <c r="A315" s="438" t="s">
        <v>103</v>
      </c>
      <c r="B315" s="438"/>
      <c r="C315" s="438"/>
      <c r="D315" s="438"/>
      <c r="E315" s="438"/>
      <c r="F315" s="438"/>
      <c r="G315" s="438"/>
      <c r="H315" s="438"/>
      <c r="I315" s="438"/>
      <c r="J315" s="438"/>
      <c r="K315" s="438"/>
      <c r="L315" s="438"/>
      <c r="M315" s="438"/>
      <c r="N315" s="438"/>
      <c r="O315" s="438"/>
      <c r="P315" s="438"/>
      <c r="Q315" s="438"/>
      <c r="R315" s="438"/>
      <c r="S315" s="438"/>
      <c r="T315" s="438"/>
      <c r="U315" s="438"/>
      <c r="V315" s="438"/>
      <c r="W315" s="438"/>
      <c r="X315" s="438"/>
      <c r="Y315" s="438"/>
      <c r="Z315" s="438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39">
        <v>4607091383102</v>
      </c>
      <c r="E316" s="439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41"/>
      <c r="R316" s="441"/>
      <c r="S316" s="441"/>
      <c r="T316" s="442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446"/>
      <c r="B317" s="446"/>
      <c r="C317" s="446"/>
      <c r="D317" s="446"/>
      <c r="E317" s="446"/>
      <c r="F317" s="446"/>
      <c r="G317" s="446"/>
      <c r="H317" s="446"/>
      <c r="I317" s="446"/>
      <c r="J317" s="446"/>
      <c r="K317" s="446"/>
      <c r="L317" s="446"/>
      <c r="M317" s="446"/>
      <c r="N317" s="446"/>
      <c r="O317" s="447"/>
      <c r="P317" s="443" t="s">
        <v>43</v>
      </c>
      <c r="Q317" s="444"/>
      <c r="R317" s="444"/>
      <c r="S317" s="444"/>
      <c r="T317" s="444"/>
      <c r="U317" s="444"/>
      <c r="V317" s="445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446"/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7"/>
      <c r="P318" s="443" t="s">
        <v>43</v>
      </c>
      <c r="Q318" s="444"/>
      <c r="R318" s="444"/>
      <c r="S318" s="444"/>
      <c r="T318" s="444"/>
      <c r="U318" s="444"/>
      <c r="V318" s="445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36" t="s">
        <v>511</v>
      </c>
      <c r="B319" s="436"/>
      <c r="C319" s="436"/>
      <c r="D319" s="436"/>
      <c r="E319" s="436"/>
      <c r="F319" s="436"/>
      <c r="G319" s="436"/>
      <c r="H319" s="436"/>
      <c r="I319" s="436"/>
      <c r="J319" s="436"/>
      <c r="K319" s="436"/>
      <c r="L319" s="436"/>
      <c r="M319" s="436"/>
      <c r="N319" s="436"/>
      <c r="O319" s="436"/>
      <c r="P319" s="436"/>
      <c r="Q319" s="436"/>
      <c r="R319" s="436"/>
      <c r="S319" s="436"/>
      <c r="T319" s="436"/>
      <c r="U319" s="436"/>
      <c r="V319" s="436"/>
      <c r="W319" s="436"/>
      <c r="X319" s="436"/>
      <c r="Y319" s="436"/>
      <c r="Z319" s="436"/>
      <c r="AA319" s="53"/>
      <c r="AB319" s="53"/>
      <c r="AC319" s="53"/>
    </row>
    <row r="320" spans="1:68" ht="16.5" customHeight="1" x14ac:dyDescent="0.25">
      <c r="A320" s="437" t="s">
        <v>512</v>
      </c>
      <c r="B320" s="437"/>
      <c r="C320" s="437"/>
      <c r="D320" s="437"/>
      <c r="E320" s="437"/>
      <c r="F320" s="437"/>
      <c r="G320" s="437"/>
      <c r="H320" s="437"/>
      <c r="I320" s="437"/>
      <c r="J320" s="437"/>
      <c r="K320" s="437"/>
      <c r="L320" s="437"/>
      <c r="M320" s="437"/>
      <c r="N320" s="437"/>
      <c r="O320" s="437"/>
      <c r="P320" s="437"/>
      <c r="Q320" s="437"/>
      <c r="R320" s="437"/>
      <c r="S320" s="437"/>
      <c r="T320" s="437"/>
      <c r="U320" s="437"/>
      <c r="V320" s="437"/>
      <c r="W320" s="437"/>
      <c r="X320" s="437"/>
      <c r="Y320" s="437"/>
      <c r="Z320" s="437"/>
      <c r="AA320" s="63"/>
      <c r="AB320" s="63"/>
      <c r="AC320" s="63"/>
    </row>
    <row r="321" spans="1:68" ht="14.25" customHeight="1" x14ac:dyDescent="0.25">
      <c r="A321" s="438" t="s">
        <v>125</v>
      </c>
      <c r="B321" s="438"/>
      <c r="C321" s="438"/>
      <c r="D321" s="438"/>
      <c r="E321" s="438"/>
      <c r="F321" s="438"/>
      <c r="G321" s="438"/>
      <c r="H321" s="438"/>
      <c r="I321" s="438"/>
      <c r="J321" s="438"/>
      <c r="K321" s="438"/>
      <c r="L321" s="438"/>
      <c r="M321" s="438"/>
      <c r="N321" s="438"/>
      <c r="O321" s="438"/>
      <c r="P321" s="438"/>
      <c r="Q321" s="438"/>
      <c r="R321" s="438"/>
      <c r="S321" s="438"/>
      <c r="T321" s="438"/>
      <c r="U321" s="438"/>
      <c r="V321" s="438"/>
      <c r="W321" s="438"/>
      <c r="X321" s="438"/>
      <c r="Y321" s="438"/>
      <c r="Z321" s="438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39">
        <v>4680115884885</v>
      </c>
      <c r="E322" s="439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64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41"/>
      <c r="R322" s="441"/>
      <c r="S322" s="441"/>
      <c r="T322" s="442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39">
        <v>4680115884892</v>
      </c>
      <c r="E323" s="439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6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41"/>
      <c r="R323" s="441"/>
      <c r="S323" s="441"/>
      <c r="T323" s="442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39">
        <v>4680115884830</v>
      </c>
      <c r="E324" s="439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6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41"/>
      <c r="R324" s="441"/>
      <c r="S324" s="441"/>
      <c r="T324" s="442"/>
      <c r="U324" s="38" t="s">
        <v>48</v>
      </c>
      <c r="V324" s="38" t="s">
        <v>48</v>
      </c>
      <c r="W324" s="39" t="s">
        <v>0</v>
      </c>
      <c r="X324" s="57">
        <v>2500</v>
      </c>
      <c r="Y324" s="54">
        <f t="shared" si="59"/>
        <v>2505</v>
      </c>
      <c r="Z324" s="40">
        <f>IFERROR(IF(Y324=0,"",ROUNDUP(Y324/H324,0)*0.02175),"")</f>
        <v>3.6322499999999995</v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2580</v>
      </c>
      <c r="BN324" s="76">
        <f t="shared" si="61"/>
        <v>2585.1600000000003</v>
      </c>
      <c r="BO324" s="76">
        <f t="shared" si="62"/>
        <v>3.4722222222222219</v>
      </c>
      <c r="BP324" s="76">
        <f t="shared" si="63"/>
        <v>3.4791666666666665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39">
        <v>4680115884830</v>
      </c>
      <c r="E325" s="439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41"/>
      <c r="R325" s="441"/>
      <c r="S325" s="441"/>
      <c r="T325" s="442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39">
        <v>4680115884847</v>
      </c>
      <c r="E326" s="439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64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41"/>
      <c r="R326" s="441"/>
      <c r="S326" s="441"/>
      <c r="T326" s="442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39">
        <v>4680115884847</v>
      </c>
      <c r="E327" s="439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6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41"/>
      <c r="R327" s="441"/>
      <c r="S327" s="441"/>
      <c r="T327" s="442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39">
        <v>4680115884854</v>
      </c>
      <c r="E328" s="439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41"/>
      <c r="R328" s="441"/>
      <c r="S328" s="441"/>
      <c r="T328" s="442"/>
      <c r="U328" s="38" t="s">
        <v>48</v>
      </c>
      <c r="V328" s="38" t="s">
        <v>48</v>
      </c>
      <c r="W328" s="39" t="s">
        <v>0</v>
      </c>
      <c r="X328" s="57">
        <v>2250</v>
      </c>
      <c r="Y328" s="54">
        <f t="shared" si="59"/>
        <v>2250</v>
      </c>
      <c r="Z328" s="40">
        <f>IFERROR(IF(Y328=0,"",ROUNDUP(Y328/H328,0)*0.02175),"")</f>
        <v>3.2624999999999997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2322</v>
      </c>
      <c r="BN328" s="76">
        <f t="shared" si="61"/>
        <v>2322</v>
      </c>
      <c r="BO328" s="76">
        <f t="shared" si="62"/>
        <v>3.125</v>
      </c>
      <c r="BP328" s="76">
        <f t="shared" si="63"/>
        <v>3.125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39">
        <v>4680115884854</v>
      </c>
      <c r="E329" s="439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6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41"/>
      <c r="R329" s="441"/>
      <c r="S329" s="441"/>
      <c r="T329" s="442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39">
        <v>4680115884908</v>
      </c>
      <c r="E330" s="439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6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41"/>
      <c r="R330" s="441"/>
      <c r="S330" s="441"/>
      <c r="T330" s="442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39">
        <v>4680115884861</v>
      </c>
      <c r="E331" s="439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41"/>
      <c r="R331" s="441"/>
      <c r="S331" s="441"/>
      <c r="T331" s="442"/>
      <c r="U331" s="38" t="s">
        <v>48</v>
      </c>
      <c r="V331" s="38" t="s">
        <v>48</v>
      </c>
      <c r="W331" s="39" t="s">
        <v>0</v>
      </c>
      <c r="X331" s="57">
        <v>0</v>
      </c>
      <c r="Y331" s="54">
        <f t="shared" si="59"/>
        <v>0</v>
      </c>
      <c r="Z331" s="40" t="str">
        <f>IFERROR(IF(Y331=0,"",ROUNDUP(Y331/H331,0)*0.00937),"")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0</v>
      </c>
      <c r="BN331" s="76">
        <f t="shared" si="61"/>
        <v>0</v>
      </c>
      <c r="BO331" s="76">
        <f t="shared" si="62"/>
        <v>0</v>
      </c>
      <c r="BP331" s="76">
        <f t="shared" si="63"/>
        <v>0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39">
        <v>4680115884922</v>
      </c>
      <c r="E332" s="439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41"/>
      <c r="R332" s="441"/>
      <c r="S332" s="441"/>
      <c r="T332" s="442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39">
        <v>4680115882638</v>
      </c>
      <c r="E333" s="439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6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41"/>
      <c r="R333" s="441"/>
      <c r="S333" s="441"/>
      <c r="T333" s="442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446"/>
      <c r="B334" s="446"/>
      <c r="C334" s="446"/>
      <c r="D334" s="446"/>
      <c r="E334" s="446"/>
      <c r="F334" s="446"/>
      <c r="G334" s="446"/>
      <c r="H334" s="446"/>
      <c r="I334" s="446"/>
      <c r="J334" s="446"/>
      <c r="K334" s="446"/>
      <c r="L334" s="446"/>
      <c r="M334" s="446"/>
      <c r="N334" s="446"/>
      <c r="O334" s="447"/>
      <c r="P334" s="443" t="s">
        <v>43</v>
      </c>
      <c r="Q334" s="444"/>
      <c r="R334" s="444"/>
      <c r="S334" s="444"/>
      <c r="T334" s="444"/>
      <c r="U334" s="444"/>
      <c r="V334" s="445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316.66666666666663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317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6.8947499999999993</v>
      </c>
      <c r="AA334" s="65"/>
      <c r="AB334" s="65"/>
      <c r="AC334" s="65"/>
    </row>
    <row r="335" spans="1:68" x14ac:dyDescent="0.2">
      <c r="A335" s="446"/>
      <c r="B335" s="446"/>
      <c r="C335" s="446"/>
      <c r="D335" s="446"/>
      <c r="E335" s="446"/>
      <c r="F335" s="446"/>
      <c r="G335" s="446"/>
      <c r="H335" s="446"/>
      <c r="I335" s="446"/>
      <c r="J335" s="446"/>
      <c r="K335" s="446"/>
      <c r="L335" s="446"/>
      <c r="M335" s="446"/>
      <c r="N335" s="446"/>
      <c r="O335" s="447"/>
      <c r="P335" s="443" t="s">
        <v>43</v>
      </c>
      <c r="Q335" s="444"/>
      <c r="R335" s="444"/>
      <c r="S335" s="444"/>
      <c r="T335" s="444"/>
      <c r="U335" s="444"/>
      <c r="V335" s="445"/>
      <c r="W335" s="41" t="s">
        <v>0</v>
      </c>
      <c r="X335" s="42">
        <f>IFERROR(SUM(X322:X333),"0")</f>
        <v>4750</v>
      </c>
      <c r="Y335" s="42">
        <f>IFERROR(SUM(Y322:Y333),"0")</f>
        <v>4755</v>
      </c>
      <c r="Z335" s="41"/>
      <c r="AA335" s="65"/>
      <c r="AB335" s="65"/>
      <c r="AC335" s="65"/>
    </row>
    <row r="336" spans="1:68" ht="14.25" customHeight="1" x14ac:dyDescent="0.25">
      <c r="A336" s="438" t="s">
        <v>117</v>
      </c>
      <c r="B336" s="438"/>
      <c r="C336" s="438"/>
      <c r="D336" s="438"/>
      <c r="E336" s="438"/>
      <c r="F336" s="438"/>
      <c r="G336" s="438"/>
      <c r="H336" s="438"/>
      <c r="I336" s="438"/>
      <c r="J336" s="438"/>
      <c r="K336" s="438"/>
      <c r="L336" s="438"/>
      <c r="M336" s="438"/>
      <c r="N336" s="438"/>
      <c r="O336" s="438"/>
      <c r="P336" s="438"/>
      <c r="Q336" s="438"/>
      <c r="R336" s="438"/>
      <c r="S336" s="438"/>
      <c r="T336" s="438"/>
      <c r="U336" s="438"/>
      <c r="V336" s="438"/>
      <c r="W336" s="438"/>
      <c r="X336" s="438"/>
      <c r="Y336" s="438"/>
      <c r="Z336" s="438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39">
        <v>4607091383980</v>
      </c>
      <c r="E337" s="43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6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41"/>
      <c r="R337" s="441"/>
      <c r="S337" s="441"/>
      <c r="T337" s="442"/>
      <c r="U337" s="38" t="s">
        <v>48</v>
      </c>
      <c r="V337" s="38" t="s">
        <v>48</v>
      </c>
      <c r="W337" s="39" t="s">
        <v>0</v>
      </c>
      <c r="X337" s="57">
        <v>3000</v>
      </c>
      <c r="Y337" s="54">
        <f>IFERROR(IF(X337="",0,CEILING((X337/$H337),1)*$H337),"")</f>
        <v>3000</v>
      </c>
      <c r="Z337" s="40">
        <f>IFERROR(IF(Y337=0,"",ROUNDUP(Y337/H337,0)*0.02175),"")</f>
        <v>4.3499999999999996</v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3096</v>
      </c>
      <c r="BN337" s="76">
        <f>IFERROR(Y337*I337/H337,"0")</f>
        <v>3096</v>
      </c>
      <c r="BO337" s="76">
        <f>IFERROR(1/J337*(X337/H337),"0")</f>
        <v>4.1666666666666661</v>
      </c>
      <c r="BP337" s="76">
        <f>IFERROR(1/J337*(Y337/H337),"0")</f>
        <v>4.1666666666666661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39">
        <v>4607091384178</v>
      </c>
      <c r="E338" s="439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41"/>
      <c r="R338" s="441"/>
      <c r="S338" s="441"/>
      <c r="T338" s="442"/>
      <c r="U338" s="38" t="s">
        <v>48</v>
      </c>
      <c r="V338" s="38" t="s">
        <v>48</v>
      </c>
      <c r="W338" s="39" t="s">
        <v>0</v>
      </c>
      <c r="X338" s="57">
        <v>0</v>
      </c>
      <c r="Y338" s="54">
        <f>IFERROR(IF(X338="",0,CEILING((X338/$H338),1)*$H338),"")</f>
        <v>0</v>
      </c>
      <c r="Z338" s="40" t="str">
        <f>IFERROR(IF(Y338=0,"",ROUNDUP(Y338/H338,0)*0.00937),"")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0</v>
      </c>
      <c r="BN338" s="76">
        <f>IFERROR(Y338*I338/H338,"0")</f>
        <v>0</v>
      </c>
      <c r="BO338" s="76">
        <f>IFERROR(1/J338*(X338/H338),"0")</f>
        <v>0</v>
      </c>
      <c r="BP338" s="76">
        <f>IFERROR(1/J338*(Y338/H338),"0")</f>
        <v>0</v>
      </c>
    </row>
    <row r="339" spans="1:68" x14ac:dyDescent="0.2">
      <c r="A339" s="446"/>
      <c r="B339" s="446"/>
      <c r="C339" s="446"/>
      <c r="D339" s="446"/>
      <c r="E339" s="446"/>
      <c r="F339" s="446"/>
      <c r="G339" s="446"/>
      <c r="H339" s="446"/>
      <c r="I339" s="446"/>
      <c r="J339" s="446"/>
      <c r="K339" s="446"/>
      <c r="L339" s="446"/>
      <c r="M339" s="446"/>
      <c r="N339" s="446"/>
      <c r="O339" s="447"/>
      <c r="P339" s="443" t="s">
        <v>43</v>
      </c>
      <c r="Q339" s="444"/>
      <c r="R339" s="444"/>
      <c r="S339" s="444"/>
      <c r="T339" s="444"/>
      <c r="U339" s="444"/>
      <c r="V339" s="445"/>
      <c r="W339" s="41" t="s">
        <v>42</v>
      </c>
      <c r="X339" s="42">
        <f>IFERROR(X337/H337,"0")+IFERROR(X338/H338,"0")</f>
        <v>200</v>
      </c>
      <c r="Y339" s="42">
        <f>IFERROR(Y337/H337,"0")+IFERROR(Y338/H338,"0")</f>
        <v>200</v>
      </c>
      <c r="Z339" s="42">
        <f>IFERROR(IF(Z337="",0,Z337),"0")+IFERROR(IF(Z338="",0,Z338),"0")</f>
        <v>4.3499999999999996</v>
      </c>
      <c r="AA339" s="65"/>
      <c r="AB339" s="65"/>
      <c r="AC339" s="65"/>
    </row>
    <row r="340" spans="1:68" x14ac:dyDescent="0.2">
      <c r="A340" s="446"/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7"/>
      <c r="P340" s="443" t="s">
        <v>43</v>
      </c>
      <c r="Q340" s="444"/>
      <c r="R340" s="444"/>
      <c r="S340" s="444"/>
      <c r="T340" s="444"/>
      <c r="U340" s="444"/>
      <c r="V340" s="445"/>
      <c r="W340" s="41" t="s">
        <v>0</v>
      </c>
      <c r="X340" s="42">
        <f>IFERROR(SUM(X337:X338),"0")</f>
        <v>3000</v>
      </c>
      <c r="Y340" s="42">
        <f>IFERROR(SUM(Y337:Y338),"0")</f>
        <v>3000</v>
      </c>
      <c r="Z340" s="41"/>
      <c r="AA340" s="65"/>
      <c r="AB340" s="65"/>
      <c r="AC340" s="65"/>
    </row>
    <row r="341" spans="1:68" ht="14.25" customHeight="1" x14ac:dyDescent="0.25">
      <c r="A341" s="438" t="s">
        <v>84</v>
      </c>
      <c r="B341" s="438"/>
      <c r="C341" s="438"/>
      <c r="D341" s="438"/>
      <c r="E341" s="438"/>
      <c r="F341" s="438"/>
      <c r="G341" s="438"/>
      <c r="H341" s="438"/>
      <c r="I341" s="438"/>
      <c r="J341" s="438"/>
      <c r="K341" s="438"/>
      <c r="L341" s="438"/>
      <c r="M341" s="438"/>
      <c r="N341" s="438"/>
      <c r="O341" s="438"/>
      <c r="P341" s="438"/>
      <c r="Q341" s="438"/>
      <c r="R341" s="438"/>
      <c r="S341" s="438"/>
      <c r="T341" s="438"/>
      <c r="U341" s="438"/>
      <c r="V341" s="438"/>
      <c r="W341" s="438"/>
      <c r="X341" s="438"/>
      <c r="Y341" s="438"/>
      <c r="Z341" s="438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39">
        <v>4607091383928</v>
      </c>
      <c r="E342" s="439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41"/>
      <c r="R342" s="441"/>
      <c r="S342" s="441"/>
      <c r="T342" s="442"/>
      <c r="U342" s="38" t="s">
        <v>48</v>
      </c>
      <c r="V342" s="38" t="s">
        <v>48</v>
      </c>
      <c r="W342" s="39" t="s">
        <v>0</v>
      </c>
      <c r="X342" s="57">
        <v>2200</v>
      </c>
      <c r="Y342" s="54">
        <f>IFERROR(IF(X342="",0,CEILING((X342/$H342),1)*$H342),"")</f>
        <v>2207.4</v>
      </c>
      <c r="Z342" s="40">
        <f>IFERROR(IF(Y342=0,"",ROUNDUP(Y342/H342,0)*0.02175),"")</f>
        <v>6.1552499999999997</v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2360.7692307692309</v>
      </c>
      <c r="BN342" s="76">
        <f>IFERROR(Y342*I342/H342,"0")</f>
        <v>2368.71</v>
      </c>
      <c r="BO342" s="76">
        <f>IFERROR(1/J342*(X342/H342),"0")</f>
        <v>5.0366300366300365</v>
      </c>
      <c r="BP342" s="76">
        <f>IFERROR(1/J342*(Y342/H342),"0")</f>
        <v>5.0535714285714279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39">
        <v>4607091383928</v>
      </c>
      <c r="E343" s="439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65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41"/>
      <c r="R343" s="441"/>
      <c r="S343" s="441"/>
      <c r="T343" s="442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39">
        <v>4607091384260</v>
      </c>
      <c r="E344" s="439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65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41"/>
      <c r="R344" s="441"/>
      <c r="S344" s="441"/>
      <c r="T344" s="442"/>
      <c r="U344" s="38" t="s">
        <v>48</v>
      </c>
      <c r="V344" s="38" t="s">
        <v>48</v>
      </c>
      <c r="W344" s="39" t="s">
        <v>0</v>
      </c>
      <c r="X344" s="57">
        <v>260</v>
      </c>
      <c r="Y344" s="54">
        <f>IFERROR(IF(X344="",0,CEILING((X344/$H344),1)*$H344),"")</f>
        <v>265.2</v>
      </c>
      <c r="Z344" s="40">
        <f>IFERROR(IF(Y344=0,"",ROUNDUP(Y344/H344,0)*0.02175),"")</f>
        <v>0.73949999999999994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278.80000000000007</v>
      </c>
      <c r="BN344" s="76">
        <f>IFERROR(Y344*I344/H344,"0")</f>
        <v>284.37600000000003</v>
      </c>
      <c r="BO344" s="76">
        <f>IFERROR(1/J344*(X344/H344),"0")</f>
        <v>0.59523809523809523</v>
      </c>
      <c r="BP344" s="76">
        <f>IFERROR(1/J344*(Y344/H344),"0")</f>
        <v>0.6071428571428571</v>
      </c>
    </row>
    <row r="345" spans="1:68" x14ac:dyDescent="0.2">
      <c r="A345" s="446"/>
      <c r="B345" s="446"/>
      <c r="C345" s="446"/>
      <c r="D345" s="446"/>
      <c r="E345" s="446"/>
      <c r="F345" s="446"/>
      <c r="G345" s="446"/>
      <c r="H345" s="446"/>
      <c r="I345" s="446"/>
      <c r="J345" s="446"/>
      <c r="K345" s="446"/>
      <c r="L345" s="446"/>
      <c r="M345" s="446"/>
      <c r="N345" s="446"/>
      <c r="O345" s="447"/>
      <c r="P345" s="443" t="s">
        <v>43</v>
      </c>
      <c r="Q345" s="444"/>
      <c r="R345" s="444"/>
      <c r="S345" s="444"/>
      <c r="T345" s="444"/>
      <c r="U345" s="444"/>
      <c r="V345" s="445"/>
      <c r="W345" s="41" t="s">
        <v>42</v>
      </c>
      <c r="X345" s="42">
        <f>IFERROR(X342/H342,"0")+IFERROR(X343/H343,"0")+IFERROR(X344/H344,"0")</f>
        <v>315.38461538461536</v>
      </c>
      <c r="Y345" s="42">
        <f>IFERROR(Y342/H342,"0")+IFERROR(Y343/H343,"0")+IFERROR(Y344/H344,"0")</f>
        <v>317</v>
      </c>
      <c r="Z345" s="42">
        <f>IFERROR(IF(Z342="",0,Z342),"0")+IFERROR(IF(Z343="",0,Z343),"0")+IFERROR(IF(Z344="",0,Z344),"0")</f>
        <v>6.8947499999999993</v>
      </c>
      <c r="AA345" s="65"/>
      <c r="AB345" s="65"/>
      <c r="AC345" s="65"/>
    </row>
    <row r="346" spans="1:68" x14ac:dyDescent="0.2">
      <c r="A346" s="446"/>
      <c r="B346" s="446"/>
      <c r="C346" s="446"/>
      <c r="D346" s="446"/>
      <c r="E346" s="446"/>
      <c r="F346" s="446"/>
      <c r="G346" s="446"/>
      <c r="H346" s="446"/>
      <c r="I346" s="446"/>
      <c r="J346" s="446"/>
      <c r="K346" s="446"/>
      <c r="L346" s="446"/>
      <c r="M346" s="446"/>
      <c r="N346" s="446"/>
      <c r="O346" s="447"/>
      <c r="P346" s="443" t="s">
        <v>43</v>
      </c>
      <c r="Q346" s="444"/>
      <c r="R346" s="444"/>
      <c r="S346" s="444"/>
      <c r="T346" s="444"/>
      <c r="U346" s="444"/>
      <c r="V346" s="445"/>
      <c r="W346" s="41" t="s">
        <v>0</v>
      </c>
      <c r="X346" s="42">
        <f>IFERROR(SUM(X342:X344),"0")</f>
        <v>2460</v>
      </c>
      <c r="Y346" s="42">
        <f>IFERROR(SUM(Y342:Y344),"0")</f>
        <v>2472.6</v>
      </c>
      <c r="Z346" s="41"/>
      <c r="AA346" s="65"/>
      <c r="AB346" s="65"/>
      <c r="AC346" s="65"/>
    </row>
    <row r="347" spans="1:68" ht="14.25" customHeight="1" x14ac:dyDescent="0.25">
      <c r="A347" s="438" t="s">
        <v>250</v>
      </c>
      <c r="B347" s="438"/>
      <c r="C347" s="438"/>
      <c r="D347" s="438"/>
      <c r="E347" s="438"/>
      <c r="F347" s="438"/>
      <c r="G347" s="438"/>
      <c r="H347" s="438"/>
      <c r="I347" s="438"/>
      <c r="J347" s="438"/>
      <c r="K347" s="438"/>
      <c r="L347" s="438"/>
      <c r="M347" s="438"/>
      <c r="N347" s="438"/>
      <c r="O347" s="438"/>
      <c r="P347" s="438"/>
      <c r="Q347" s="438"/>
      <c r="R347" s="438"/>
      <c r="S347" s="438"/>
      <c r="T347" s="438"/>
      <c r="U347" s="438"/>
      <c r="V347" s="438"/>
      <c r="W347" s="438"/>
      <c r="X347" s="438"/>
      <c r="Y347" s="438"/>
      <c r="Z347" s="438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39">
        <v>4607091384673</v>
      </c>
      <c r="E348" s="439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41"/>
      <c r="R348" s="441"/>
      <c r="S348" s="441"/>
      <c r="T348" s="442"/>
      <c r="U348" s="38" t="s">
        <v>48</v>
      </c>
      <c r="V348" s="38" t="s">
        <v>48</v>
      </c>
      <c r="W348" s="39" t="s">
        <v>0</v>
      </c>
      <c r="X348" s="57">
        <v>470</v>
      </c>
      <c r="Y348" s="54">
        <f>IFERROR(IF(X348="",0,CEILING((X348/$H348),1)*$H348),"")</f>
        <v>475.8</v>
      </c>
      <c r="Z348" s="40">
        <f>IFERROR(IF(Y348=0,"",ROUNDUP(Y348/H348,0)*0.02175),"")</f>
        <v>1.3267499999999999</v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503.98461538461544</v>
      </c>
      <c r="BN348" s="76">
        <f>IFERROR(Y348*I348/H348,"0")</f>
        <v>510.20400000000006</v>
      </c>
      <c r="BO348" s="76">
        <f>IFERROR(1/J348*(X348/H348),"0")</f>
        <v>1.076007326007326</v>
      </c>
      <c r="BP348" s="76">
        <f>IFERROR(1/J348*(Y348/H348),"0")</f>
        <v>1.0892857142857142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39">
        <v>4607091384673</v>
      </c>
      <c r="E349" s="439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41"/>
      <c r="R349" s="441"/>
      <c r="S349" s="441"/>
      <c r="T349" s="442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446"/>
      <c r="B350" s="446"/>
      <c r="C350" s="446"/>
      <c r="D350" s="446"/>
      <c r="E350" s="446"/>
      <c r="F350" s="446"/>
      <c r="G350" s="446"/>
      <c r="H350" s="446"/>
      <c r="I350" s="446"/>
      <c r="J350" s="446"/>
      <c r="K350" s="446"/>
      <c r="L350" s="446"/>
      <c r="M350" s="446"/>
      <c r="N350" s="446"/>
      <c r="O350" s="447"/>
      <c r="P350" s="443" t="s">
        <v>43</v>
      </c>
      <c r="Q350" s="444"/>
      <c r="R350" s="444"/>
      <c r="S350" s="444"/>
      <c r="T350" s="444"/>
      <c r="U350" s="444"/>
      <c r="V350" s="445"/>
      <c r="W350" s="41" t="s">
        <v>42</v>
      </c>
      <c r="X350" s="42">
        <f>IFERROR(X348/H348,"0")+IFERROR(X349/H349,"0")</f>
        <v>60.256410256410255</v>
      </c>
      <c r="Y350" s="42">
        <f>IFERROR(Y348/H348,"0")+IFERROR(Y349/H349,"0")</f>
        <v>61</v>
      </c>
      <c r="Z350" s="42">
        <f>IFERROR(IF(Z348="",0,Z348),"0")+IFERROR(IF(Z349="",0,Z349),"0")</f>
        <v>1.3267499999999999</v>
      </c>
      <c r="AA350" s="65"/>
      <c r="AB350" s="65"/>
      <c r="AC350" s="65"/>
    </row>
    <row r="351" spans="1:68" x14ac:dyDescent="0.2">
      <c r="A351" s="446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446"/>
      <c r="M351" s="446"/>
      <c r="N351" s="446"/>
      <c r="O351" s="447"/>
      <c r="P351" s="443" t="s">
        <v>43</v>
      </c>
      <c r="Q351" s="444"/>
      <c r="R351" s="444"/>
      <c r="S351" s="444"/>
      <c r="T351" s="444"/>
      <c r="U351" s="444"/>
      <c r="V351" s="445"/>
      <c r="W351" s="41" t="s">
        <v>0</v>
      </c>
      <c r="X351" s="42">
        <f>IFERROR(SUM(X348:X349),"0")</f>
        <v>470</v>
      </c>
      <c r="Y351" s="42">
        <f>IFERROR(SUM(Y348:Y349),"0")</f>
        <v>475.8</v>
      </c>
      <c r="Z351" s="41"/>
      <c r="AA351" s="65"/>
      <c r="AB351" s="65"/>
      <c r="AC351" s="65"/>
    </row>
    <row r="352" spans="1:68" ht="16.5" customHeight="1" x14ac:dyDescent="0.25">
      <c r="A352" s="437" t="s">
        <v>546</v>
      </c>
      <c r="B352" s="437"/>
      <c r="C352" s="437"/>
      <c r="D352" s="437"/>
      <c r="E352" s="437"/>
      <c r="F352" s="437"/>
      <c r="G352" s="437"/>
      <c r="H352" s="437"/>
      <c r="I352" s="437"/>
      <c r="J352" s="437"/>
      <c r="K352" s="437"/>
      <c r="L352" s="437"/>
      <c r="M352" s="437"/>
      <c r="N352" s="437"/>
      <c r="O352" s="437"/>
      <c r="P352" s="437"/>
      <c r="Q352" s="437"/>
      <c r="R352" s="437"/>
      <c r="S352" s="437"/>
      <c r="T352" s="437"/>
      <c r="U352" s="437"/>
      <c r="V352" s="437"/>
      <c r="W352" s="437"/>
      <c r="X352" s="437"/>
      <c r="Y352" s="437"/>
      <c r="Z352" s="437"/>
      <c r="AA352" s="63"/>
      <c r="AB352" s="63"/>
      <c r="AC352" s="63"/>
    </row>
    <row r="353" spans="1:68" ht="14.25" customHeight="1" x14ac:dyDescent="0.25">
      <c r="A353" s="438" t="s">
        <v>125</v>
      </c>
      <c r="B353" s="438"/>
      <c r="C353" s="438"/>
      <c r="D353" s="438"/>
      <c r="E353" s="438"/>
      <c r="F353" s="438"/>
      <c r="G353" s="438"/>
      <c r="H353" s="438"/>
      <c r="I353" s="438"/>
      <c r="J353" s="438"/>
      <c r="K353" s="438"/>
      <c r="L353" s="438"/>
      <c r="M353" s="438"/>
      <c r="N353" s="438"/>
      <c r="O353" s="438"/>
      <c r="P353" s="438"/>
      <c r="Q353" s="438"/>
      <c r="R353" s="438"/>
      <c r="S353" s="438"/>
      <c r="T353" s="438"/>
      <c r="U353" s="438"/>
      <c r="V353" s="438"/>
      <c r="W353" s="438"/>
      <c r="X353" s="438"/>
      <c r="Y353" s="438"/>
      <c r="Z353" s="438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39">
        <v>4680115881907</v>
      </c>
      <c r="E354" s="439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659" t="s">
        <v>549</v>
      </c>
      <c r="Q354" s="441"/>
      <c r="R354" s="441"/>
      <c r="S354" s="441"/>
      <c r="T354" s="442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46"/>
      <c r="B355" s="446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7"/>
      <c r="P355" s="443" t="s">
        <v>43</v>
      </c>
      <c r="Q355" s="444"/>
      <c r="R355" s="444"/>
      <c r="S355" s="444"/>
      <c r="T355" s="444"/>
      <c r="U355" s="444"/>
      <c r="V355" s="445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446"/>
      <c r="B356" s="446"/>
      <c r="C356" s="446"/>
      <c r="D356" s="446"/>
      <c r="E356" s="446"/>
      <c r="F356" s="446"/>
      <c r="G356" s="446"/>
      <c r="H356" s="446"/>
      <c r="I356" s="446"/>
      <c r="J356" s="446"/>
      <c r="K356" s="446"/>
      <c r="L356" s="446"/>
      <c r="M356" s="446"/>
      <c r="N356" s="446"/>
      <c r="O356" s="447"/>
      <c r="P356" s="443" t="s">
        <v>43</v>
      </c>
      <c r="Q356" s="444"/>
      <c r="R356" s="444"/>
      <c r="S356" s="444"/>
      <c r="T356" s="444"/>
      <c r="U356" s="444"/>
      <c r="V356" s="445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438" t="s">
        <v>79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39">
        <v>4607091384802</v>
      </c>
      <c r="E358" s="439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6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41"/>
      <c r="R358" s="441"/>
      <c r="S358" s="441"/>
      <c r="T358" s="442"/>
      <c r="U358" s="38" t="s">
        <v>48</v>
      </c>
      <c r="V358" s="38" t="s">
        <v>48</v>
      </c>
      <c r="W358" s="39" t="s">
        <v>0</v>
      </c>
      <c r="X358" s="57">
        <v>290</v>
      </c>
      <c r="Y358" s="54">
        <f>IFERROR(IF(X358="",0,CEILING((X358/$H358),1)*$H358),"")</f>
        <v>293.45999999999998</v>
      </c>
      <c r="Z358" s="40">
        <f>IFERROR(IF(Y358=0,"",ROUNDUP(Y358/H358,0)*0.00753),"")</f>
        <v>0.50451000000000001</v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303.24200913242009</v>
      </c>
      <c r="BN358" s="76">
        <f>IFERROR(Y358*I358/H358,"0")</f>
        <v>306.85999999999996</v>
      </c>
      <c r="BO358" s="76">
        <f>IFERROR(1/J358*(X358/H358),"0")</f>
        <v>0.42442336962884908</v>
      </c>
      <c r="BP358" s="76">
        <f>IFERROR(1/J358*(Y358/H358),"0")</f>
        <v>0.42948717948717946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39">
        <v>4607091384802</v>
      </c>
      <c r="E359" s="439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41"/>
      <c r="R359" s="441"/>
      <c r="S359" s="441"/>
      <c r="T359" s="442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39">
        <v>4607091384826</v>
      </c>
      <c r="E360" s="439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41"/>
      <c r="R360" s="441"/>
      <c r="S360" s="441"/>
      <c r="T360" s="442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446"/>
      <c r="B361" s="446"/>
      <c r="C361" s="446"/>
      <c r="D361" s="446"/>
      <c r="E361" s="446"/>
      <c r="F361" s="446"/>
      <c r="G361" s="446"/>
      <c r="H361" s="446"/>
      <c r="I361" s="446"/>
      <c r="J361" s="446"/>
      <c r="K361" s="446"/>
      <c r="L361" s="446"/>
      <c r="M361" s="446"/>
      <c r="N361" s="446"/>
      <c r="O361" s="447"/>
      <c r="P361" s="443" t="s">
        <v>43</v>
      </c>
      <c r="Q361" s="444"/>
      <c r="R361" s="444"/>
      <c r="S361" s="444"/>
      <c r="T361" s="444"/>
      <c r="U361" s="444"/>
      <c r="V361" s="445"/>
      <c r="W361" s="41" t="s">
        <v>42</v>
      </c>
      <c r="X361" s="42">
        <f>IFERROR(X358/H358,"0")+IFERROR(X359/H359,"0")+IFERROR(X360/H360,"0")</f>
        <v>66.210045662100455</v>
      </c>
      <c r="Y361" s="42">
        <f>IFERROR(Y358/H358,"0")+IFERROR(Y359/H359,"0")+IFERROR(Y360/H360,"0")</f>
        <v>67</v>
      </c>
      <c r="Z361" s="42">
        <f>IFERROR(IF(Z358="",0,Z358),"0")+IFERROR(IF(Z359="",0,Z359),"0")+IFERROR(IF(Z360="",0,Z360),"0")</f>
        <v>0.50451000000000001</v>
      </c>
      <c r="AA361" s="65"/>
      <c r="AB361" s="65"/>
      <c r="AC361" s="65"/>
    </row>
    <row r="362" spans="1:68" x14ac:dyDescent="0.2">
      <c r="A362" s="446"/>
      <c r="B362" s="446"/>
      <c r="C362" s="446"/>
      <c r="D362" s="446"/>
      <c r="E362" s="446"/>
      <c r="F362" s="446"/>
      <c r="G362" s="446"/>
      <c r="H362" s="446"/>
      <c r="I362" s="446"/>
      <c r="J362" s="446"/>
      <c r="K362" s="446"/>
      <c r="L362" s="446"/>
      <c r="M362" s="446"/>
      <c r="N362" s="446"/>
      <c r="O362" s="447"/>
      <c r="P362" s="443" t="s">
        <v>43</v>
      </c>
      <c r="Q362" s="444"/>
      <c r="R362" s="444"/>
      <c r="S362" s="444"/>
      <c r="T362" s="444"/>
      <c r="U362" s="444"/>
      <c r="V362" s="445"/>
      <c r="W362" s="41" t="s">
        <v>0</v>
      </c>
      <c r="X362" s="42">
        <f>IFERROR(SUM(X358:X360),"0")</f>
        <v>290</v>
      </c>
      <c r="Y362" s="42">
        <f>IFERROR(SUM(Y358:Y360),"0")</f>
        <v>293.45999999999998</v>
      </c>
      <c r="Z362" s="41"/>
      <c r="AA362" s="65"/>
      <c r="AB362" s="65"/>
      <c r="AC362" s="65"/>
    </row>
    <row r="363" spans="1:68" ht="14.25" customHeight="1" x14ac:dyDescent="0.25">
      <c r="A363" s="438" t="s">
        <v>84</v>
      </c>
      <c r="B363" s="438"/>
      <c r="C363" s="438"/>
      <c r="D363" s="438"/>
      <c r="E363" s="438"/>
      <c r="F363" s="438"/>
      <c r="G363" s="438"/>
      <c r="H363" s="438"/>
      <c r="I363" s="438"/>
      <c r="J363" s="438"/>
      <c r="K363" s="438"/>
      <c r="L363" s="438"/>
      <c r="M363" s="438"/>
      <c r="N363" s="438"/>
      <c r="O363" s="438"/>
      <c r="P363" s="438"/>
      <c r="Q363" s="438"/>
      <c r="R363" s="438"/>
      <c r="S363" s="438"/>
      <c r="T363" s="438"/>
      <c r="U363" s="438"/>
      <c r="V363" s="438"/>
      <c r="W363" s="438"/>
      <c r="X363" s="438"/>
      <c r="Y363" s="438"/>
      <c r="Z363" s="438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39">
        <v>4607091384246</v>
      </c>
      <c r="E364" s="439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66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41"/>
      <c r="R364" s="441"/>
      <c r="S364" s="441"/>
      <c r="T364" s="442"/>
      <c r="U364" s="38" t="s">
        <v>48</v>
      </c>
      <c r="V364" s="38" t="s">
        <v>48</v>
      </c>
      <c r="W364" s="39" t="s">
        <v>0</v>
      </c>
      <c r="X364" s="57">
        <v>450</v>
      </c>
      <c r="Y364" s="54">
        <f>IFERROR(IF(X364="",0,CEILING((X364/$H364),1)*$H364),"")</f>
        <v>452.4</v>
      </c>
      <c r="Z364" s="40">
        <f>IFERROR(IF(Y364=0,"",ROUNDUP(Y364/H364,0)*0.02175),"")</f>
        <v>1.2614999999999998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482.53846153846155</v>
      </c>
      <c r="BN364" s="76">
        <f>IFERROR(Y364*I364/H364,"0")</f>
        <v>485.11200000000008</v>
      </c>
      <c r="BO364" s="76">
        <f>IFERROR(1/J364*(X364/H364),"0")</f>
        <v>1.0302197802197801</v>
      </c>
      <c r="BP364" s="76">
        <f>IFERROR(1/J364*(Y364/H364),"0")</f>
        <v>1.0357142857142856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39">
        <v>4680115881976</v>
      </c>
      <c r="E365" s="439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41"/>
      <c r="R365" s="441"/>
      <c r="S365" s="441"/>
      <c r="T365" s="442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39">
        <v>4607091384253</v>
      </c>
      <c r="E366" s="439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6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41"/>
      <c r="R366" s="441"/>
      <c r="S366" s="441"/>
      <c r="T366" s="442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39">
        <v>4607091384253</v>
      </c>
      <c r="E367" s="439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41"/>
      <c r="R367" s="441"/>
      <c r="S367" s="441"/>
      <c r="T367" s="442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39">
        <v>4680115881969</v>
      </c>
      <c r="E368" s="439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6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41"/>
      <c r="R368" s="441"/>
      <c r="S368" s="441"/>
      <c r="T368" s="442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446"/>
      <c r="B369" s="446"/>
      <c r="C369" s="446"/>
      <c r="D369" s="446"/>
      <c r="E369" s="446"/>
      <c r="F369" s="446"/>
      <c r="G369" s="446"/>
      <c r="H369" s="446"/>
      <c r="I369" s="446"/>
      <c r="J369" s="446"/>
      <c r="K369" s="446"/>
      <c r="L369" s="446"/>
      <c r="M369" s="446"/>
      <c r="N369" s="446"/>
      <c r="O369" s="447"/>
      <c r="P369" s="443" t="s">
        <v>43</v>
      </c>
      <c r="Q369" s="444"/>
      <c r="R369" s="444"/>
      <c r="S369" s="444"/>
      <c r="T369" s="444"/>
      <c r="U369" s="444"/>
      <c r="V369" s="445"/>
      <c r="W369" s="41" t="s">
        <v>42</v>
      </c>
      <c r="X369" s="42">
        <f>IFERROR(X364/H364,"0")+IFERROR(X365/H365,"0")+IFERROR(X366/H366,"0")+IFERROR(X367/H367,"0")+IFERROR(X368/H368,"0")</f>
        <v>57.692307692307693</v>
      </c>
      <c r="Y369" s="42">
        <f>IFERROR(Y364/H364,"0")+IFERROR(Y365/H365,"0")+IFERROR(Y366/H366,"0")+IFERROR(Y367/H367,"0")+IFERROR(Y368/H368,"0")</f>
        <v>58</v>
      </c>
      <c r="Z369" s="42">
        <f>IFERROR(IF(Z364="",0,Z364),"0")+IFERROR(IF(Z365="",0,Z365),"0")+IFERROR(IF(Z366="",0,Z366),"0")+IFERROR(IF(Z367="",0,Z367),"0")+IFERROR(IF(Z368="",0,Z368),"0")</f>
        <v>1.2614999999999998</v>
      </c>
      <c r="AA369" s="65"/>
      <c r="AB369" s="65"/>
      <c r="AC369" s="65"/>
    </row>
    <row r="370" spans="1:68" x14ac:dyDescent="0.2">
      <c r="A370" s="446"/>
      <c r="B370" s="446"/>
      <c r="C370" s="446"/>
      <c r="D370" s="446"/>
      <c r="E370" s="446"/>
      <c r="F370" s="446"/>
      <c r="G370" s="446"/>
      <c r="H370" s="446"/>
      <c r="I370" s="446"/>
      <c r="J370" s="446"/>
      <c r="K370" s="446"/>
      <c r="L370" s="446"/>
      <c r="M370" s="446"/>
      <c r="N370" s="446"/>
      <c r="O370" s="447"/>
      <c r="P370" s="443" t="s">
        <v>43</v>
      </c>
      <c r="Q370" s="444"/>
      <c r="R370" s="444"/>
      <c r="S370" s="444"/>
      <c r="T370" s="444"/>
      <c r="U370" s="444"/>
      <c r="V370" s="445"/>
      <c r="W370" s="41" t="s">
        <v>0</v>
      </c>
      <c r="X370" s="42">
        <f>IFERROR(SUM(X364:X368),"0")</f>
        <v>450</v>
      </c>
      <c r="Y370" s="42">
        <f>IFERROR(SUM(Y364:Y368),"0")</f>
        <v>452.4</v>
      </c>
      <c r="Z370" s="41"/>
      <c r="AA370" s="65"/>
      <c r="AB370" s="65"/>
      <c r="AC370" s="65"/>
    </row>
    <row r="371" spans="1:68" ht="14.25" customHeight="1" x14ac:dyDescent="0.25">
      <c r="A371" s="438" t="s">
        <v>250</v>
      </c>
      <c r="B371" s="438"/>
      <c r="C371" s="438"/>
      <c r="D371" s="438"/>
      <c r="E371" s="438"/>
      <c r="F371" s="438"/>
      <c r="G371" s="438"/>
      <c r="H371" s="438"/>
      <c r="I371" s="438"/>
      <c r="J371" s="438"/>
      <c r="K371" s="438"/>
      <c r="L371" s="438"/>
      <c r="M371" s="438"/>
      <c r="N371" s="438"/>
      <c r="O371" s="438"/>
      <c r="P371" s="438"/>
      <c r="Q371" s="438"/>
      <c r="R371" s="438"/>
      <c r="S371" s="438"/>
      <c r="T371" s="438"/>
      <c r="U371" s="438"/>
      <c r="V371" s="438"/>
      <c r="W371" s="438"/>
      <c r="X371" s="438"/>
      <c r="Y371" s="438"/>
      <c r="Z371" s="438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39">
        <v>4607091389357</v>
      </c>
      <c r="E372" s="439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6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41"/>
      <c r="R372" s="441"/>
      <c r="S372" s="441"/>
      <c r="T372" s="442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39">
        <v>4607091389357</v>
      </c>
      <c r="E373" s="439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6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41"/>
      <c r="R373" s="441"/>
      <c r="S373" s="441"/>
      <c r="T373" s="442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46"/>
      <c r="B374" s="446"/>
      <c r="C374" s="446"/>
      <c r="D374" s="446"/>
      <c r="E374" s="446"/>
      <c r="F374" s="446"/>
      <c r="G374" s="446"/>
      <c r="H374" s="446"/>
      <c r="I374" s="446"/>
      <c r="J374" s="446"/>
      <c r="K374" s="446"/>
      <c r="L374" s="446"/>
      <c r="M374" s="446"/>
      <c r="N374" s="446"/>
      <c r="O374" s="447"/>
      <c r="P374" s="443" t="s">
        <v>43</v>
      </c>
      <c r="Q374" s="444"/>
      <c r="R374" s="444"/>
      <c r="S374" s="444"/>
      <c r="T374" s="444"/>
      <c r="U374" s="444"/>
      <c r="V374" s="445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446"/>
      <c r="B375" s="446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7"/>
      <c r="P375" s="443" t="s">
        <v>43</v>
      </c>
      <c r="Q375" s="444"/>
      <c r="R375" s="444"/>
      <c r="S375" s="444"/>
      <c r="T375" s="444"/>
      <c r="U375" s="444"/>
      <c r="V375" s="445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customHeight="1" x14ac:dyDescent="0.2">
      <c r="A376" s="436" t="s">
        <v>567</v>
      </c>
      <c r="B376" s="436"/>
      <c r="C376" s="436"/>
      <c r="D376" s="436"/>
      <c r="E376" s="436"/>
      <c r="F376" s="436"/>
      <c r="G376" s="436"/>
      <c r="H376" s="436"/>
      <c r="I376" s="436"/>
      <c r="J376" s="436"/>
      <c r="K376" s="436"/>
      <c r="L376" s="436"/>
      <c r="M376" s="436"/>
      <c r="N376" s="436"/>
      <c r="O376" s="436"/>
      <c r="P376" s="436"/>
      <c r="Q376" s="436"/>
      <c r="R376" s="436"/>
      <c r="S376" s="436"/>
      <c r="T376" s="436"/>
      <c r="U376" s="436"/>
      <c r="V376" s="436"/>
      <c r="W376" s="436"/>
      <c r="X376" s="436"/>
      <c r="Y376" s="436"/>
      <c r="Z376" s="436"/>
      <c r="AA376" s="53"/>
      <c r="AB376" s="53"/>
      <c r="AC376" s="53"/>
    </row>
    <row r="377" spans="1:68" ht="16.5" customHeight="1" x14ac:dyDescent="0.25">
      <c r="A377" s="437" t="s">
        <v>568</v>
      </c>
      <c r="B377" s="437"/>
      <c r="C377" s="437"/>
      <c r="D377" s="437"/>
      <c r="E377" s="437"/>
      <c r="F377" s="437"/>
      <c r="G377" s="437"/>
      <c r="H377" s="437"/>
      <c r="I377" s="437"/>
      <c r="J377" s="437"/>
      <c r="K377" s="437"/>
      <c r="L377" s="437"/>
      <c r="M377" s="437"/>
      <c r="N377" s="437"/>
      <c r="O377" s="437"/>
      <c r="P377" s="437"/>
      <c r="Q377" s="437"/>
      <c r="R377" s="437"/>
      <c r="S377" s="437"/>
      <c r="T377" s="437"/>
      <c r="U377" s="437"/>
      <c r="V377" s="437"/>
      <c r="W377" s="437"/>
      <c r="X377" s="437"/>
      <c r="Y377" s="437"/>
      <c r="Z377" s="437"/>
      <c r="AA377" s="63"/>
      <c r="AB377" s="63"/>
      <c r="AC377" s="63"/>
    </row>
    <row r="378" spans="1:68" ht="14.25" customHeight="1" x14ac:dyDescent="0.25">
      <c r="A378" s="438" t="s">
        <v>125</v>
      </c>
      <c r="B378" s="438"/>
      <c r="C378" s="438"/>
      <c r="D378" s="438"/>
      <c r="E378" s="438"/>
      <c r="F378" s="438"/>
      <c r="G378" s="438"/>
      <c r="H378" s="438"/>
      <c r="I378" s="438"/>
      <c r="J378" s="438"/>
      <c r="K378" s="438"/>
      <c r="L378" s="438"/>
      <c r="M378" s="438"/>
      <c r="N378" s="438"/>
      <c r="O378" s="438"/>
      <c r="P378" s="438"/>
      <c r="Q378" s="438"/>
      <c r="R378" s="438"/>
      <c r="S378" s="438"/>
      <c r="T378" s="438"/>
      <c r="U378" s="438"/>
      <c r="V378" s="438"/>
      <c r="W378" s="438"/>
      <c r="X378" s="438"/>
      <c r="Y378" s="438"/>
      <c r="Z378" s="438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39">
        <v>4607091389708</v>
      </c>
      <c r="E379" s="439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41"/>
      <c r="R379" s="441"/>
      <c r="S379" s="441"/>
      <c r="T379" s="442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46"/>
      <c r="B380" s="446"/>
      <c r="C380" s="446"/>
      <c r="D380" s="446"/>
      <c r="E380" s="446"/>
      <c r="F380" s="446"/>
      <c r="G380" s="446"/>
      <c r="H380" s="446"/>
      <c r="I380" s="446"/>
      <c r="J380" s="446"/>
      <c r="K380" s="446"/>
      <c r="L380" s="446"/>
      <c r="M380" s="446"/>
      <c r="N380" s="446"/>
      <c r="O380" s="447"/>
      <c r="P380" s="443" t="s">
        <v>43</v>
      </c>
      <c r="Q380" s="444"/>
      <c r="R380" s="444"/>
      <c r="S380" s="444"/>
      <c r="T380" s="444"/>
      <c r="U380" s="444"/>
      <c r="V380" s="445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446"/>
      <c r="B381" s="446"/>
      <c r="C381" s="446"/>
      <c r="D381" s="446"/>
      <c r="E381" s="446"/>
      <c r="F381" s="446"/>
      <c r="G381" s="446"/>
      <c r="H381" s="446"/>
      <c r="I381" s="446"/>
      <c r="J381" s="446"/>
      <c r="K381" s="446"/>
      <c r="L381" s="446"/>
      <c r="M381" s="446"/>
      <c r="N381" s="446"/>
      <c r="O381" s="447"/>
      <c r="P381" s="443" t="s">
        <v>43</v>
      </c>
      <c r="Q381" s="444"/>
      <c r="R381" s="444"/>
      <c r="S381" s="444"/>
      <c r="T381" s="444"/>
      <c r="U381" s="444"/>
      <c r="V381" s="445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438" t="s">
        <v>79</v>
      </c>
      <c r="B382" s="438"/>
      <c r="C382" s="438"/>
      <c r="D382" s="438"/>
      <c r="E382" s="438"/>
      <c r="F382" s="438"/>
      <c r="G382" s="438"/>
      <c r="H382" s="438"/>
      <c r="I382" s="438"/>
      <c r="J382" s="438"/>
      <c r="K382" s="438"/>
      <c r="L382" s="438"/>
      <c r="M382" s="438"/>
      <c r="N382" s="438"/>
      <c r="O382" s="438"/>
      <c r="P382" s="438"/>
      <c r="Q382" s="438"/>
      <c r="R382" s="438"/>
      <c r="S382" s="438"/>
      <c r="T382" s="438"/>
      <c r="U382" s="438"/>
      <c r="V382" s="438"/>
      <c r="W382" s="438"/>
      <c r="X382" s="438"/>
      <c r="Y382" s="438"/>
      <c r="Z382" s="438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39">
        <v>4607091389753</v>
      </c>
      <c r="E383" s="439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41"/>
      <c r="R383" s="441"/>
      <c r="S383" s="441"/>
      <c r="T383" s="442"/>
      <c r="U383" s="38" t="s">
        <v>48</v>
      </c>
      <c r="V383" s="38" t="s">
        <v>48</v>
      </c>
      <c r="W383" s="39" t="s">
        <v>0</v>
      </c>
      <c r="X383" s="57">
        <v>70</v>
      </c>
      <c r="Y383" s="54">
        <f t="shared" ref="Y383:Y405" si="64">IFERROR(IF(X383="",0,CEILING((X383/$H383),1)*$H383),"")</f>
        <v>71.400000000000006</v>
      </c>
      <c r="Z383" s="40">
        <f t="shared" ref="Z383:Z389" si="65">IFERROR(IF(Y383=0,"",ROUNDUP(Y383/H383,0)*0.00753),"")</f>
        <v>0.12801000000000001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73.833333333333329</v>
      </c>
      <c r="BN383" s="76">
        <f t="shared" ref="BN383:BN405" si="67">IFERROR(Y383*I383/H383,"0")</f>
        <v>75.31</v>
      </c>
      <c r="BO383" s="76">
        <f t="shared" ref="BO383:BO405" si="68">IFERROR(1/J383*(X383/H383),"0")</f>
        <v>0.10683760683760682</v>
      </c>
      <c r="BP383" s="76">
        <f t="shared" ref="BP383:BP405" si="69">IFERROR(1/J383*(Y383/H383),"0")</f>
        <v>0.10897435897435898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39">
        <v>4607091389753</v>
      </c>
      <c r="E384" s="439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672" t="s">
        <v>574</v>
      </c>
      <c r="Q384" s="441"/>
      <c r="R384" s="441"/>
      <c r="S384" s="441"/>
      <c r="T384" s="442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39">
        <v>4607091389760</v>
      </c>
      <c r="E385" s="439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41"/>
      <c r="R385" s="441"/>
      <c r="S385" s="441"/>
      <c r="T385" s="442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39">
        <v>4607091389760</v>
      </c>
      <c r="E386" s="439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674" t="s">
        <v>578</v>
      </c>
      <c r="Q386" s="441"/>
      <c r="R386" s="441"/>
      <c r="S386" s="441"/>
      <c r="T386" s="442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39">
        <v>4607091389746</v>
      </c>
      <c r="E387" s="439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675" t="s">
        <v>581</v>
      </c>
      <c r="Q387" s="441"/>
      <c r="R387" s="441"/>
      <c r="S387" s="441"/>
      <c r="T387" s="442"/>
      <c r="U387" s="38" t="s">
        <v>48</v>
      </c>
      <c r="V387" s="38" t="s">
        <v>48</v>
      </c>
      <c r="W387" s="39" t="s">
        <v>0</v>
      </c>
      <c r="X387" s="57">
        <v>150</v>
      </c>
      <c r="Y387" s="54">
        <f t="shared" si="64"/>
        <v>151.20000000000002</v>
      </c>
      <c r="Z387" s="40">
        <f t="shared" si="65"/>
        <v>0.27107999999999999</v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158.21428571428569</v>
      </c>
      <c r="BN387" s="76">
        <f t="shared" si="67"/>
        <v>159.47999999999999</v>
      </c>
      <c r="BO387" s="76">
        <f t="shared" si="68"/>
        <v>0.22893772893772893</v>
      </c>
      <c r="BP387" s="76">
        <f t="shared" si="69"/>
        <v>0.23076923076923075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39">
        <v>4607091389746</v>
      </c>
      <c r="E388" s="439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676" t="s">
        <v>581</v>
      </c>
      <c r="Q388" s="441"/>
      <c r="R388" s="441"/>
      <c r="S388" s="441"/>
      <c r="T388" s="442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39">
        <v>4680115882928</v>
      </c>
      <c r="E389" s="439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6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41"/>
      <c r="R389" s="441"/>
      <c r="S389" s="441"/>
      <c r="T389" s="442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39">
        <v>4680115883147</v>
      </c>
      <c r="E390" s="439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41"/>
      <c r="R390" s="441"/>
      <c r="S390" s="441"/>
      <c r="T390" s="442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39">
        <v>4680115883147</v>
      </c>
      <c r="E391" s="439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679" t="s">
        <v>588</v>
      </c>
      <c r="Q391" s="441"/>
      <c r="R391" s="441"/>
      <c r="S391" s="441"/>
      <c r="T391" s="442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39">
        <v>4607091384338</v>
      </c>
      <c r="E392" s="439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6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41"/>
      <c r="R392" s="441"/>
      <c r="S392" s="441"/>
      <c r="T392" s="442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39">
        <v>4607091384338</v>
      </c>
      <c r="E393" s="439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681" t="s">
        <v>592</v>
      </c>
      <c r="Q393" s="441"/>
      <c r="R393" s="441"/>
      <c r="S393" s="441"/>
      <c r="T393" s="442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39">
        <v>4680115883154</v>
      </c>
      <c r="E394" s="439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6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41"/>
      <c r="R394" s="441"/>
      <c r="S394" s="441"/>
      <c r="T394" s="442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39">
        <v>4680115883154</v>
      </c>
      <c r="E395" s="439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683" t="s">
        <v>596</v>
      </c>
      <c r="Q395" s="441"/>
      <c r="R395" s="441"/>
      <c r="S395" s="441"/>
      <c r="T395" s="442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39">
        <v>4607091389524</v>
      </c>
      <c r="E396" s="439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6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41"/>
      <c r="R396" s="441"/>
      <c r="S396" s="441"/>
      <c r="T396" s="442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39">
        <v>4607091389524</v>
      </c>
      <c r="E397" s="439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685" t="s">
        <v>600</v>
      </c>
      <c r="Q397" s="441"/>
      <c r="R397" s="441"/>
      <c r="S397" s="441"/>
      <c r="T397" s="442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39">
        <v>4680115883161</v>
      </c>
      <c r="E398" s="439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6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41"/>
      <c r="R398" s="441"/>
      <c r="S398" s="441"/>
      <c r="T398" s="442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39">
        <v>4680115883161</v>
      </c>
      <c r="E399" s="439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687" t="s">
        <v>604</v>
      </c>
      <c r="Q399" s="441"/>
      <c r="R399" s="441"/>
      <c r="S399" s="441"/>
      <c r="T399" s="442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39">
        <v>4607091384345</v>
      </c>
      <c r="E400" s="439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688" t="s">
        <v>607</v>
      </c>
      <c r="Q400" s="441"/>
      <c r="R400" s="441"/>
      <c r="S400" s="441"/>
      <c r="T400" s="442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39">
        <v>4607091389531</v>
      </c>
      <c r="E401" s="439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6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41"/>
      <c r="R401" s="441"/>
      <c r="S401" s="441"/>
      <c r="T401" s="442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39">
        <v>4607091389531</v>
      </c>
      <c r="E402" s="439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690" t="s">
        <v>611</v>
      </c>
      <c r="Q402" s="441"/>
      <c r="R402" s="441"/>
      <c r="S402" s="441"/>
      <c r="T402" s="442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39">
        <v>4607091389531</v>
      </c>
      <c r="E403" s="439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691" t="s">
        <v>611</v>
      </c>
      <c r="Q403" s="441"/>
      <c r="R403" s="441"/>
      <c r="S403" s="441"/>
      <c r="T403" s="442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39">
        <v>4680115883185</v>
      </c>
      <c r="E404" s="439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6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41"/>
      <c r="R404" s="441"/>
      <c r="S404" s="441"/>
      <c r="T404" s="442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39">
        <v>4680115883185</v>
      </c>
      <c r="E405" s="439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693" t="s">
        <v>616</v>
      </c>
      <c r="Q405" s="441"/>
      <c r="R405" s="441"/>
      <c r="S405" s="441"/>
      <c r="T405" s="442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446"/>
      <c r="B406" s="446"/>
      <c r="C406" s="446"/>
      <c r="D406" s="446"/>
      <c r="E406" s="446"/>
      <c r="F406" s="446"/>
      <c r="G406" s="446"/>
      <c r="H406" s="446"/>
      <c r="I406" s="446"/>
      <c r="J406" s="446"/>
      <c r="K406" s="446"/>
      <c r="L406" s="446"/>
      <c r="M406" s="446"/>
      <c r="N406" s="446"/>
      <c r="O406" s="447"/>
      <c r="P406" s="443" t="s">
        <v>43</v>
      </c>
      <c r="Q406" s="444"/>
      <c r="R406" s="444"/>
      <c r="S406" s="444"/>
      <c r="T406" s="444"/>
      <c r="U406" s="444"/>
      <c r="V406" s="445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52.38095238095238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53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0.39909</v>
      </c>
      <c r="AA406" s="65"/>
      <c r="AB406" s="65"/>
      <c r="AC406" s="65"/>
    </row>
    <row r="407" spans="1:68" x14ac:dyDescent="0.2">
      <c r="A407" s="446"/>
      <c r="B407" s="446"/>
      <c r="C407" s="446"/>
      <c r="D407" s="446"/>
      <c r="E407" s="446"/>
      <c r="F407" s="446"/>
      <c r="G407" s="446"/>
      <c r="H407" s="446"/>
      <c r="I407" s="446"/>
      <c r="J407" s="446"/>
      <c r="K407" s="446"/>
      <c r="L407" s="446"/>
      <c r="M407" s="446"/>
      <c r="N407" s="446"/>
      <c r="O407" s="447"/>
      <c r="P407" s="443" t="s">
        <v>43</v>
      </c>
      <c r="Q407" s="444"/>
      <c r="R407" s="444"/>
      <c r="S407" s="444"/>
      <c r="T407" s="444"/>
      <c r="U407" s="444"/>
      <c r="V407" s="445"/>
      <c r="W407" s="41" t="s">
        <v>0</v>
      </c>
      <c r="X407" s="42">
        <f>IFERROR(SUM(X383:X405),"0")</f>
        <v>220</v>
      </c>
      <c r="Y407" s="42">
        <f>IFERROR(SUM(Y383:Y405),"0")</f>
        <v>222.60000000000002</v>
      </c>
      <c r="Z407" s="41"/>
      <c r="AA407" s="65"/>
      <c r="AB407" s="65"/>
      <c r="AC407" s="65"/>
    </row>
    <row r="408" spans="1:68" ht="14.25" customHeight="1" x14ac:dyDescent="0.25">
      <c r="A408" s="438" t="s">
        <v>84</v>
      </c>
      <c r="B408" s="438"/>
      <c r="C408" s="438"/>
      <c r="D408" s="438"/>
      <c r="E408" s="438"/>
      <c r="F408" s="438"/>
      <c r="G408" s="438"/>
      <c r="H408" s="438"/>
      <c r="I408" s="438"/>
      <c r="J408" s="438"/>
      <c r="K408" s="438"/>
      <c r="L408" s="438"/>
      <c r="M408" s="438"/>
      <c r="N408" s="438"/>
      <c r="O408" s="438"/>
      <c r="P408" s="438"/>
      <c r="Q408" s="438"/>
      <c r="R408" s="438"/>
      <c r="S408" s="438"/>
      <c r="T408" s="438"/>
      <c r="U408" s="438"/>
      <c r="V408" s="438"/>
      <c r="W408" s="438"/>
      <c r="X408" s="438"/>
      <c r="Y408" s="438"/>
      <c r="Z408" s="438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39">
        <v>4607091389654</v>
      </c>
      <c r="E409" s="439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41"/>
      <c r="R409" s="441"/>
      <c r="S409" s="441"/>
      <c r="T409" s="442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39">
        <v>4607091384352</v>
      </c>
      <c r="E410" s="439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41"/>
      <c r="R410" s="441"/>
      <c r="S410" s="441"/>
      <c r="T410" s="442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46"/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7"/>
      <c r="P411" s="443" t="s">
        <v>43</v>
      </c>
      <c r="Q411" s="444"/>
      <c r="R411" s="444"/>
      <c r="S411" s="444"/>
      <c r="T411" s="444"/>
      <c r="U411" s="444"/>
      <c r="V411" s="445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446"/>
      <c r="B412" s="446"/>
      <c r="C412" s="446"/>
      <c r="D412" s="446"/>
      <c r="E412" s="446"/>
      <c r="F412" s="446"/>
      <c r="G412" s="446"/>
      <c r="H412" s="446"/>
      <c r="I412" s="446"/>
      <c r="J412" s="446"/>
      <c r="K412" s="446"/>
      <c r="L412" s="446"/>
      <c r="M412" s="446"/>
      <c r="N412" s="446"/>
      <c r="O412" s="447"/>
      <c r="P412" s="443" t="s">
        <v>43</v>
      </c>
      <c r="Q412" s="444"/>
      <c r="R412" s="444"/>
      <c r="S412" s="444"/>
      <c r="T412" s="444"/>
      <c r="U412" s="444"/>
      <c r="V412" s="445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438" t="s">
        <v>103</v>
      </c>
      <c r="B413" s="438"/>
      <c r="C413" s="438"/>
      <c r="D413" s="438"/>
      <c r="E413" s="438"/>
      <c r="F413" s="438"/>
      <c r="G413" s="438"/>
      <c r="H413" s="438"/>
      <c r="I413" s="438"/>
      <c r="J413" s="438"/>
      <c r="K413" s="438"/>
      <c r="L413" s="438"/>
      <c r="M413" s="438"/>
      <c r="N413" s="438"/>
      <c r="O413" s="438"/>
      <c r="P413" s="438"/>
      <c r="Q413" s="438"/>
      <c r="R413" s="438"/>
      <c r="S413" s="438"/>
      <c r="T413" s="438"/>
      <c r="U413" s="438"/>
      <c r="V413" s="438"/>
      <c r="W413" s="438"/>
      <c r="X413" s="438"/>
      <c r="Y413" s="438"/>
      <c r="Z413" s="438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39">
        <v>4680115884335</v>
      </c>
      <c r="E414" s="439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41"/>
      <c r="R414" s="441"/>
      <c r="S414" s="441"/>
      <c r="T414" s="442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39">
        <v>4680115884342</v>
      </c>
      <c r="E415" s="439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69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41"/>
      <c r="R415" s="441"/>
      <c r="S415" s="441"/>
      <c r="T415" s="442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39">
        <v>4680115884113</v>
      </c>
      <c r="E416" s="439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6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41"/>
      <c r="R416" s="441"/>
      <c r="S416" s="441"/>
      <c r="T416" s="442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446"/>
      <c r="B417" s="446"/>
      <c r="C417" s="446"/>
      <c r="D417" s="446"/>
      <c r="E417" s="446"/>
      <c r="F417" s="446"/>
      <c r="G417" s="446"/>
      <c r="H417" s="446"/>
      <c r="I417" s="446"/>
      <c r="J417" s="446"/>
      <c r="K417" s="446"/>
      <c r="L417" s="446"/>
      <c r="M417" s="446"/>
      <c r="N417" s="446"/>
      <c r="O417" s="447"/>
      <c r="P417" s="443" t="s">
        <v>43</v>
      </c>
      <c r="Q417" s="444"/>
      <c r="R417" s="444"/>
      <c r="S417" s="444"/>
      <c r="T417" s="444"/>
      <c r="U417" s="444"/>
      <c r="V417" s="445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446"/>
      <c r="B418" s="446"/>
      <c r="C418" s="446"/>
      <c r="D418" s="446"/>
      <c r="E418" s="446"/>
      <c r="F418" s="446"/>
      <c r="G418" s="446"/>
      <c r="H418" s="446"/>
      <c r="I418" s="446"/>
      <c r="J418" s="446"/>
      <c r="K418" s="446"/>
      <c r="L418" s="446"/>
      <c r="M418" s="446"/>
      <c r="N418" s="446"/>
      <c r="O418" s="447"/>
      <c r="P418" s="443" t="s">
        <v>43</v>
      </c>
      <c r="Q418" s="444"/>
      <c r="R418" s="444"/>
      <c r="S418" s="444"/>
      <c r="T418" s="444"/>
      <c r="U418" s="444"/>
      <c r="V418" s="445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37" t="s">
        <v>629</v>
      </c>
      <c r="B419" s="437"/>
      <c r="C419" s="437"/>
      <c r="D419" s="437"/>
      <c r="E419" s="437"/>
      <c r="F419" s="437"/>
      <c r="G419" s="437"/>
      <c r="H419" s="437"/>
      <c r="I419" s="437"/>
      <c r="J419" s="437"/>
      <c r="K419" s="437"/>
      <c r="L419" s="437"/>
      <c r="M419" s="437"/>
      <c r="N419" s="437"/>
      <c r="O419" s="437"/>
      <c r="P419" s="437"/>
      <c r="Q419" s="437"/>
      <c r="R419" s="437"/>
      <c r="S419" s="437"/>
      <c r="T419" s="437"/>
      <c r="U419" s="437"/>
      <c r="V419" s="437"/>
      <c r="W419" s="437"/>
      <c r="X419" s="437"/>
      <c r="Y419" s="437"/>
      <c r="Z419" s="437"/>
      <c r="AA419" s="63"/>
      <c r="AB419" s="63"/>
      <c r="AC419" s="63"/>
    </row>
    <row r="420" spans="1:68" ht="14.25" customHeight="1" x14ac:dyDescent="0.25">
      <c r="A420" s="438" t="s">
        <v>117</v>
      </c>
      <c r="B420" s="438"/>
      <c r="C420" s="438"/>
      <c r="D420" s="438"/>
      <c r="E420" s="438"/>
      <c r="F420" s="438"/>
      <c r="G420" s="438"/>
      <c r="H420" s="438"/>
      <c r="I420" s="438"/>
      <c r="J420" s="438"/>
      <c r="K420" s="438"/>
      <c r="L420" s="438"/>
      <c r="M420" s="438"/>
      <c r="N420" s="438"/>
      <c r="O420" s="438"/>
      <c r="P420" s="438"/>
      <c r="Q420" s="438"/>
      <c r="R420" s="438"/>
      <c r="S420" s="438"/>
      <c r="T420" s="438"/>
      <c r="U420" s="438"/>
      <c r="V420" s="438"/>
      <c r="W420" s="438"/>
      <c r="X420" s="438"/>
      <c r="Y420" s="438"/>
      <c r="Z420" s="438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39">
        <v>4607091389364</v>
      </c>
      <c r="E421" s="439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699" t="s">
        <v>632</v>
      </c>
      <c r="Q421" s="441"/>
      <c r="R421" s="441"/>
      <c r="S421" s="441"/>
      <c r="T421" s="442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446"/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7"/>
      <c r="P422" s="443" t="s">
        <v>43</v>
      </c>
      <c r="Q422" s="444"/>
      <c r="R422" s="444"/>
      <c r="S422" s="444"/>
      <c r="T422" s="444"/>
      <c r="U422" s="444"/>
      <c r="V422" s="445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446"/>
      <c r="B423" s="446"/>
      <c r="C423" s="446"/>
      <c r="D423" s="446"/>
      <c r="E423" s="446"/>
      <c r="F423" s="446"/>
      <c r="G423" s="446"/>
      <c r="H423" s="446"/>
      <c r="I423" s="446"/>
      <c r="J423" s="446"/>
      <c r="K423" s="446"/>
      <c r="L423" s="446"/>
      <c r="M423" s="446"/>
      <c r="N423" s="446"/>
      <c r="O423" s="447"/>
      <c r="P423" s="443" t="s">
        <v>43</v>
      </c>
      <c r="Q423" s="444"/>
      <c r="R423" s="444"/>
      <c r="S423" s="444"/>
      <c r="T423" s="444"/>
      <c r="U423" s="444"/>
      <c r="V423" s="445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438" t="s">
        <v>79</v>
      </c>
      <c r="B424" s="438"/>
      <c r="C424" s="438"/>
      <c r="D424" s="438"/>
      <c r="E424" s="438"/>
      <c r="F424" s="438"/>
      <c r="G424" s="438"/>
      <c r="H424" s="438"/>
      <c r="I424" s="438"/>
      <c r="J424" s="438"/>
      <c r="K424" s="438"/>
      <c r="L424" s="438"/>
      <c r="M424" s="438"/>
      <c r="N424" s="438"/>
      <c r="O424" s="438"/>
      <c r="P424" s="438"/>
      <c r="Q424" s="438"/>
      <c r="R424" s="438"/>
      <c r="S424" s="438"/>
      <c r="T424" s="438"/>
      <c r="U424" s="438"/>
      <c r="V424" s="438"/>
      <c r="W424" s="438"/>
      <c r="X424" s="438"/>
      <c r="Y424" s="438"/>
      <c r="Z424" s="438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39">
        <v>4607091389739</v>
      </c>
      <c r="E425" s="439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7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41"/>
      <c r="R425" s="441"/>
      <c r="S425" s="441"/>
      <c r="T425" s="442"/>
      <c r="U425" s="38" t="s">
        <v>48</v>
      </c>
      <c r="V425" s="38" t="s">
        <v>48</v>
      </c>
      <c r="W425" s="39" t="s">
        <v>0</v>
      </c>
      <c r="X425" s="57">
        <v>180</v>
      </c>
      <c r="Y425" s="54">
        <f t="shared" ref="Y425:Y431" si="71">IFERROR(IF(X425="",0,CEILING((X425/$H425),1)*$H425),"")</f>
        <v>180.6</v>
      </c>
      <c r="Z425" s="40">
        <f>IFERROR(IF(Y425=0,"",ROUNDUP(Y425/H425,0)*0.00753),"")</f>
        <v>0.32379000000000002</v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189.85714285714283</v>
      </c>
      <c r="BN425" s="76">
        <f t="shared" ref="BN425:BN431" si="73">IFERROR(Y425*I425/H425,"0")</f>
        <v>190.48999999999995</v>
      </c>
      <c r="BO425" s="76">
        <f t="shared" ref="BO425:BO431" si="74">IFERROR(1/J425*(X425/H425),"0")</f>
        <v>0.27472527472527469</v>
      </c>
      <c r="BP425" s="76">
        <f t="shared" ref="BP425:BP431" si="75">IFERROR(1/J425*(Y425/H425),"0")</f>
        <v>0.27564102564102561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39">
        <v>4607091389739</v>
      </c>
      <c r="E426" s="439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701" t="s">
        <v>636</v>
      </c>
      <c r="Q426" s="441"/>
      <c r="R426" s="441"/>
      <c r="S426" s="441"/>
      <c r="T426" s="442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39">
        <v>4607091389425</v>
      </c>
      <c r="E427" s="439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702" t="s">
        <v>639</v>
      </c>
      <c r="Q427" s="441"/>
      <c r="R427" s="441"/>
      <c r="S427" s="441"/>
      <c r="T427" s="442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39">
        <v>4680115880771</v>
      </c>
      <c r="E428" s="439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7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41"/>
      <c r="R428" s="441"/>
      <c r="S428" s="441"/>
      <c r="T428" s="442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39">
        <v>4680115880771</v>
      </c>
      <c r="E429" s="439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704" t="s">
        <v>643</v>
      </c>
      <c r="Q429" s="441"/>
      <c r="R429" s="441"/>
      <c r="S429" s="441"/>
      <c r="T429" s="442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39">
        <v>4607091389500</v>
      </c>
      <c r="E430" s="439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7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41"/>
      <c r="R430" s="441"/>
      <c r="S430" s="441"/>
      <c r="T430" s="442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39">
        <v>4607091389500</v>
      </c>
      <c r="E431" s="439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706" t="s">
        <v>647</v>
      </c>
      <c r="Q431" s="441"/>
      <c r="R431" s="441"/>
      <c r="S431" s="441"/>
      <c r="T431" s="442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446"/>
      <c r="B432" s="446"/>
      <c r="C432" s="446"/>
      <c r="D432" s="446"/>
      <c r="E432" s="446"/>
      <c r="F432" s="446"/>
      <c r="G432" s="446"/>
      <c r="H432" s="446"/>
      <c r="I432" s="446"/>
      <c r="J432" s="446"/>
      <c r="K432" s="446"/>
      <c r="L432" s="446"/>
      <c r="M432" s="446"/>
      <c r="N432" s="446"/>
      <c r="O432" s="447"/>
      <c r="P432" s="443" t="s">
        <v>43</v>
      </c>
      <c r="Q432" s="444"/>
      <c r="R432" s="444"/>
      <c r="S432" s="444"/>
      <c r="T432" s="444"/>
      <c r="U432" s="444"/>
      <c r="V432" s="445"/>
      <c r="W432" s="41" t="s">
        <v>42</v>
      </c>
      <c r="X432" s="42">
        <f>IFERROR(X425/H425,"0")+IFERROR(X426/H426,"0")+IFERROR(X427/H427,"0")+IFERROR(X428/H428,"0")+IFERROR(X429/H429,"0")+IFERROR(X430/H430,"0")+IFERROR(X431/H431,"0")</f>
        <v>42.857142857142854</v>
      </c>
      <c r="Y432" s="42">
        <f>IFERROR(Y425/H425,"0")+IFERROR(Y426/H426,"0")+IFERROR(Y427/H427,"0")+IFERROR(Y428/H428,"0")+IFERROR(Y429/H429,"0")+IFERROR(Y430/H430,"0")+IFERROR(Y431/H431,"0")</f>
        <v>43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0.32379000000000002</v>
      </c>
      <c r="AA432" s="65"/>
      <c r="AB432" s="65"/>
      <c r="AC432" s="65"/>
    </row>
    <row r="433" spans="1:68" x14ac:dyDescent="0.2">
      <c r="A433" s="446"/>
      <c r="B433" s="446"/>
      <c r="C433" s="446"/>
      <c r="D433" s="446"/>
      <c r="E433" s="446"/>
      <c r="F433" s="446"/>
      <c r="G433" s="446"/>
      <c r="H433" s="446"/>
      <c r="I433" s="446"/>
      <c r="J433" s="446"/>
      <c r="K433" s="446"/>
      <c r="L433" s="446"/>
      <c r="M433" s="446"/>
      <c r="N433" s="446"/>
      <c r="O433" s="447"/>
      <c r="P433" s="443" t="s">
        <v>43</v>
      </c>
      <c r="Q433" s="444"/>
      <c r="R433" s="444"/>
      <c r="S433" s="444"/>
      <c r="T433" s="444"/>
      <c r="U433" s="444"/>
      <c r="V433" s="445"/>
      <c r="W433" s="41" t="s">
        <v>0</v>
      </c>
      <c r="X433" s="42">
        <f>IFERROR(SUM(X425:X431),"0")</f>
        <v>180</v>
      </c>
      <c r="Y433" s="42">
        <f>IFERROR(SUM(Y425:Y431),"0")</f>
        <v>180.6</v>
      </c>
      <c r="Z433" s="41"/>
      <c r="AA433" s="65"/>
      <c r="AB433" s="65"/>
      <c r="AC433" s="65"/>
    </row>
    <row r="434" spans="1:68" ht="14.25" customHeight="1" x14ac:dyDescent="0.25">
      <c r="A434" s="438" t="s">
        <v>103</v>
      </c>
      <c r="B434" s="438"/>
      <c r="C434" s="438"/>
      <c r="D434" s="438"/>
      <c r="E434" s="438"/>
      <c r="F434" s="438"/>
      <c r="G434" s="438"/>
      <c r="H434" s="438"/>
      <c r="I434" s="438"/>
      <c r="J434" s="438"/>
      <c r="K434" s="438"/>
      <c r="L434" s="438"/>
      <c r="M434" s="438"/>
      <c r="N434" s="438"/>
      <c r="O434" s="438"/>
      <c r="P434" s="438"/>
      <c r="Q434" s="438"/>
      <c r="R434" s="438"/>
      <c r="S434" s="438"/>
      <c r="T434" s="438"/>
      <c r="U434" s="438"/>
      <c r="V434" s="438"/>
      <c r="W434" s="438"/>
      <c r="X434" s="438"/>
      <c r="Y434" s="438"/>
      <c r="Z434" s="438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39">
        <v>4680115884571</v>
      </c>
      <c r="E435" s="439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70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41"/>
      <c r="R435" s="441"/>
      <c r="S435" s="441"/>
      <c r="T435" s="442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446"/>
      <c r="B436" s="446"/>
      <c r="C436" s="446"/>
      <c r="D436" s="446"/>
      <c r="E436" s="446"/>
      <c r="F436" s="446"/>
      <c r="G436" s="446"/>
      <c r="H436" s="446"/>
      <c r="I436" s="446"/>
      <c r="J436" s="446"/>
      <c r="K436" s="446"/>
      <c r="L436" s="446"/>
      <c r="M436" s="446"/>
      <c r="N436" s="446"/>
      <c r="O436" s="447"/>
      <c r="P436" s="443" t="s">
        <v>43</v>
      </c>
      <c r="Q436" s="444"/>
      <c r="R436" s="444"/>
      <c r="S436" s="444"/>
      <c r="T436" s="444"/>
      <c r="U436" s="444"/>
      <c r="V436" s="445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446"/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7"/>
      <c r="P437" s="443" t="s">
        <v>43</v>
      </c>
      <c r="Q437" s="444"/>
      <c r="R437" s="444"/>
      <c r="S437" s="444"/>
      <c r="T437" s="444"/>
      <c r="U437" s="444"/>
      <c r="V437" s="445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438" t="s">
        <v>112</v>
      </c>
      <c r="B438" s="438"/>
      <c r="C438" s="438"/>
      <c r="D438" s="438"/>
      <c r="E438" s="438"/>
      <c r="F438" s="438"/>
      <c r="G438" s="438"/>
      <c r="H438" s="438"/>
      <c r="I438" s="438"/>
      <c r="J438" s="438"/>
      <c r="K438" s="438"/>
      <c r="L438" s="438"/>
      <c r="M438" s="438"/>
      <c r="N438" s="438"/>
      <c r="O438" s="438"/>
      <c r="P438" s="438"/>
      <c r="Q438" s="438"/>
      <c r="R438" s="438"/>
      <c r="S438" s="438"/>
      <c r="T438" s="438"/>
      <c r="U438" s="438"/>
      <c r="V438" s="438"/>
      <c r="W438" s="438"/>
      <c r="X438" s="438"/>
      <c r="Y438" s="438"/>
      <c r="Z438" s="438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39">
        <v>4680115884090</v>
      </c>
      <c r="E439" s="43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70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41"/>
      <c r="R439" s="441"/>
      <c r="S439" s="441"/>
      <c r="T439" s="442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446"/>
      <c r="B440" s="446"/>
      <c r="C440" s="446"/>
      <c r="D440" s="446"/>
      <c r="E440" s="446"/>
      <c r="F440" s="446"/>
      <c r="G440" s="446"/>
      <c r="H440" s="446"/>
      <c r="I440" s="446"/>
      <c r="J440" s="446"/>
      <c r="K440" s="446"/>
      <c r="L440" s="446"/>
      <c r="M440" s="446"/>
      <c r="N440" s="446"/>
      <c r="O440" s="447"/>
      <c r="P440" s="443" t="s">
        <v>43</v>
      </c>
      <c r="Q440" s="444"/>
      <c r="R440" s="444"/>
      <c r="S440" s="444"/>
      <c r="T440" s="444"/>
      <c r="U440" s="444"/>
      <c r="V440" s="445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446"/>
      <c r="B441" s="446"/>
      <c r="C441" s="446"/>
      <c r="D441" s="446"/>
      <c r="E441" s="446"/>
      <c r="F441" s="446"/>
      <c r="G441" s="446"/>
      <c r="H441" s="446"/>
      <c r="I441" s="446"/>
      <c r="J441" s="446"/>
      <c r="K441" s="446"/>
      <c r="L441" s="446"/>
      <c r="M441" s="446"/>
      <c r="N441" s="446"/>
      <c r="O441" s="447"/>
      <c r="P441" s="443" t="s">
        <v>43</v>
      </c>
      <c r="Q441" s="444"/>
      <c r="R441" s="444"/>
      <c r="S441" s="444"/>
      <c r="T441" s="444"/>
      <c r="U441" s="444"/>
      <c r="V441" s="445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438" t="s">
        <v>652</v>
      </c>
      <c r="B442" s="438"/>
      <c r="C442" s="438"/>
      <c r="D442" s="438"/>
      <c r="E442" s="438"/>
      <c r="F442" s="438"/>
      <c r="G442" s="438"/>
      <c r="H442" s="438"/>
      <c r="I442" s="438"/>
      <c r="J442" s="438"/>
      <c r="K442" s="438"/>
      <c r="L442" s="438"/>
      <c r="M442" s="438"/>
      <c r="N442" s="438"/>
      <c r="O442" s="438"/>
      <c r="P442" s="438"/>
      <c r="Q442" s="438"/>
      <c r="R442" s="438"/>
      <c r="S442" s="438"/>
      <c r="T442" s="438"/>
      <c r="U442" s="438"/>
      <c r="V442" s="438"/>
      <c r="W442" s="438"/>
      <c r="X442" s="438"/>
      <c r="Y442" s="438"/>
      <c r="Z442" s="438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39">
        <v>4680115884564</v>
      </c>
      <c r="E443" s="439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70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41"/>
      <c r="R443" s="441"/>
      <c r="S443" s="441"/>
      <c r="T443" s="442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446"/>
      <c r="B444" s="446"/>
      <c r="C444" s="446"/>
      <c r="D444" s="446"/>
      <c r="E444" s="446"/>
      <c r="F444" s="446"/>
      <c r="G444" s="446"/>
      <c r="H444" s="446"/>
      <c r="I444" s="446"/>
      <c r="J444" s="446"/>
      <c r="K444" s="446"/>
      <c r="L444" s="446"/>
      <c r="M444" s="446"/>
      <c r="N444" s="446"/>
      <c r="O444" s="447"/>
      <c r="P444" s="443" t="s">
        <v>43</v>
      </c>
      <c r="Q444" s="444"/>
      <c r="R444" s="444"/>
      <c r="S444" s="444"/>
      <c r="T444" s="444"/>
      <c r="U444" s="444"/>
      <c r="V444" s="445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446"/>
      <c r="B445" s="446"/>
      <c r="C445" s="446"/>
      <c r="D445" s="446"/>
      <c r="E445" s="446"/>
      <c r="F445" s="446"/>
      <c r="G445" s="446"/>
      <c r="H445" s="446"/>
      <c r="I445" s="446"/>
      <c r="J445" s="446"/>
      <c r="K445" s="446"/>
      <c r="L445" s="446"/>
      <c r="M445" s="446"/>
      <c r="N445" s="446"/>
      <c r="O445" s="447"/>
      <c r="P445" s="443" t="s">
        <v>43</v>
      </c>
      <c r="Q445" s="444"/>
      <c r="R445" s="444"/>
      <c r="S445" s="444"/>
      <c r="T445" s="444"/>
      <c r="U445" s="444"/>
      <c r="V445" s="445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37" t="s">
        <v>655</v>
      </c>
      <c r="B446" s="437"/>
      <c r="C446" s="437"/>
      <c r="D446" s="437"/>
      <c r="E446" s="437"/>
      <c r="F446" s="437"/>
      <c r="G446" s="437"/>
      <c r="H446" s="437"/>
      <c r="I446" s="437"/>
      <c r="J446" s="437"/>
      <c r="K446" s="437"/>
      <c r="L446" s="437"/>
      <c r="M446" s="437"/>
      <c r="N446" s="437"/>
      <c r="O446" s="437"/>
      <c r="P446" s="437"/>
      <c r="Q446" s="437"/>
      <c r="R446" s="437"/>
      <c r="S446" s="437"/>
      <c r="T446" s="437"/>
      <c r="U446" s="437"/>
      <c r="V446" s="437"/>
      <c r="W446" s="437"/>
      <c r="X446" s="437"/>
      <c r="Y446" s="437"/>
      <c r="Z446" s="437"/>
      <c r="AA446" s="63"/>
      <c r="AB446" s="63"/>
      <c r="AC446" s="63"/>
    </row>
    <row r="447" spans="1:68" ht="14.25" customHeight="1" x14ac:dyDescent="0.25">
      <c r="A447" s="438" t="s">
        <v>79</v>
      </c>
      <c r="B447" s="438"/>
      <c r="C447" s="438"/>
      <c r="D447" s="438"/>
      <c r="E447" s="438"/>
      <c r="F447" s="438"/>
      <c r="G447" s="438"/>
      <c r="H447" s="438"/>
      <c r="I447" s="438"/>
      <c r="J447" s="438"/>
      <c r="K447" s="438"/>
      <c r="L447" s="438"/>
      <c r="M447" s="438"/>
      <c r="N447" s="438"/>
      <c r="O447" s="438"/>
      <c r="P447" s="438"/>
      <c r="Q447" s="438"/>
      <c r="R447" s="438"/>
      <c r="S447" s="438"/>
      <c r="T447" s="438"/>
      <c r="U447" s="438"/>
      <c r="V447" s="438"/>
      <c r="W447" s="438"/>
      <c r="X447" s="438"/>
      <c r="Y447" s="438"/>
      <c r="Z447" s="438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39">
        <v>4680115885189</v>
      </c>
      <c r="E448" s="439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7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41"/>
      <c r="R448" s="441"/>
      <c r="S448" s="441"/>
      <c r="T448" s="442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39">
        <v>4680115885172</v>
      </c>
      <c r="E449" s="439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71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41"/>
      <c r="R449" s="441"/>
      <c r="S449" s="441"/>
      <c r="T449" s="442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39">
        <v>4680115885110</v>
      </c>
      <c r="E450" s="439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7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41"/>
      <c r="R450" s="441"/>
      <c r="S450" s="441"/>
      <c r="T450" s="442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446"/>
      <c r="B451" s="446"/>
      <c r="C451" s="446"/>
      <c r="D451" s="446"/>
      <c r="E451" s="446"/>
      <c r="F451" s="446"/>
      <c r="G451" s="446"/>
      <c r="H451" s="446"/>
      <c r="I451" s="446"/>
      <c r="J451" s="446"/>
      <c r="K451" s="446"/>
      <c r="L451" s="446"/>
      <c r="M451" s="446"/>
      <c r="N451" s="446"/>
      <c r="O451" s="447"/>
      <c r="P451" s="443" t="s">
        <v>43</v>
      </c>
      <c r="Q451" s="444"/>
      <c r="R451" s="444"/>
      <c r="S451" s="444"/>
      <c r="T451" s="444"/>
      <c r="U451" s="444"/>
      <c r="V451" s="445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446"/>
      <c r="B452" s="446"/>
      <c r="C452" s="446"/>
      <c r="D452" s="446"/>
      <c r="E452" s="446"/>
      <c r="F452" s="446"/>
      <c r="G452" s="446"/>
      <c r="H452" s="446"/>
      <c r="I452" s="446"/>
      <c r="J452" s="446"/>
      <c r="K452" s="446"/>
      <c r="L452" s="446"/>
      <c r="M452" s="446"/>
      <c r="N452" s="446"/>
      <c r="O452" s="447"/>
      <c r="P452" s="443" t="s">
        <v>43</v>
      </c>
      <c r="Q452" s="444"/>
      <c r="R452" s="444"/>
      <c r="S452" s="444"/>
      <c r="T452" s="444"/>
      <c r="U452" s="444"/>
      <c r="V452" s="445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37" t="s">
        <v>662</v>
      </c>
      <c r="B453" s="437"/>
      <c r="C453" s="437"/>
      <c r="D453" s="437"/>
      <c r="E453" s="437"/>
      <c r="F453" s="437"/>
      <c r="G453" s="437"/>
      <c r="H453" s="437"/>
      <c r="I453" s="437"/>
      <c r="J453" s="437"/>
      <c r="K453" s="437"/>
      <c r="L453" s="437"/>
      <c r="M453" s="437"/>
      <c r="N453" s="437"/>
      <c r="O453" s="437"/>
      <c r="P453" s="437"/>
      <c r="Q453" s="437"/>
      <c r="R453" s="437"/>
      <c r="S453" s="437"/>
      <c r="T453" s="437"/>
      <c r="U453" s="437"/>
      <c r="V453" s="437"/>
      <c r="W453" s="437"/>
      <c r="X453" s="437"/>
      <c r="Y453" s="437"/>
      <c r="Z453" s="437"/>
      <c r="AA453" s="63"/>
      <c r="AB453" s="63"/>
      <c r="AC453" s="63"/>
    </row>
    <row r="454" spans="1:68" ht="14.25" customHeight="1" x14ac:dyDescent="0.25">
      <c r="A454" s="438" t="s">
        <v>79</v>
      </c>
      <c r="B454" s="438"/>
      <c r="C454" s="438"/>
      <c r="D454" s="438"/>
      <c r="E454" s="438"/>
      <c r="F454" s="438"/>
      <c r="G454" s="438"/>
      <c r="H454" s="438"/>
      <c r="I454" s="438"/>
      <c r="J454" s="438"/>
      <c r="K454" s="438"/>
      <c r="L454" s="438"/>
      <c r="M454" s="438"/>
      <c r="N454" s="438"/>
      <c r="O454" s="438"/>
      <c r="P454" s="438"/>
      <c r="Q454" s="438"/>
      <c r="R454" s="438"/>
      <c r="S454" s="438"/>
      <c r="T454" s="438"/>
      <c r="U454" s="438"/>
      <c r="V454" s="438"/>
      <c r="W454" s="438"/>
      <c r="X454" s="438"/>
      <c r="Y454" s="438"/>
      <c r="Z454" s="438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39">
        <v>4680115885738</v>
      </c>
      <c r="E455" s="439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713" t="s">
        <v>665</v>
      </c>
      <c r="Q455" s="441"/>
      <c r="R455" s="441"/>
      <c r="S455" s="441"/>
      <c r="T455" s="442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39">
        <v>4680115885103</v>
      </c>
      <c r="E456" s="439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41"/>
      <c r="R456" s="441"/>
      <c r="S456" s="441"/>
      <c r="T456" s="442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446"/>
      <c r="B457" s="446"/>
      <c r="C457" s="446"/>
      <c r="D457" s="446"/>
      <c r="E457" s="446"/>
      <c r="F457" s="446"/>
      <c r="G457" s="446"/>
      <c r="H457" s="446"/>
      <c r="I457" s="446"/>
      <c r="J457" s="446"/>
      <c r="K457" s="446"/>
      <c r="L457" s="446"/>
      <c r="M457" s="446"/>
      <c r="N457" s="446"/>
      <c r="O457" s="447"/>
      <c r="P457" s="443" t="s">
        <v>43</v>
      </c>
      <c r="Q457" s="444"/>
      <c r="R457" s="444"/>
      <c r="S457" s="444"/>
      <c r="T457" s="444"/>
      <c r="U457" s="444"/>
      <c r="V457" s="445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446"/>
      <c r="B458" s="446"/>
      <c r="C458" s="446"/>
      <c r="D458" s="446"/>
      <c r="E458" s="446"/>
      <c r="F458" s="446"/>
      <c r="G458" s="446"/>
      <c r="H458" s="446"/>
      <c r="I458" s="446"/>
      <c r="J458" s="446"/>
      <c r="K458" s="446"/>
      <c r="L458" s="446"/>
      <c r="M458" s="446"/>
      <c r="N458" s="446"/>
      <c r="O458" s="447"/>
      <c r="P458" s="443" t="s">
        <v>43</v>
      </c>
      <c r="Q458" s="444"/>
      <c r="R458" s="444"/>
      <c r="S458" s="444"/>
      <c r="T458" s="444"/>
      <c r="U458" s="444"/>
      <c r="V458" s="445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438" t="s">
        <v>250</v>
      </c>
      <c r="B459" s="438"/>
      <c r="C459" s="438"/>
      <c r="D459" s="438"/>
      <c r="E459" s="438"/>
      <c r="F459" s="438"/>
      <c r="G459" s="438"/>
      <c r="H459" s="438"/>
      <c r="I459" s="438"/>
      <c r="J459" s="438"/>
      <c r="K459" s="438"/>
      <c r="L459" s="438"/>
      <c r="M459" s="438"/>
      <c r="N459" s="438"/>
      <c r="O459" s="438"/>
      <c r="P459" s="438"/>
      <c r="Q459" s="438"/>
      <c r="R459" s="438"/>
      <c r="S459" s="438"/>
      <c r="T459" s="438"/>
      <c r="U459" s="438"/>
      <c r="V459" s="438"/>
      <c r="W459" s="438"/>
      <c r="X459" s="438"/>
      <c r="Y459" s="438"/>
      <c r="Z459" s="438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39">
        <v>4680115885509</v>
      </c>
      <c r="E460" s="439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715" t="s">
        <v>670</v>
      </c>
      <c r="Q460" s="441"/>
      <c r="R460" s="441"/>
      <c r="S460" s="441"/>
      <c r="T460" s="442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446"/>
      <c r="B461" s="446"/>
      <c r="C461" s="446"/>
      <c r="D461" s="446"/>
      <c r="E461" s="446"/>
      <c r="F461" s="446"/>
      <c r="G461" s="446"/>
      <c r="H461" s="446"/>
      <c r="I461" s="446"/>
      <c r="J461" s="446"/>
      <c r="K461" s="446"/>
      <c r="L461" s="446"/>
      <c r="M461" s="446"/>
      <c r="N461" s="446"/>
      <c r="O461" s="447"/>
      <c r="P461" s="443" t="s">
        <v>43</v>
      </c>
      <c r="Q461" s="444"/>
      <c r="R461" s="444"/>
      <c r="S461" s="444"/>
      <c r="T461" s="444"/>
      <c r="U461" s="444"/>
      <c r="V461" s="445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446"/>
      <c r="B462" s="446"/>
      <c r="C462" s="446"/>
      <c r="D462" s="446"/>
      <c r="E462" s="446"/>
      <c r="F462" s="446"/>
      <c r="G462" s="446"/>
      <c r="H462" s="446"/>
      <c r="I462" s="446"/>
      <c r="J462" s="446"/>
      <c r="K462" s="446"/>
      <c r="L462" s="446"/>
      <c r="M462" s="446"/>
      <c r="N462" s="446"/>
      <c r="O462" s="447"/>
      <c r="P462" s="443" t="s">
        <v>43</v>
      </c>
      <c r="Q462" s="444"/>
      <c r="R462" s="444"/>
      <c r="S462" s="444"/>
      <c r="T462" s="444"/>
      <c r="U462" s="444"/>
      <c r="V462" s="445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36" t="s">
        <v>671</v>
      </c>
      <c r="B463" s="436"/>
      <c r="C463" s="436"/>
      <c r="D463" s="436"/>
      <c r="E463" s="436"/>
      <c r="F463" s="436"/>
      <c r="G463" s="436"/>
      <c r="H463" s="436"/>
      <c r="I463" s="436"/>
      <c r="J463" s="436"/>
      <c r="K463" s="436"/>
      <c r="L463" s="436"/>
      <c r="M463" s="436"/>
      <c r="N463" s="436"/>
      <c r="O463" s="436"/>
      <c r="P463" s="436"/>
      <c r="Q463" s="436"/>
      <c r="R463" s="436"/>
      <c r="S463" s="436"/>
      <c r="T463" s="436"/>
      <c r="U463" s="436"/>
      <c r="V463" s="436"/>
      <c r="W463" s="436"/>
      <c r="X463" s="436"/>
      <c r="Y463" s="436"/>
      <c r="Z463" s="436"/>
      <c r="AA463" s="53"/>
      <c r="AB463" s="53"/>
      <c r="AC463" s="53"/>
    </row>
    <row r="464" spans="1:68" ht="16.5" customHeight="1" x14ac:dyDescent="0.25">
      <c r="A464" s="437" t="s">
        <v>671</v>
      </c>
      <c r="B464" s="437"/>
      <c r="C464" s="437"/>
      <c r="D464" s="437"/>
      <c r="E464" s="437"/>
      <c r="F464" s="437"/>
      <c r="G464" s="437"/>
      <c r="H464" s="437"/>
      <c r="I464" s="437"/>
      <c r="J464" s="437"/>
      <c r="K464" s="437"/>
      <c r="L464" s="437"/>
      <c r="M464" s="437"/>
      <c r="N464" s="437"/>
      <c r="O464" s="437"/>
      <c r="P464" s="437"/>
      <c r="Q464" s="437"/>
      <c r="R464" s="437"/>
      <c r="S464" s="437"/>
      <c r="T464" s="437"/>
      <c r="U464" s="437"/>
      <c r="V464" s="437"/>
      <c r="W464" s="437"/>
      <c r="X464" s="437"/>
      <c r="Y464" s="437"/>
      <c r="Z464" s="437"/>
      <c r="AA464" s="63"/>
      <c r="AB464" s="63"/>
      <c r="AC464" s="63"/>
    </row>
    <row r="465" spans="1:68" ht="14.25" customHeight="1" x14ac:dyDescent="0.25">
      <c r="A465" s="438" t="s">
        <v>125</v>
      </c>
      <c r="B465" s="438"/>
      <c r="C465" s="438"/>
      <c r="D465" s="438"/>
      <c r="E465" s="438"/>
      <c r="F465" s="438"/>
      <c r="G465" s="438"/>
      <c r="H465" s="438"/>
      <c r="I465" s="438"/>
      <c r="J465" s="438"/>
      <c r="K465" s="438"/>
      <c r="L465" s="438"/>
      <c r="M465" s="438"/>
      <c r="N465" s="438"/>
      <c r="O465" s="438"/>
      <c r="P465" s="438"/>
      <c r="Q465" s="438"/>
      <c r="R465" s="438"/>
      <c r="S465" s="438"/>
      <c r="T465" s="438"/>
      <c r="U465" s="438"/>
      <c r="V465" s="438"/>
      <c r="W465" s="438"/>
      <c r="X465" s="438"/>
      <c r="Y465" s="438"/>
      <c r="Z465" s="438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39">
        <v>4607091389067</v>
      </c>
      <c r="E466" s="439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7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41"/>
      <c r="R466" s="441"/>
      <c r="S466" s="441"/>
      <c r="T466" s="442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39">
        <v>4680115885226</v>
      </c>
      <c r="E467" s="439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41"/>
      <c r="R467" s="441"/>
      <c r="S467" s="441"/>
      <c r="T467" s="442"/>
      <c r="U467" s="38" t="s">
        <v>48</v>
      </c>
      <c r="V467" s="38" t="s">
        <v>48</v>
      </c>
      <c r="W467" s="39" t="s">
        <v>0</v>
      </c>
      <c r="X467" s="57">
        <v>120</v>
      </c>
      <c r="Y467" s="54">
        <f t="shared" si="76"/>
        <v>121.44000000000001</v>
      </c>
      <c r="Z467" s="40">
        <f t="shared" si="77"/>
        <v>0.27507999999999999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128.18181818181816</v>
      </c>
      <c r="BN467" s="76">
        <f t="shared" si="79"/>
        <v>129.72</v>
      </c>
      <c r="BO467" s="76">
        <f t="shared" si="80"/>
        <v>0.21853146853146854</v>
      </c>
      <c r="BP467" s="76">
        <f t="shared" si="81"/>
        <v>0.22115384615384617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39">
        <v>4680115885271</v>
      </c>
      <c r="E468" s="439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718" t="s">
        <v>678</v>
      </c>
      <c r="Q468" s="441"/>
      <c r="R468" s="441"/>
      <c r="S468" s="441"/>
      <c r="T468" s="442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39">
        <v>4680115884502</v>
      </c>
      <c r="E469" s="439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7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41"/>
      <c r="R469" s="441"/>
      <c r="S469" s="441"/>
      <c r="T469" s="442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39">
        <v>4607091389104</v>
      </c>
      <c r="E470" s="439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41"/>
      <c r="R470" s="441"/>
      <c r="S470" s="441"/>
      <c r="T470" s="442"/>
      <c r="U470" s="38" t="s">
        <v>48</v>
      </c>
      <c r="V470" s="38" t="s">
        <v>48</v>
      </c>
      <c r="W470" s="39" t="s">
        <v>0</v>
      </c>
      <c r="X470" s="57">
        <v>120</v>
      </c>
      <c r="Y470" s="54">
        <f t="shared" si="76"/>
        <v>121.44000000000001</v>
      </c>
      <c r="Z470" s="40">
        <f t="shared" si="77"/>
        <v>0.27507999999999999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128.18181818181816</v>
      </c>
      <c r="BN470" s="76">
        <f t="shared" si="79"/>
        <v>129.72</v>
      </c>
      <c r="BO470" s="76">
        <f t="shared" si="80"/>
        <v>0.21853146853146854</v>
      </c>
      <c r="BP470" s="76">
        <f t="shared" si="81"/>
        <v>0.22115384615384617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39">
        <v>4680115884519</v>
      </c>
      <c r="E471" s="439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41"/>
      <c r="R471" s="441"/>
      <c r="S471" s="441"/>
      <c r="T471" s="442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39">
        <v>4680115880603</v>
      </c>
      <c r="E472" s="439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7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41"/>
      <c r="R472" s="441"/>
      <c r="S472" s="441"/>
      <c r="T472" s="442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39">
        <v>4607091389098</v>
      </c>
      <c r="E473" s="439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7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41"/>
      <c r="R473" s="441"/>
      <c r="S473" s="441"/>
      <c r="T473" s="442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39">
        <v>4607091389982</v>
      </c>
      <c r="E474" s="439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41"/>
      <c r="R474" s="441"/>
      <c r="S474" s="441"/>
      <c r="T474" s="442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446"/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7"/>
      <c r="P475" s="443" t="s">
        <v>43</v>
      </c>
      <c r="Q475" s="444"/>
      <c r="R475" s="444"/>
      <c r="S475" s="444"/>
      <c r="T475" s="444"/>
      <c r="U475" s="444"/>
      <c r="V475" s="445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45.454545454545453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46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0.55015999999999998</v>
      </c>
      <c r="AA475" s="65"/>
      <c r="AB475" s="65"/>
      <c r="AC475" s="65"/>
    </row>
    <row r="476" spans="1:68" x14ac:dyDescent="0.2">
      <c r="A476" s="446"/>
      <c r="B476" s="446"/>
      <c r="C476" s="446"/>
      <c r="D476" s="446"/>
      <c r="E476" s="446"/>
      <c r="F476" s="446"/>
      <c r="G476" s="446"/>
      <c r="H476" s="446"/>
      <c r="I476" s="446"/>
      <c r="J476" s="446"/>
      <c r="K476" s="446"/>
      <c r="L476" s="446"/>
      <c r="M476" s="446"/>
      <c r="N476" s="446"/>
      <c r="O476" s="447"/>
      <c r="P476" s="443" t="s">
        <v>43</v>
      </c>
      <c r="Q476" s="444"/>
      <c r="R476" s="444"/>
      <c r="S476" s="444"/>
      <c r="T476" s="444"/>
      <c r="U476" s="444"/>
      <c r="V476" s="445"/>
      <c r="W476" s="41" t="s">
        <v>0</v>
      </c>
      <c r="X476" s="42">
        <f>IFERROR(SUM(X466:X474),"0")</f>
        <v>240</v>
      </c>
      <c r="Y476" s="42">
        <f>IFERROR(SUM(Y466:Y474),"0")</f>
        <v>242.88000000000002</v>
      </c>
      <c r="Z476" s="41"/>
      <c r="AA476" s="65"/>
      <c r="AB476" s="65"/>
      <c r="AC476" s="65"/>
    </row>
    <row r="477" spans="1:68" ht="14.25" customHeight="1" x14ac:dyDescent="0.25">
      <c r="A477" s="438" t="s">
        <v>117</v>
      </c>
      <c r="B477" s="438"/>
      <c r="C477" s="438"/>
      <c r="D477" s="438"/>
      <c r="E477" s="438"/>
      <c r="F477" s="438"/>
      <c r="G477" s="438"/>
      <c r="H477" s="438"/>
      <c r="I477" s="438"/>
      <c r="J477" s="438"/>
      <c r="K477" s="438"/>
      <c r="L477" s="438"/>
      <c r="M477" s="438"/>
      <c r="N477" s="438"/>
      <c r="O477" s="438"/>
      <c r="P477" s="438"/>
      <c r="Q477" s="438"/>
      <c r="R477" s="438"/>
      <c r="S477" s="438"/>
      <c r="T477" s="438"/>
      <c r="U477" s="438"/>
      <c r="V477" s="438"/>
      <c r="W477" s="438"/>
      <c r="X477" s="438"/>
      <c r="Y477" s="438"/>
      <c r="Z477" s="438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39">
        <v>4607091388930</v>
      </c>
      <c r="E478" s="439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7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41"/>
      <c r="R478" s="441"/>
      <c r="S478" s="441"/>
      <c r="T478" s="442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IFERROR(IF(Y478=0,"",ROUNDUP(Y478/H478,0)*0.01196),"")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39">
        <v>4680115880054</v>
      </c>
      <c r="E479" s="439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7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41"/>
      <c r="R479" s="441"/>
      <c r="S479" s="441"/>
      <c r="T479" s="442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446"/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7"/>
      <c r="P480" s="443" t="s">
        <v>43</v>
      </c>
      <c r="Q480" s="444"/>
      <c r="R480" s="444"/>
      <c r="S480" s="444"/>
      <c r="T480" s="444"/>
      <c r="U480" s="444"/>
      <c r="V480" s="445"/>
      <c r="W480" s="41" t="s">
        <v>42</v>
      </c>
      <c r="X480" s="42">
        <f>IFERROR(X478/H478,"0")+IFERROR(X479/H479,"0")</f>
        <v>0</v>
      </c>
      <c r="Y480" s="42">
        <f>IFERROR(Y478/H478,"0")+IFERROR(Y479/H479,"0")</f>
        <v>0</v>
      </c>
      <c r="Z480" s="42">
        <f>IFERROR(IF(Z478="",0,Z478),"0")+IFERROR(IF(Z479="",0,Z479),"0")</f>
        <v>0</v>
      </c>
      <c r="AA480" s="65"/>
      <c r="AB480" s="65"/>
      <c r="AC480" s="65"/>
    </row>
    <row r="481" spans="1:68" x14ac:dyDescent="0.2">
      <c r="A481" s="446"/>
      <c r="B481" s="446"/>
      <c r="C481" s="446"/>
      <c r="D481" s="446"/>
      <c r="E481" s="446"/>
      <c r="F481" s="446"/>
      <c r="G481" s="446"/>
      <c r="H481" s="446"/>
      <c r="I481" s="446"/>
      <c r="J481" s="446"/>
      <c r="K481" s="446"/>
      <c r="L481" s="446"/>
      <c r="M481" s="446"/>
      <c r="N481" s="446"/>
      <c r="O481" s="447"/>
      <c r="P481" s="443" t="s">
        <v>43</v>
      </c>
      <c r="Q481" s="444"/>
      <c r="R481" s="444"/>
      <c r="S481" s="444"/>
      <c r="T481" s="444"/>
      <c r="U481" s="444"/>
      <c r="V481" s="445"/>
      <c r="W481" s="41" t="s">
        <v>0</v>
      </c>
      <c r="X481" s="42">
        <f>IFERROR(SUM(X478:X479),"0")</f>
        <v>0</v>
      </c>
      <c r="Y481" s="42">
        <f>IFERROR(SUM(Y478:Y479),"0")</f>
        <v>0</v>
      </c>
      <c r="Z481" s="41"/>
      <c r="AA481" s="65"/>
      <c r="AB481" s="65"/>
      <c r="AC481" s="65"/>
    </row>
    <row r="482" spans="1:68" ht="14.25" customHeight="1" x14ac:dyDescent="0.25">
      <c r="A482" s="438" t="s">
        <v>79</v>
      </c>
      <c r="B482" s="438"/>
      <c r="C482" s="438"/>
      <c r="D482" s="438"/>
      <c r="E482" s="438"/>
      <c r="F482" s="438"/>
      <c r="G482" s="438"/>
      <c r="H482" s="438"/>
      <c r="I482" s="438"/>
      <c r="J482" s="438"/>
      <c r="K482" s="438"/>
      <c r="L482" s="438"/>
      <c r="M482" s="438"/>
      <c r="N482" s="438"/>
      <c r="O482" s="438"/>
      <c r="P482" s="438"/>
      <c r="Q482" s="438"/>
      <c r="R482" s="438"/>
      <c r="S482" s="438"/>
      <c r="T482" s="438"/>
      <c r="U482" s="438"/>
      <c r="V482" s="438"/>
      <c r="W482" s="438"/>
      <c r="X482" s="438"/>
      <c r="Y482" s="438"/>
      <c r="Z482" s="438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39">
        <v>4680115883116</v>
      </c>
      <c r="E483" s="439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41"/>
      <c r="R483" s="441"/>
      <c r="S483" s="441"/>
      <c r="T483" s="442"/>
      <c r="U483" s="38" t="s">
        <v>48</v>
      </c>
      <c r="V483" s="38" t="s">
        <v>48</v>
      </c>
      <c r="W483" s="39" t="s">
        <v>0</v>
      </c>
      <c r="X483" s="57">
        <v>200</v>
      </c>
      <c r="Y483" s="54">
        <f t="shared" ref="Y483:Y488" si="82">IFERROR(IF(X483="",0,CEILING((X483/$H483),1)*$H483),"")</f>
        <v>200.64000000000001</v>
      </c>
      <c r="Z483" s="40">
        <f>IFERROR(IF(Y483=0,"",ROUNDUP(Y483/H483,0)*0.01196),"")</f>
        <v>0.45448</v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213.63636363636363</v>
      </c>
      <c r="BN483" s="76">
        <f t="shared" ref="BN483:BN488" si="84">IFERROR(Y483*I483/H483,"0")</f>
        <v>214.32</v>
      </c>
      <c r="BO483" s="76">
        <f t="shared" ref="BO483:BO488" si="85">IFERROR(1/J483*(X483/H483),"0")</f>
        <v>0.36421911421911418</v>
      </c>
      <c r="BP483" s="76">
        <f t="shared" ref="BP483:BP488" si="86">IFERROR(1/J483*(Y483/H483),"0")</f>
        <v>0.36538461538461542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39">
        <v>4680115883093</v>
      </c>
      <c r="E484" s="439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7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41"/>
      <c r="R484" s="441"/>
      <c r="S484" s="441"/>
      <c r="T484" s="442"/>
      <c r="U484" s="38" t="s">
        <v>48</v>
      </c>
      <c r="V484" s="38" t="s">
        <v>48</v>
      </c>
      <c r="W484" s="39" t="s">
        <v>0</v>
      </c>
      <c r="X484" s="57">
        <v>120</v>
      </c>
      <c r="Y484" s="54">
        <f t="shared" si="82"/>
        <v>121.44000000000001</v>
      </c>
      <c r="Z484" s="40">
        <f>IFERROR(IF(Y484=0,"",ROUNDUP(Y484/H484,0)*0.01196),"")</f>
        <v>0.27507999999999999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128.18181818181816</v>
      </c>
      <c r="BN484" s="76">
        <f t="shared" si="84"/>
        <v>129.72</v>
      </c>
      <c r="BO484" s="76">
        <f t="shared" si="85"/>
        <v>0.21853146853146854</v>
      </c>
      <c r="BP484" s="76">
        <f t="shared" si="86"/>
        <v>0.22115384615384617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39">
        <v>4680115883109</v>
      </c>
      <c r="E485" s="439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7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41"/>
      <c r="R485" s="441"/>
      <c r="S485" s="441"/>
      <c r="T485" s="442"/>
      <c r="U485" s="38" t="s">
        <v>48</v>
      </c>
      <c r="V485" s="38" t="s">
        <v>48</v>
      </c>
      <c r="W485" s="39" t="s">
        <v>0</v>
      </c>
      <c r="X485" s="57">
        <v>50</v>
      </c>
      <c r="Y485" s="54">
        <f t="shared" si="82"/>
        <v>52.800000000000004</v>
      </c>
      <c r="Z485" s="40">
        <f>IFERROR(IF(Y485=0,"",ROUNDUP(Y485/H485,0)*0.01196),"")</f>
        <v>0.1196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53.409090909090907</v>
      </c>
      <c r="BN485" s="76">
        <f t="shared" si="84"/>
        <v>56.400000000000006</v>
      </c>
      <c r="BO485" s="76">
        <f t="shared" si="85"/>
        <v>9.1054778554778545E-2</v>
      </c>
      <c r="BP485" s="76">
        <f t="shared" si="86"/>
        <v>9.6153846153846159E-2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39">
        <v>4680115882072</v>
      </c>
      <c r="E486" s="439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41"/>
      <c r="R486" s="441"/>
      <c r="S486" s="441"/>
      <c r="T486" s="442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39">
        <v>4680115882102</v>
      </c>
      <c r="E487" s="439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7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41"/>
      <c r="R487" s="441"/>
      <c r="S487" s="441"/>
      <c r="T487" s="442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39">
        <v>4680115882096</v>
      </c>
      <c r="E488" s="439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73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41"/>
      <c r="R488" s="441"/>
      <c r="S488" s="441"/>
      <c r="T488" s="442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446"/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7"/>
      <c r="P489" s="443" t="s">
        <v>43</v>
      </c>
      <c r="Q489" s="444"/>
      <c r="R489" s="444"/>
      <c r="S489" s="444"/>
      <c r="T489" s="444"/>
      <c r="U489" s="444"/>
      <c r="V489" s="445"/>
      <c r="W489" s="41" t="s">
        <v>42</v>
      </c>
      <c r="X489" s="42">
        <f>IFERROR(X483/H483,"0")+IFERROR(X484/H484,"0")+IFERROR(X485/H485,"0")+IFERROR(X486/H486,"0")+IFERROR(X487/H487,"0")+IFERROR(X488/H488,"0")</f>
        <v>70.075757575757564</v>
      </c>
      <c r="Y489" s="42">
        <f>IFERROR(Y483/H483,"0")+IFERROR(Y484/H484,"0")+IFERROR(Y485/H485,"0")+IFERROR(Y486/H486,"0")+IFERROR(Y487/H487,"0")+IFERROR(Y488/H488,"0")</f>
        <v>71</v>
      </c>
      <c r="Z489" s="42">
        <f>IFERROR(IF(Z483="",0,Z483),"0")+IFERROR(IF(Z484="",0,Z484),"0")+IFERROR(IF(Z485="",0,Z485),"0")+IFERROR(IF(Z486="",0,Z486),"0")+IFERROR(IF(Z487="",0,Z487),"0")+IFERROR(IF(Z488="",0,Z488),"0")</f>
        <v>0.84916000000000003</v>
      </c>
      <c r="AA489" s="65"/>
      <c r="AB489" s="65"/>
      <c r="AC489" s="65"/>
    </row>
    <row r="490" spans="1:68" x14ac:dyDescent="0.2">
      <c r="A490" s="446"/>
      <c r="B490" s="446"/>
      <c r="C490" s="446"/>
      <c r="D490" s="446"/>
      <c r="E490" s="446"/>
      <c r="F490" s="446"/>
      <c r="G490" s="446"/>
      <c r="H490" s="446"/>
      <c r="I490" s="446"/>
      <c r="J490" s="446"/>
      <c r="K490" s="446"/>
      <c r="L490" s="446"/>
      <c r="M490" s="446"/>
      <c r="N490" s="446"/>
      <c r="O490" s="447"/>
      <c r="P490" s="443" t="s">
        <v>43</v>
      </c>
      <c r="Q490" s="444"/>
      <c r="R490" s="444"/>
      <c r="S490" s="444"/>
      <c r="T490" s="444"/>
      <c r="U490" s="444"/>
      <c r="V490" s="445"/>
      <c r="W490" s="41" t="s">
        <v>0</v>
      </c>
      <c r="X490" s="42">
        <f>IFERROR(SUM(X483:X488),"0")</f>
        <v>370</v>
      </c>
      <c r="Y490" s="42">
        <f>IFERROR(SUM(Y483:Y488),"0")</f>
        <v>374.88000000000005</v>
      </c>
      <c r="Z490" s="41"/>
      <c r="AA490" s="65"/>
      <c r="AB490" s="65"/>
      <c r="AC490" s="65"/>
    </row>
    <row r="491" spans="1:68" ht="14.25" customHeight="1" x14ac:dyDescent="0.25">
      <c r="A491" s="438" t="s">
        <v>84</v>
      </c>
      <c r="B491" s="438"/>
      <c r="C491" s="438"/>
      <c r="D491" s="438"/>
      <c r="E491" s="438"/>
      <c r="F491" s="438"/>
      <c r="G491" s="438"/>
      <c r="H491" s="438"/>
      <c r="I491" s="438"/>
      <c r="J491" s="438"/>
      <c r="K491" s="438"/>
      <c r="L491" s="438"/>
      <c r="M491" s="438"/>
      <c r="N491" s="438"/>
      <c r="O491" s="438"/>
      <c r="P491" s="438"/>
      <c r="Q491" s="438"/>
      <c r="R491" s="438"/>
      <c r="S491" s="438"/>
      <c r="T491" s="438"/>
      <c r="U491" s="438"/>
      <c r="V491" s="438"/>
      <c r="W491" s="438"/>
      <c r="X491" s="438"/>
      <c r="Y491" s="438"/>
      <c r="Z491" s="438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39">
        <v>4607091383409</v>
      </c>
      <c r="E492" s="439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7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41"/>
      <c r="R492" s="441"/>
      <c r="S492" s="441"/>
      <c r="T492" s="442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39">
        <v>4607091383416</v>
      </c>
      <c r="E493" s="439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7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41"/>
      <c r="R493" s="441"/>
      <c r="S493" s="441"/>
      <c r="T493" s="442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39">
        <v>4680115883536</v>
      </c>
      <c r="E494" s="439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7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41"/>
      <c r="R494" s="441"/>
      <c r="S494" s="441"/>
      <c r="T494" s="442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446"/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7"/>
      <c r="P495" s="443" t="s">
        <v>43</v>
      </c>
      <c r="Q495" s="444"/>
      <c r="R495" s="444"/>
      <c r="S495" s="444"/>
      <c r="T495" s="444"/>
      <c r="U495" s="444"/>
      <c r="V495" s="445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446"/>
      <c r="B496" s="446"/>
      <c r="C496" s="446"/>
      <c r="D496" s="446"/>
      <c r="E496" s="446"/>
      <c r="F496" s="446"/>
      <c r="G496" s="446"/>
      <c r="H496" s="446"/>
      <c r="I496" s="446"/>
      <c r="J496" s="446"/>
      <c r="K496" s="446"/>
      <c r="L496" s="446"/>
      <c r="M496" s="446"/>
      <c r="N496" s="446"/>
      <c r="O496" s="447"/>
      <c r="P496" s="443" t="s">
        <v>43</v>
      </c>
      <c r="Q496" s="444"/>
      <c r="R496" s="444"/>
      <c r="S496" s="444"/>
      <c r="T496" s="444"/>
      <c r="U496" s="444"/>
      <c r="V496" s="445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438" t="s">
        <v>250</v>
      </c>
      <c r="B497" s="438"/>
      <c r="C497" s="438"/>
      <c r="D497" s="438"/>
      <c r="E497" s="438"/>
      <c r="F497" s="438"/>
      <c r="G497" s="438"/>
      <c r="H497" s="438"/>
      <c r="I497" s="438"/>
      <c r="J497" s="438"/>
      <c r="K497" s="438"/>
      <c r="L497" s="438"/>
      <c r="M497" s="438"/>
      <c r="N497" s="438"/>
      <c r="O497" s="438"/>
      <c r="P497" s="438"/>
      <c r="Q497" s="438"/>
      <c r="R497" s="438"/>
      <c r="S497" s="438"/>
      <c r="T497" s="438"/>
      <c r="U497" s="438"/>
      <c r="V497" s="438"/>
      <c r="W497" s="438"/>
      <c r="X497" s="438"/>
      <c r="Y497" s="438"/>
      <c r="Z497" s="438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39">
        <v>4680115885035</v>
      </c>
      <c r="E498" s="439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7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41"/>
      <c r="R498" s="441"/>
      <c r="S498" s="441"/>
      <c r="T498" s="442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446"/>
      <c r="B499" s="446"/>
      <c r="C499" s="446"/>
      <c r="D499" s="446"/>
      <c r="E499" s="446"/>
      <c r="F499" s="446"/>
      <c r="G499" s="446"/>
      <c r="H499" s="446"/>
      <c r="I499" s="446"/>
      <c r="J499" s="446"/>
      <c r="K499" s="446"/>
      <c r="L499" s="446"/>
      <c r="M499" s="446"/>
      <c r="N499" s="446"/>
      <c r="O499" s="447"/>
      <c r="P499" s="443" t="s">
        <v>43</v>
      </c>
      <c r="Q499" s="444"/>
      <c r="R499" s="444"/>
      <c r="S499" s="444"/>
      <c r="T499" s="444"/>
      <c r="U499" s="444"/>
      <c r="V499" s="445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446"/>
      <c r="B500" s="446"/>
      <c r="C500" s="446"/>
      <c r="D500" s="446"/>
      <c r="E500" s="446"/>
      <c r="F500" s="446"/>
      <c r="G500" s="446"/>
      <c r="H500" s="446"/>
      <c r="I500" s="446"/>
      <c r="J500" s="446"/>
      <c r="K500" s="446"/>
      <c r="L500" s="446"/>
      <c r="M500" s="446"/>
      <c r="N500" s="446"/>
      <c r="O500" s="447"/>
      <c r="P500" s="443" t="s">
        <v>43</v>
      </c>
      <c r="Q500" s="444"/>
      <c r="R500" s="444"/>
      <c r="S500" s="444"/>
      <c r="T500" s="444"/>
      <c r="U500" s="444"/>
      <c r="V500" s="445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36" t="s">
        <v>715</v>
      </c>
      <c r="B501" s="436"/>
      <c r="C501" s="436"/>
      <c r="D501" s="436"/>
      <c r="E501" s="436"/>
      <c r="F501" s="436"/>
      <c r="G501" s="436"/>
      <c r="H501" s="436"/>
      <c r="I501" s="436"/>
      <c r="J501" s="436"/>
      <c r="K501" s="436"/>
      <c r="L501" s="436"/>
      <c r="M501" s="436"/>
      <c r="N501" s="436"/>
      <c r="O501" s="436"/>
      <c r="P501" s="436"/>
      <c r="Q501" s="436"/>
      <c r="R501" s="436"/>
      <c r="S501" s="436"/>
      <c r="T501" s="436"/>
      <c r="U501" s="436"/>
      <c r="V501" s="436"/>
      <c r="W501" s="436"/>
      <c r="X501" s="436"/>
      <c r="Y501" s="436"/>
      <c r="Z501" s="436"/>
      <c r="AA501" s="53"/>
      <c r="AB501" s="53"/>
      <c r="AC501" s="53"/>
    </row>
    <row r="502" spans="1:68" ht="16.5" customHeight="1" x14ac:dyDescent="0.25">
      <c r="A502" s="437" t="s">
        <v>715</v>
      </c>
      <c r="B502" s="437"/>
      <c r="C502" s="437"/>
      <c r="D502" s="437"/>
      <c r="E502" s="437"/>
      <c r="F502" s="437"/>
      <c r="G502" s="437"/>
      <c r="H502" s="437"/>
      <c r="I502" s="437"/>
      <c r="J502" s="437"/>
      <c r="K502" s="437"/>
      <c r="L502" s="437"/>
      <c r="M502" s="437"/>
      <c r="N502" s="437"/>
      <c r="O502" s="437"/>
      <c r="P502" s="437"/>
      <c r="Q502" s="437"/>
      <c r="R502" s="437"/>
      <c r="S502" s="437"/>
      <c r="T502" s="437"/>
      <c r="U502" s="437"/>
      <c r="V502" s="437"/>
      <c r="W502" s="437"/>
      <c r="X502" s="437"/>
      <c r="Y502" s="437"/>
      <c r="Z502" s="437"/>
      <c r="AA502" s="63"/>
      <c r="AB502" s="63"/>
      <c r="AC502" s="63"/>
    </row>
    <row r="503" spans="1:68" ht="14.25" customHeight="1" x14ac:dyDescent="0.25">
      <c r="A503" s="438" t="s">
        <v>125</v>
      </c>
      <c r="B503" s="438"/>
      <c r="C503" s="438"/>
      <c r="D503" s="438"/>
      <c r="E503" s="438"/>
      <c r="F503" s="438"/>
      <c r="G503" s="438"/>
      <c r="H503" s="438"/>
      <c r="I503" s="438"/>
      <c r="J503" s="438"/>
      <c r="K503" s="438"/>
      <c r="L503" s="438"/>
      <c r="M503" s="438"/>
      <c r="N503" s="438"/>
      <c r="O503" s="438"/>
      <c r="P503" s="438"/>
      <c r="Q503" s="438"/>
      <c r="R503" s="438"/>
      <c r="S503" s="438"/>
      <c r="T503" s="438"/>
      <c r="U503" s="438"/>
      <c r="V503" s="438"/>
      <c r="W503" s="438"/>
      <c r="X503" s="438"/>
      <c r="Y503" s="438"/>
      <c r="Z503" s="438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39">
        <v>4640242181011</v>
      </c>
      <c r="E504" s="439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737" t="s">
        <v>718</v>
      </c>
      <c r="Q504" s="441"/>
      <c r="R504" s="441"/>
      <c r="S504" s="441"/>
      <c r="T504" s="442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39">
        <v>4640242180045</v>
      </c>
      <c r="E505" s="439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738" t="s">
        <v>721</v>
      </c>
      <c r="Q505" s="441"/>
      <c r="R505" s="441"/>
      <c r="S505" s="441"/>
      <c r="T505" s="442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39">
        <v>4640242180441</v>
      </c>
      <c r="E506" s="439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739" t="s">
        <v>724</v>
      </c>
      <c r="Q506" s="441"/>
      <c r="R506" s="441"/>
      <c r="S506" s="441"/>
      <c r="T506" s="442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39">
        <v>4640242180601</v>
      </c>
      <c r="E507" s="439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740" t="s">
        <v>727</v>
      </c>
      <c r="Q507" s="441"/>
      <c r="R507" s="441"/>
      <c r="S507" s="441"/>
      <c r="T507" s="442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39">
        <v>4640242180564</v>
      </c>
      <c r="E508" s="439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741" t="s">
        <v>730</v>
      </c>
      <c r="Q508" s="441"/>
      <c r="R508" s="441"/>
      <c r="S508" s="441"/>
      <c r="T508" s="442"/>
      <c r="U508" s="38" t="s">
        <v>48</v>
      </c>
      <c r="V508" s="38" t="s">
        <v>48</v>
      </c>
      <c r="W508" s="39" t="s">
        <v>0</v>
      </c>
      <c r="X508" s="57">
        <v>1534</v>
      </c>
      <c r="Y508" s="54">
        <f t="shared" si="87"/>
        <v>1536</v>
      </c>
      <c r="Z508" s="40">
        <f t="shared" si="88"/>
        <v>2.7839999999999998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1595.36</v>
      </c>
      <c r="BN508" s="76">
        <f t="shared" si="90"/>
        <v>1597.4399999999998</v>
      </c>
      <c r="BO508" s="76">
        <f t="shared" si="91"/>
        <v>2.2827380952380949</v>
      </c>
      <c r="BP508" s="76">
        <f t="shared" si="92"/>
        <v>2.2857142857142856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39">
        <v>4640242180922</v>
      </c>
      <c r="E509" s="439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742" t="s">
        <v>733</v>
      </c>
      <c r="Q509" s="441"/>
      <c r="R509" s="441"/>
      <c r="S509" s="441"/>
      <c r="T509" s="442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39">
        <v>4640242181189</v>
      </c>
      <c r="E510" s="439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743" t="s">
        <v>736</v>
      </c>
      <c r="Q510" s="441"/>
      <c r="R510" s="441"/>
      <c r="S510" s="441"/>
      <c r="T510" s="442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39">
        <v>4640242180038</v>
      </c>
      <c r="E511" s="439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744" t="s">
        <v>739</v>
      </c>
      <c r="Q511" s="441"/>
      <c r="R511" s="441"/>
      <c r="S511" s="441"/>
      <c r="T511" s="442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39">
        <v>4640242181172</v>
      </c>
      <c r="E512" s="439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745" t="s">
        <v>742</v>
      </c>
      <c r="Q512" s="441"/>
      <c r="R512" s="441"/>
      <c r="S512" s="441"/>
      <c r="T512" s="442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446"/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7"/>
      <c r="P513" s="443" t="s">
        <v>43</v>
      </c>
      <c r="Q513" s="444"/>
      <c r="R513" s="444"/>
      <c r="S513" s="444"/>
      <c r="T513" s="444"/>
      <c r="U513" s="444"/>
      <c r="V513" s="445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127.83333333333333</v>
      </c>
      <c r="Y513" s="42">
        <f>IFERROR(Y504/H504,"0")+IFERROR(Y505/H505,"0")+IFERROR(Y506/H506,"0")+IFERROR(Y507/H507,"0")+IFERROR(Y508/H508,"0")+IFERROR(Y509/H509,"0")+IFERROR(Y510/H510,"0")+IFERROR(Y511/H511,"0")+IFERROR(Y512/H512,"0")</f>
        <v>128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2.7839999999999998</v>
      </c>
      <c r="AA513" s="65"/>
      <c r="AB513" s="65"/>
      <c r="AC513" s="65"/>
    </row>
    <row r="514" spans="1:68" x14ac:dyDescent="0.2">
      <c r="A514" s="446"/>
      <c r="B514" s="446"/>
      <c r="C514" s="446"/>
      <c r="D514" s="446"/>
      <c r="E514" s="446"/>
      <c r="F514" s="446"/>
      <c r="G514" s="446"/>
      <c r="H514" s="446"/>
      <c r="I514" s="446"/>
      <c r="J514" s="446"/>
      <c r="K514" s="446"/>
      <c r="L514" s="446"/>
      <c r="M514" s="446"/>
      <c r="N514" s="446"/>
      <c r="O514" s="447"/>
      <c r="P514" s="443" t="s">
        <v>43</v>
      </c>
      <c r="Q514" s="444"/>
      <c r="R514" s="444"/>
      <c r="S514" s="444"/>
      <c r="T514" s="444"/>
      <c r="U514" s="444"/>
      <c r="V514" s="445"/>
      <c r="W514" s="41" t="s">
        <v>0</v>
      </c>
      <c r="X514" s="42">
        <f>IFERROR(SUM(X504:X512),"0")</f>
        <v>1534</v>
      </c>
      <c r="Y514" s="42">
        <f>IFERROR(SUM(Y504:Y512),"0")</f>
        <v>1536</v>
      </c>
      <c r="Z514" s="41"/>
      <c r="AA514" s="65"/>
      <c r="AB514" s="65"/>
      <c r="AC514" s="65"/>
    </row>
    <row r="515" spans="1:68" ht="14.25" customHeight="1" x14ac:dyDescent="0.25">
      <c r="A515" s="438" t="s">
        <v>117</v>
      </c>
      <c r="B515" s="438"/>
      <c r="C515" s="438"/>
      <c r="D515" s="438"/>
      <c r="E515" s="438"/>
      <c r="F515" s="438"/>
      <c r="G515" s="438"/>
      <c r="H515" s="438"/>
      <c r="I515" s="438"/>
      <c r="J515" s="438"/>
      <c r="K515" s="438"/>
      <c r="L515" s="438"/>
      <c r="M515" s="438"/>
      <c r="N515" s="438"/>
      <c r="O515" s="438"/>
      <c r="P515" s="438"/>
      <c r="Q515" s="438"/>
      <c r="R515" s="438"/>
      <c r="S515" s="438"/>
      <c r="T515" s="438"/>
      <c r="U515" s="438"/>
      <c r="V515" s="438"/>
      <c r="W515" s="438"/>
      <c r="X515" s="438"/>
      <c r="Y515" s="438"/>
      <c r="Z515" s="438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39">
        <v>4640242180526</v>
      </c>
      <c r="E516" s="439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746" t="s">
        <v>745</v>
      </c>
      <c r="Q516" s="441"/>
      <c r="R516" s="441"/>
      <c r="S516" s="441"/>
      <c r="T516" s="442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39">
        <v>4640242180519</v>
      </c>
      <c r="E517" s="439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747" t="s">
        <v>748</v>
      </c>
      <c r="Q517" s="441"/>
      <c r="R517" s="441"/>
      <c r="S517" s="441"/>
      <c r="T517" s="442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39">
        <v>4640242180090</v>
      </c>
      <c r="E518" s="439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748" t="s">
        <v>751</v>
      </c>
      <c r="Q518" s="441"/>
      <c r="R518" s="441"/>
      <c r="S518" s="441"/>
      <c r="T518" s="442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39">
        <v>4640242180090</v>
      </c>
      <c r="E519" s="439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749" t="s">
        <v>754</v>
      </c>
      <c r="Q519" s="441"/>
      <c r="R519" s="441"/>
      <c r="S519" s="441"/>
      <c r="T519" s="442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39">
        <v>4640242181363</v>
      </c>
      <c r="E520" s="439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750" t="s">
        <v>757</v>
      </c>
      <c r="Q520" s="441"/>
      <c r="R520" s="441"/>
      <c r="S520" s="441"/>
      <c r="T520" s="442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446"/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7"/>
      <c r="P521" s="443" t="s">
        <v>43</v>
      </c>
      <c r="Q521" s="444"/>
      <c r="R521" s="444"/>
      <c r="S521" s="444"/>
      <c r="T521" s="444"/>
      <c r="U521" s="444"/>
      <c r="V521" s="445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446"/>
      <c r="B522" s="446"/>
      <c r="C522" s="446"/>
      <c r="D522" s="446"/>
      <c r="E522" s="446"/>
      <c r="F522" s="446"/>
      <c r="G522" s="446"/>
      <c r="H522" s="446"/>
      <c r="I522" s="446"/>
      <c r="J522" s="446"/>
      <c r="K522" s="446"/>
      <c r="L522" s="446"/>
      <c r="M522" s="446"/>
      <c r="N522" s="446"/>
      <c r="O522" s="447"/>
      <c r="P522" s="443" t="s">
        <v>43</v>
      </c>
      <c r="Q522" s="444"/>
      <c r="R522" s="444"/>
      <c r="S522" s="444"/>
      <c r="T522" s="444"/>
      <c r="U522" s="444"/>
      <c r="V522" s="445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438" t="s">
        <v>79</v>
      </c>
      <c r="B523" s="438"/>
      <c r="C523" s="438"/>
      <c r="D523" s="438"/>
      <c r="E523" s="438"/>
      <c r="F523" s="438"/>
      <c r="G523" s="438"/>
      <c r="H523" s="438"/>
      <c r="I523" s="438"/>
      <c r="J523" s="438"/>
      <c r="K523" s="438"/>
      <c r="L523" s="438"/>
      <c r="M523" s="438"/>
      <c r="N523" s="438"/>
      <c r="O523" s="438"/>
      <c r="P523" s="438"/>
      <c r="Q523" s="438"/>
      <c r="R523" s="438"/>
      <c r="S523" s="438"/>
      <c r="T523" s="438"/>
      <c r="U523" s="438"/>
      <c r="V523" s="438"/>
      <c r="W523" s="438"/>
      <c r="X523" s="438"/>
      <c r="Y523" s="438"/>
      <c r="Z523" s="438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39">
        <v>4640242181615</v>
      </c>
      <c r="E524" s="439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751" t="s">
        <v>760</v>
      </c>
      <c r="Q524" s="441"/>
      <c r="R524" s="441"/>
      <c r="S524" s="441"/>
      <c r="T524" s="442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39">
        <v>4640242181639</v>
      </c>
      <c r="E525" s="439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752" t="s">
        <v>763</v>
      </c>
      <c r="Q525" s="441"/>
      <c r="R525" s="441"/>
      <c r="S525" s="441"/>
      <c r="T525" s="442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39">
        <v>4640242181622</v>
      </c>
      <c r="E526" s="439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753" t="s">
        <v>766</v>
      </c>
      <c r="Q526" s="441"/>
      <c r="R526" s="441"/>
      <c r="S526" s="441"/>
      <c r="T526" s="442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39">
        <v>4640242180816</v>
      </c>
      <c r="E527" s="439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754" t="s">
        <v>769</v>
      </c>
      <c r="Q527" s="441"/>
      <c r="R527" s="441"/>
      <c r="S527" s="441"/>
      <c r="T527" s="442"/>
      <c r="U527" s="38" t="s">
        <v>48</v>
      </c>
      <c r="V527" s="38" t="s">
        <v>48</v>
      </c>
      <c r="W527" s="39" t="s">
        <v>0</v>
      </c>
      <c r="X527" s="57">
        <v>120</v>
      </c>
      <c r="Y527" s="54">
        <f t="shared" si="93"/>
        <v>121.80000000000001</v>
      </c>
      <c r="Z527" s="40">
        <f t="shared" si="94"/>
        <v>0.21837000000000001</v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127.42857142857143</v>
      </c>
      <c r="BN527" s="76">
        <f t="shared" si="96"/>
        <v>129.34</v>
      </c>
      <c r="BO527" s="76">
        <f t="shared" si="97"/>
        <v>0.18315018315018314</v>
      </c>
      <c r="BP527" s="76">
        <f t="shared" si="98"/>
        <v>0.1858974358974359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39">
        <v>4640242180595</v>
      </c>
      <c r="E528" s="439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755" t="s">
        <v>772</v>
      </c>
      <c r="Q528" s="441"/>
      <c r="R528" s="441"/>
      <c r="S528" s="441"/>
      <c r="T528" s="442"/>
      <c r="U528" s="38" t="s">
        <v>48</v>
      </c>
      <c r="V528" s="38" t="s">
        <v>48</v>
      </c>
      <c r="W528" s="39" t="s">
        <v>0</v>
      </c>
      <c r="X528" s="57">
        <v>150</v>
      </c>
      <c r="Y528" s="54">
        <f t="shared" si="93"/>
        <v>151.20000000000002</v>
      </c>
      <c r="Z528" s="40">
        <f t="shared" si="94"/>
        <v>0.27107999999999999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159.28571428571428</v>
      </c>
      <c r="BN528" s="76">
        <f t="shared" si="96"/>
        <v>160.56</v>
      </c>
      <c r="BO528" s="76">
        <f t="shared" si="97"/>
        <v>0.22893772893772893</v>
      </c>
      <c r="BP528" s="76">
        <f t="shared" si="98"/>
        <v>0.23076923076923075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39">
        <v>4640242180076</v>
      </c>
      <c r="E529" s="439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756" t="s">
        <v>775</v>
      </c>
      <c r="Q529" s="441"/>
      <c r="R529" s="441"/>
      <c r="S529" s="441"/>
      <c r="T529" s="442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39">
        <v>4640242180489</v>
      </c>
      <c r="E530" s="439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757" t="s">
        <v>778</v>
      </c>
      <c r="Q530" s="441"/>
      <c r="R530" s="441"/>
      <c r="S530" s="441"/>
      <c r="T530" s="442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446"/>
      <c r="B531" s="446"/>
      <c r="C531" s="446"/>
      <c r="D531" s="446"/>
      <c r="E531" s="446"/>
      <c r="F531" s="446"/>
      <c r="G531" s="446"/>
      <c r="H531" s="446"/>
      <c r="I531" s="446"/>
      <c r="J531" s="446"/>
      <c r="K531" s="446"/>
      <c r="L531" s="446"/>
      <c r="M531" s="446"/>
      <c r="N531" s="446"/>
      <c r="O531" s="447"/>
      <c r="P531" s="443" t="s">
        <v>43</v>
      </c>
      <c r="Q531" s="444"/>
      <c r="R531" s="444"/>
      <c r="S531" s="444"/>
      <c r="T531" s="444"/>
      <c r="U531" s="444"/>
      <c r="V531" s="445"/>
      <c r="W531" s="41" t="s">
        <v>42</v>
      </c>
      <c r="X531" s="42">
        <f>IFERROR(X524/H524,"0")+IFERROR(X525/H525,"0")+IFERROR(X526/H526,"0")+IFERROR(X527/H527,"0")+IFERROR(X528/H528,"0")+IFERROR(X529/H529,"0")+IFERROR(X530/H530,"0")</f>
        <v>64.285714285714278</v>
      </c>
      <c r="Y531" s="42">
        <f>IFERROR(Y524/H524,"0")+IFERROR(Y525/H525,"0")+IFERROR(Y526/H526,"0")+IFERROR(Y527/H527,"0")+IFERROR(Y528/H528,"0")+IFERROR(Y529/H529,"0")+IFERROR(Y530/H530,"0")</f>
        <v>65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0.48945</v>
      </c>
      <c r="AA531" s="65"/>
      <c r="AB531" s="65"/>
      <c r="AC531" s="65"/>
    </row>
    <row r="532" spans="1:68" x14ac:dyDescent="0.2">
      <c r="A532" s="446"/>
      <c r="B532" s="446"/>
      <c r="C532" s="446"/>
      <c r="D532" s="446"/>
      <c r="E532" s="446"/>
      <c r="F532" s="446"/>
      <c r="G532" s="446"/>
      <c r="H532" s="446"/>
      <c r="I532" s="446"/>
      <c r="J532" s="446"/>
      <c r="K532" s="446"/>
      <c r="L532" s="446"/>
      <c r="M532" s="446"/>
      <c r="N532" s="446"/>
      <c r="O532" s="447"/>
      <c r="P532" s="443" t="s">
        <v>43</v>
      </c>
      <c r="Q532" s="444"/>
      <c r="R532" s="444"/>
      <c r="S532" s="444"/>
      <c r="T532" s="444"/>
      <c r="U532" s="444"/>
      <c r="V532" s="445"/>
      <c r="W532" s="41" t="s">
        <v>0</v>
      </c>
      <c r="X532" s="42">
        <f>IFERROR(SUM(X524:X530),"0")</f>
        <v>270</v>
      </c>
      <c r="Y532" s="42">
        <f>IFERROR(SUM(Y524:Y530),"0")</f>
        <v>273</v>
      </c>
      <c r="Z532" s="41"/>
      <c r="AA532" s="65"/>
      <c r="AB532" s="65"/>
      <c r="AC532" s="65"/>
    </row>
    <row r="533" spans="1:68" ht="14.25" customHeight="1" x14ac:dyDescent="0.25">
      <c r="A533" s="438" t="s">
        <v>84</v>
      </c>
      <c r="B533" s="438"/>
      <c r="C533" s="438"/>
      <c r="D533" s="438"/>
      <c r="E533" s="438"/>
      <c r="F533" s="438"/>
      <c r="G533" s="438"/>
      <c r="H533" s="438"/>
      <c r="I533" s="438"/>
      <c r="J533" s="438"/>
      <c r="K533" s="438"/>
      <c r="L533" s="438"/>
      <c r="M533" s="438"/>
      <c r="N533" s="438"/>
      <c r="O533" s="438"/>
      <c r="P533" s="438"/>
      <c r="Q533" s="438"/>
      <c r="R533" s="438"/>
      <c r="S533" s="438"/>
      <c r="T533" s="438"/>
      <c r="U533" s="438"/>
      <c r="V533" s="438"/>
      <c r="W533" s="438"/>
      <c r="X533" s="438"/>
      <c r="Y533" s="438"/>
      <c r="Z533" s="438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39">
        <v>4640242180533</v>
      </c>
      <c r="E534" s="439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758" t="s">
        <v>781</v>
      </c>
      <c r="Q534" s="441"/>
      <c r="R534" s="441"/>
      <c r="S534" s="441"/>
      <c r="T534" s="442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39">
        <v>4640242180106</v>
      </c>
      <c r="E535" s="439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759" t="s">
        <v>784</v>
      </c>
      <c r="Q535" s="441"/>
      <c r="R535" s="441"/>
      <c r="S535" s="441"/>
      <c r="T535" s="442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39">
        <v>4640242180540</v>
      </c>
      <c r="E536" s="439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760" t="s">
        <v>787</v>
      </c>
      <c r="Q536" s="441"/>
      <c r="R536" s="441"/>
      <c r="S536" s="441"/>
      <c r="T536" s="442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446"/>
      <c r="B537" s="446"/>
      <c r="C537" s="446"/>
      <c r="D537" s="446"/>
      <c r="E537" s="446"/>
      <c r="F537" s="446"/>
      <c r="G537" s="446"/>
      <c r="H537" s="446"/>
      <c r="I537" s="446"/>
      <c r="J537" s="446"/>
      <c r="K537" s="446"/>
      <c r="L537" s="446"/>
      <c r="M537" s="446"/>
      <c r="N537" s="446"/>
      <c r="O537" s="447"/>
      <c r="P537" s="443" t="s">
        <v>43</v>
      </c>
      <c r="Q537" s="444"/>
      <c r="R537" s="444"/>
      <c r="S537" s="444"/>
      <c r="T537" s="444"/>
      <c r="U537" s="444"/>
      <c r="V537" s="445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446"/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7"/>
      <c r="P538" s="443" t="s">
        <v>43</v>
      </c>
      <c r="Q538" s="444"/>
      <c r="R538" s="444"/>
      <c r="S538" s="444"/>
      <c r="T538" s="444"/>
      <c r="U538" s="444"/>
      <c r="V538" s="445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438" t="s">
        <v>250</v>
      </c>
      <c r="B539" s="438"/>
      <c r="C539" s="438"/>
      <c r="D539" s="438"/>
      <c r="E539" s="438"/>
      <c r="F539" s="438"/>
      <c r="G539" s="438"/>
      <c r="H539" s="438"/>
      <c r="I539" s="438"/>
      <c r="J539" s="438"/>
      <c r="K539" s="438"/>
      <c r="L539" s="438"/>
      <c r="M539" s="438"/>
      <c r="N539" s="438"/>
      <c r="O539" s="438"/>
      <c r="P539" s="438"/>
      <c r="Q539" s="438"/>
      <c r="R539" s="438"/>
      <c r="S539" s="438"/>
      <c r="T539" s="438"/>
      <c r="U539" s="438"/>
      <c r="V539" s="438"/>
      <c r="W539" s="438"/>
      <c r="X539" s="438"/>
      <c r="Y539" s="438"/>
      <c r="Z539" s="438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39">
        <v>4640242180120</v>
      </c>
      <c r="E540" s="439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761" t="s">
        <v>790</v>
      </c>
      <c r="Q540" s="441"/>
      <c r="R540" s="441"/>
      <c r="S540" s="441"/>
      <c r="T540" s="442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39">
        <v>4640242180120</v>
      </c>
      <c r="E541" s="439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762" t="s">
        <v>792</v>
      </c>
      <c r="Q541" s="441"/>
      <c r="R541" s="441"/>
      <c r="S541" s="441"/>
      <c r="T541" s="442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39">
        <v>4640242180137</v>
      </c>
      <c r="E542" s="439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763" t="s">
        <v>795</v>
      </c>
      <c r="Q542" s="441"/>
      <c r="R542" s="441"/>
      <c r="S542" s="441"/>
      <c r="T542" s="442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39">
        <v>4640242180137</v>
      </c>
      <c r="E543" s="439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764" t="s">
        <v>797</v>
      </c>
      <c r="Q543" s="441"/>
      <c r="R543" s="441"/>
      <c r="S543" s="441"/>
      <c r="T543" s="442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446"/>
      <c r="B544" s="446"/>
      <c r="C544" s="446"/>
      <c r="D544" s="446"/>
      <c r="E544" s="446"/>
      <c r="F544" s="446"/>
      <c r="G544" s="446"/>
      <c r="H544" s="446"/>
      <c r="I544" s="446"/>
      <c r="J544" s="446"/>
      <c r="K544" s="446"/>
      <c r="L544" s="446"/>
      <c r="M544" s="446"/>
      <c r="N544" s="446"/>
      <c r="O544" s="447"/>
      <c r="P544" s="443" t="s">
        <v>43</v>
      </c>
      <c r="Q544" s="444"/>
      <c r="R544" s="444"/>
      <c r="S544" s="444"/>
      <c r="T544" s="444"/>
      <c r="U544" s="444"/>
      <c r="V544" s="445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446"/>
      <c r="B545" s="446"/>
      <c r="C545" s="446"/>
      <c r="D545" s="446"/>
      <c r="E545" s="446"/>
      <c r="F545" s="446"/>
      <c r="G545" s="446"/>
      <c r="H545" s="446"/>
      <c r="I545" s="446"/>
      <c r="J545" s="446"/>
      <c r="K545" s="446"/>
      <c r="L545" s="446"/>
      <c r="M545" s="446"/>
      <c r="N545" s="446"/>
      <c r="O545" s="447"/>
      <c r="P545" s="443" t="s">
        <v>43</v>
      </c>
      <c r="Q545" s="444"/>
      <c r="R545" s="444"/>
      <c r="S545" s="444"/>
      <c r="T545" s="444"/>
      <c r="U545" s="444"/>
      <c r="V545" s="445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446"/>
      <c r="B546" s="446"/>
      <c r="C546" s="446"/>
      <c r="D546" s="446"/>
      <c r="E546" s="446"/>
      <c r="F546" s="446"/>
      <c r="G546" s="446"/>
      <c r="H546" s="446"/>
      <c r="I546" s="446"/>
      <c r="J546" s="446"/>
      <c r="K546" s="446"/>
      <c r="L546" s="446"/>
      <c r="M546" s="446"/>
      <c r="N546" s="446"/>
      <c r="O546" s="769"/>
      <c r="P546" s="766" t="s">
        <v>36</v>
      </c>
      <c r="Q546" s="767"/>
      <c r="R546" s="767"/>
      <c r="S546" s="767"/>
      <c r="T546" s="767"/>
      <c r="U546" s="767"/>
      <c r="V546" s="768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17985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18076.619999999995</v>
      </c>
      <c r="Z546" s="41"/>
      <c r="AA546" s="65"/>
      <c r="AB546" s="65"/>
      <c r="AC546" s="65"/>
    </row>
    <row r="547" spans="1:32" x14ac:dyDescent="0.2">
      <c r="A547" s="446"/>
      <c r="B547" s="446"/>
      <c r="C547" s="446"/>
      <c r="D547" s="446"/>
      <c r="E547" s="446"/>
      <c r="F547" s="446"/>
      <c r="G547" s="446"/>
      <c r="H547" s="446"/>
      <c r="I547" s="446"/>
      <c r="J547" s="446"/>
      <c r="K547" s="446"/>
      <c r="L547" s="446"/>
      <c r="M547" s="446"/>
      <c r="N547" s="446"/>
      <c r="O547" s="769"/>
      <c r="P547" s="766" t="s">
        <v>37</v>
      </c>
      <c r="Q547" s="767"/>
      <c r="R547" s="767"/>
      <c r="S547" s="767"/>
      <c r="T547" s="767"/>
      <c r="U547" s="767"/>
      <c r="V547" s="768"/>
      <c r="W547" s="41" t="s">
        <v>0</v>
      </c>
      <c r="X547" s="42">
        <f>IFERROR(SUM(BM22:BM543),"0")</f>
        <v>18859.269339145965</v>
      </c>
      <c r="Y547" s="42">
        <f>IFERROR(SUM(BN22:BN543),"0")</f>
        <v>18956.538000000004</v>
      </c>
      <c r="Z547" s="41"/>
      <c r="AA547" s="65"/>
      <c r="AB547" s="65"/>
      <c r="AC547" s="65"/>
    </row>
    <row r="548" spans="1:32" x14ac:dyDescent="0.2">
      <c r="A548" s="446"/>
      <c r="B548" s="446"/>
      <c r="C548" s="446"/>
      <c r="D548" s="446"/>
      <c r="E548" s="446"/>
      <c r="F548" s="446"/>
      <c r="G548" s="446"/>
      <c r="H548" s="446"/>
      <c r="I548" s="446"/>
      <c r="J548" s="446"/>
      <c r="K548" s="446"/>
      <c r="L548" s="446"/>
      <c r="M548" s="446"/>
      <c r="N548" s="446"/>
      <c r="O548" s="769"/>
      <c r="P548" s="766" t="s">
        <v>38</v>
      </c>
      <c r="Q548" s="767"/>
      <c r="R548" s="767"/>
      <c r="S548" s="767"/>
      <c r="T548" s="767"/>
      <c r="U548" s="767"/>
      <c r="V548" s="768"/>
      <c r="W548" s="41" t="s">
        <v>23</v>
      </c>
      <c r="X548" s="43">
        <f>ROUNDUP(SUM(BO22:BO543),0)</f>
        <v>31</v>
      </c>
      <c r="Y548" s="43">
        <f>ROUNDUP(SUM(BP22:BP543),0)</f>
        <v>31</v>
      </c>
      <c r="Z548" s="41"/>
      <c r="AA548" s="65"/>
      <c r="AB548" s="65"/>
      <c r="AC548" s="65"/>
    </row>
    <row r="549" spans="1:32" x14ac:dyDescent="0.2">
      <c r="A549" s="446"/>
      <c r="B549" s="446"/>
      <c r="C549" s="446"/>
      <c r="D549" s="446"/>
      <c r="E549" s="446"/>
      <c r="F549" s="446"/>
      <c r="G549" s="446"/>
      <c r="H549" s="446"/>
      <c r="I549" s="446"/>
      <c r="J549" s="446"/>
      <c r="K549" s="446"/>
      <c r="L549" s="446"/>
      <c r="M549" s="446"/>
      <c r="N549" s="446"/>
      <c r="O549" s="769"/>
      <c r="P549" s="766" t="s">
        <v>39</v>
      </c>
      <c r="Q549" s="767"/>
      <c r="R549" s="767"/>
      <c r="S549" s="767"/>
      <c r="T549" s="767"/>
      <c r="U549" s="767"/>
      <c r="V549" s="768"/>
      <c r="W549" s="41" t="s">
        <v>0</v>
      </c>
      <c r="X549" s="42">
        <f>GrossWeightTotal+PalletQtyTotal*25</f>
        <v>19634.269339145965</v>
      </c>
      <c r="Y549" s="42">
        <f>GrossWeightTotalR+PalletQtyTotalR*25</f>
        <v>19731.538000000004</v>
      </c>
      <c r="Z549" s="41"/>
      <c r="AA549" s="65"/>
      <c r="AB549" s="65"/>
      <c r="AC549" s="65"/>
    </row>
    <row r="550" spans="1:32" x14ac:dyDescent="0.2">
      <c r="A550" s="446"/>
      <c r="B550" s="446"/>
      <c r="C550" s="446"/>
      <c r="D550" s="446"/>
      <c r="E550" s="446"/>
      <c r="F550" s="446"/>
      <c r="G550" s="446"/>
      <c r="H550" s="446"/>
      <c r="I550" s="446"/>
      <c r="J550" s="446"/>
      <c r="K550" s="446"/>
      <c r="L550" s="446"/>
      <c r="M550" s="446"/>
      <c r="N550" s="446"/>
      <c r="O550" s="769"/>
      <c r="P550" s="766" t="s">
        <v>40</v>
      </c>
      <c r="Q550" s="767"/>
      <c r="R550" s="767"/>
      <c r="S550" s="767"/>
      <c r="T550" s="767"/>
      <c r="U550" s="767"/>
      <c r="V550" s="768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2141.6334549475782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2156</v>
      </c>
      <c r="Z550" s="41"/>
      <c r="AA550" s="65"/>
      <c r="AB550" s="65"/>
      <c r="AC550" s="65"/>
    </row>
    <row r="551" spans="1:32" ht="14.25" x14ac:dyDescent="0.2">
      <c r="A551" s="446"/>
      <c r="B551" s="446"/>
      <c r="C551" s="446"/>
      <c r="D551" s="446"/>
      <c r="E551" s="446"/>
      <c r="F551" s="446"/>
      <c r="G551" s="446"/>
      <c r="H551" s="446"/>
      <c r="I551" s="446"/>
      <c r="J551" s="446"/>
      <c r="K551" s="446"/>
      <c r="L551" s="446"/>
      <c r="M551" s="446"/>
      <c r="N551" s="446"/>
      <c r="O551" s="769"/>
      <c r="P551" s="766" t="s">
        <v>41</v>
      </c>
      <c r="Q551" s="767"/>
      <c r="R551" s="767"/>
      <c r="S551" s="767"/>
      <c r="T551" s="767"/>
      <c r="U551" s="767"/>
      <c r="V551" s="768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35.185890000000001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765" t="s">
        <v>115</v>
      </c>
      <c r="D553" s="765" t="s">
        <v>115</v>
      </c>
      <c r="E553" s="765" t="s">
        <v>115</v>
      </c>
      <c r="F553" s="765" t="s">
        <v>115</v>
      </c>
      <c r="G553" s="765" t="s">
        <v>270</v>
      </c>
      <c r="H553" s="765" t="s">
        <v>270</v>
      </c>
      <c r="I553" s="765" t="s">
        <v>270</v>
      </c>
      <c r="J553" s="765" t="s">
        <v>270</v>
      </c>
      <c r="K553" s="765" t="s">
        <v>270</v>
      </c>
      <c r="L553" s="770"/>
      <c r="M553" s="765" t="s">
        <v>270</v>
      </c>
      <c r="N553" s="770"/>
      <c r="O553" s="765" t="s">
        <v>270</v>
      </c>
      <c r="P553" s="765" t="s">
        <v>270</v>
      </c>
      <c r="Q553" s="765" t="s">
        <v>270</v>
      </c>
      <c r="R553" s="765" t="s">
        <v>511</v>
      </c>
      <c r="S553" s="765" t="s">
        <v>511</v>
      </c>
      <c r="T553" s="765" t="s">
        <v>567</v>
      </c>
      <c r="U553" s="765" t="s">
        <v>567</v>
      </c>
      <c r="V553" s="765" t="s">
        <v>567</v>
      </c>
      <c r="W553" s="765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771" t="s">
        <v>10</v>
      </c>
      <c r="B554" s="765" t="s">
        <v>78</v>
      </c>
      <c r="C554" s="765" t="s">
        <v>116</v>
      </c>
      <c r="D554" s="765" t="s">
        <v>124</v>
      </c>
      <c r="E554" s="765" t="s">
        <v>115</v>
      </c>
      <c r="F554" s="765" t="s">
        <v>260</v>
      </c>
      <c r="G554" s="765" t="s">
        <v>271</v>
      </c>
      <c r="H554" s="765" t="s">
        <v>283</v>
      </c>
      <c r="I554" s="765" t="s">
        <v>300</v>
      </c>
      <c r="J554" s="765" t="s">
        <v>376</v>
      </c>
      <c r="K554" s="765" t="s">
        <v>399</v>
      </c>
      <c r="L554" s="1"/>
      <c r="M554" s="765" t="s">
        <v>417</v>
      </c>
      <c r="N554" s="1"/>
      <c r="O554" s="765" t="s">
        <v>433</v>
      </c>
      <c r="P554" s="765" t="s">
        <v>497</v>
      </c>
      <c r="Q554" s="765" t="s">
        <v>500</v>
      </c>
      <c r="R554" s="765" t="s">
        <v>512</v>
      </c>
      <c r="S554" s="765" t="s">
        <v>546</v>
      </c>
      <c r="T554" s="765" t="s">
        <v>568</v>
      </c>
      <c r="U554" s="765" t="s">
        <v>629</v>
      </c>
      <c r="V554" s="765" t="s">
        <v>655</v>
      </c>
      <c r="W554" s="765" t="s">
        <v>662</v>
      </c>
      <c r="X554" s="765" t="s">
        <v>671</v>
      </c>
      <c r="Y554" s="765" t="s">
        <v>715</v>
      </c>
      <c r="AB554" s="9"/>
      <c r="AC554" s="9"/>
      <c r="AF554" s="1"/>
    </row>
    <row r="555" spans="1:32" ht="13.5" thickBot="1" x14ac:dyDescent="0.25">
      <c r="A555" s="772"/>
      <c r="B555" s="765"/>
      <c r="C555" s="765"/>
      <c r="D555" s="765"/>
      <c r="E555" s="765"/>
      <c r="F555" s="765"/>
      <c r="G555" s="765"/>
      <c r="H555" s="765"/>
      <c r="I555" s="765"/>
      <c r="J555" s="765"/>
      <c r="K555" s="765"/>
      <c r="L555" s="1"/>
      <c r="M555" s="765"/>
      <c r="N555" s="1"/>
      <c r="O555" s="765"/>
      <c r="P555" s="765"/>
      <c r="Q555" s="765"/>
      <c r="R555" s="765"/>
      <c r="S555" s="765"/>
      <c r="T555" s="765"/>
      <c r="U555" s="765"/>
      <c r="V555" s="765"/>
      <c r="W555" s="765"/>
      <c r="X555" s="765"/>
      <c r="Y555" s="765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0</v>
      </c>
      <c r="D556" s="51">
        <f>IFERROR(Y57*1,"0")+IFERROR(Y58*1,"0")+IFERROR(Y59*1,"0")+IFERROR(Y60*1,"0")</f>
        <v>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218.4</v>
      </c>
      <c r="F556" s="51">
        <f>IFERROR(Y138*1,"0")+IFERROR(Y139*1,"0")+IFERROR(Y140*1,"0")+IFERROR(Y141*1,"0")+IFERROR(Y142*1,"0")</f>
        <v>0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201.60000000000002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2415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845.99999999999989</v>
      </c>
      <c r="P556" s="51">
        <f>IFERROR(Y301*1,"0")</f>
        <v>0</v>
      </c>
      <c r="Q556" s="51">
        <f>IFERROR(Y306*1,"0")+IFERROR(Y310*1,"0")+IFERROR(Y311*1,"0")+IFERROR(Y312*1,"0")+IFERROR(Y316*1,"0")</f>
        <v>116.4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10703.4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745.8599999999999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222.60000000000002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180.6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617.76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1809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1276</vt:i4>
      </vt:variant>
    </vt:vector>
  </HeadingPairs>
  <TitlesOfParts>
    <vt:vector size="12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