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88BB219-C559-4A3A-9C0C-3F394B3E41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X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X481" i="1"/>
  <c r="Y480" i="1"/>
  <c r="X480" i="1"/>
  <c r="BP479" i="1"/>
  <c r="BO479" i="1"/>
  <c r="BN479" i="1"/>
  <c r="BM479" i="1"/>
  <c r="Z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BO467" i="1"/>
  <c r="BM467" i="1"/>
  <c r="Y467" i="1"/>
  <c r="P467" i="1"/>
  <c r="BP466" i="1"/>
  <c r="BO466" i="1"/>
  <c r="BN466" i="1"/>
  <c r="BM466" i="1"/>
  <c r="Z466" i="1"/>
  <c r="Y466" i="1"/>
  <c r="X556" i="1" s="1"/>
  <c r="P466" i="1"/>
  <c r="X462" i="1"/>
  <c r="Y461" i="1"/>
  <c r="X461" i="1"/>
  <c r="BP460" i="1"/>
  <c r="BO460" i="1"/>
  <c r="BN460" i="1"/>
  <c r="BM460" i="1"/>
  <c r="Z460" i="1"/>
  <c r="Z461" i="1" s="1"/>
  <c r="Y460" i="1"/>
  <c r="Y462" i="1" s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Y418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Z380" i="1" s="1"/>
  <c r="Y379" i="1"/>
  <c r="P379" i="1"/>
  <c r="X375" i="1"/>
  <c r="Y374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N360" i="1"/>
  <c r="BM360" i="1"/>
  <c r="Z360" i="1"/>
  <c r="Y360" i="1"/>
  <c r="BP360" i="1" s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Z355" i="1" s="1"/>
  <c r="Y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Y346" i="1" s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R556" i="1" s="1"/>
  <c r="P322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556" i="1" s="1"/>
  <c r="P301" i="1"/>
  <c r="X298" i="1"/>
  <c r="X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Y297" i="1" s="1"/>
  <c r="P294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Y291" i="1" s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Y285" i="1" s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Y280" i="1" s="1"/>
  <c r="P272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Y270" i="1" s="1"/>
  <c r="P266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BO247" i="1"/>
  <c r="BM247" i="1"/>
  <c r="Y247" i="1"/>
  <c r="Y252" i="1" s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BO235" i="1"/>
  <c r="BM235" i="1"/>
  <c r="Y235" i="1"/>
  <c r="K556" i="1" s="1"/>
  <c r="P235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Y231" i="1" s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BP217" i="1"/>
  <c r="BO217" i="1"/>
  <c r="BN217" i="1"/>
  <c r="BM217" i="1"/>
  <c r="Z217" i="1"/>
  <c r="Y217" i="1"/>
  <c r="P217" i="1"/>
  <c r="X214" i="1"/>
  <c r="X213" i="1"/>
  <c r="BP212" i="1"/>
  <c r="BO212" i="1"/>
  <c r="BN212" i="1"/>
  <c r="BM212" i="1"/>
  <c r="Z212" i="1"/>
  <c r="Y212" i="1"/>
  <c r="BP211" i="1"/>
  <c r="BO211" i="1"/>
  <c r="BN211" i="1"/>
  <c r="BM211" i="1"/>
  <c r="Z211" i="1"/>
  <c r="Y211" i="1"/>
  <c r="BP210" i="1"/>
  <c r="BO210" i="1"/>
  <c r="BN210" i="1"/>
  <c r="BM210" i="1"/>
  <c r="Z210" i="1"/>
  <c r="Y210" i="1"/>
  <c r="P210" i="1"/>
  <c r="BO209" i="1"/>
  <c r="BM209" i="1"/>
  <c r="Y209" i="1"/>
  <c r="BP209" i="1" s="1"/>
  <c r="BO208" i="1"/>
  <c r="BM208" i="1"/>
  <c r="Y208" i="1"/>
  <c r="Y214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BP202" i="1"/>
  <c r="BO202" i="1"/>
  <c r="BN202" i="1"/>
  <c r="BM202" i="1"/>
  <c r="Z202" i="1"/>
  <c r="Y202" i="1"/>
  <c r="BP201" i="1"/>
  <c r="BO201" i="1"/>
  <c r="BN201" i="1"/>
  <c r="BM201" i="1"/>
  <c r="Z201" i="1"/>
  <c r="Y201" i="1"/>
  <c r="BP200" i="1"/>
  <c r="BO200" i="1"/>
  <c r="BN200" i="1"/>
  <c r="BM200" i="1"/>
  <c r="Z200" i="1"/>
  <c r="Y200" i="1"/>
  <c r="BP199" i="1"/>
  <c r="BO199" i="1"/>
  <c r="BN199" i="1"/>
  <c r="BM199" i="1"/>
  <c r="Z199" i="1"/>
  <c r="Y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BO192" i="1"/>
  <c r="BM192" i="1"/>
  <c r="Y192" i="1"/>
  <c r="BP192" i="1" s="1"/>
  <c r="P192" i="1"/>
  <c r="BP191" i="1"/>
  <c r="BO191" i="1"/>
  <c r="BN191" i="1"/>
  <c r="BM191" i="1"/>
  <c r="Z191" i="1"/>
  <c r="Y191" i="1"/>
  <c r="BP190" i="1"/>
  <c r="BO190" i="1"/>
  <c r="BN190" i="1"/>
  <c r="BM190" i="1"/>
  <c r="Z190" i="1"/>
  <c r="Y190" i="1"/>
  <c r="P190" i="1"/>
  <c r="BO189" i="1"/>
  <c r="BM189" i="1"/>
  <c r="Y189" i="1"/>
  <c r="Y205" i="1" s="1"/>
  <c r="P189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6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Y176" i="1" s="1"/>
  <c r="P173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H556" i="1" s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G556" i="1" s="1"/>
  <c r="P148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F556" i="1" s="1"/>
  <c r="P138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26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Y108" i="1" s="1"/>
  <c r="X93" i="1"/>
  <c r="X92" i="1"/>
  <c r="BO91" i="1"/>
  <c r="BM91" i="1"/>
  <c r="Y91" i="1"/>
  <c r="BP91" i="1" s="1"/>
  <c r="BO90" i="1"/>
  <c r="BM90" i="1"/>
  <c r="Y90" i="1"/>
  <c r="BP90" i="1" s="1"/>
  <c r="P90" i="1"/>
  <c r="BP89" i="1"/>
  <c r="BO89" i="1"/>
  <c r="BN89" i="1"/>
  <c r="BM89" i="1"/>
  <c r="Z89" i="1"/>
  <c r="Y89" i="1"/>
  <c r="Y92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E556" i="1" s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556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550" i="1" s="1"/>
  <c r="BO22" i="1"/>
  <c r="X548" i="1" s="1"/>
  <c r="BM22" i="1"/>
  <c r="X547" i="1" s="1"/>
  <c r="X549" i="1" s="1"/>
  <c r="Y22" i="1"/>
  <c r="B556" i="1" s="1"/>
  <c r="P22" i="1"/>
  <c r="H10" i="1"/>
  <c r="A9" i="1"/>
  <c r="F10" i="1" s="1"/>
  <c r="D7" i="1"/>
  <c r="Q6" i="1"/>
  <c r="P2" i="1"/>
  <c r="Y62" i="1" l="1"/>
  <c r="Y86" i="1"/>
  <c r="Y93" i="1"/>
  <c r="Y109" i="1"/>
  <c r="Y127" i="1"/>
  <c r="Y135" i="1"/>
  <c r="Y144" i="1"/>
  <c r="Y153" i="1"/>
  <c r="Y164" i="1"/>
  <c r="Y171" i="1"/>
  <c r="Y175" i="1"/>
  <c r="Y187" i="1"/>
  <c r="Y206" i="1"/>
  <c r="Y213" i="1"/>
  <c r="Y226" i="1"/>
  <c r="Y232" i="1"/>
  <c r="Y243" i="1"/>
  <c r="Y253" i="1"/>
  <c r="Y263" i="1"/>
  <c r="Y269" i="1"/>
  <c r="Y279" i="1"/>
  <c r="Y286" i="1"/>
  <c r="Y292" i="1"/>
  <c r="Y298" i="1"/>
  <c r="Y303" i="1"/>
  <c r="Q556" i="1"/>
  <c r="Y308" i="1"/>
  <c r="BP311" i="1"/>
  <c r="BN311" i="1"/>
  <c r="Z311" i="1"/>
  <c r="Z313" i="1" s="1"/>
  <c r="BP325" i="1"/>
  <c r="BN325" i="1"/>
  <c r="Z325" i="1"/>
  <c r="BP329" i="1"/>
  <c r="BN329" i="1"/>
  <c r="Z329" i="1"/>
  <c r="BP333" i="1"/>
  <c r="BN333" i="1"/>
  <c r="Z333" i="1"/>
  <c r="Y335" i="1"/>
  <c r="Y340" i="1"/>
  <c r="BP337" i="1"/>
  <c r="BN337" i="1"/>
  <c r="Z337" i="1"/>
  <c r="Z339" i="1" s="1"/>
  <c r="BP349" i="1"/>
  <c r="BN349" i="1"/>
  <c r="Z349" i="1"/>
  <c r="Z350" i="1" s="1"/>
  <c r="Y351" i="1"/>
  <c r="BP359" i="1"/>
  <c r="BN359" i="1"/>
  <c r="Z359" i="1"/>
  <c r="Z361" i="1" s="1"/>
  <c r="U556" i="1"/>
  <c r="Y422" i="1"/>
  <c r="BP421" i="1"/>
  <c r="BN421" i="1"/>
  <c r="Z421" i="1"/>
  <c r="Z422" i="1" s="1"/>
  <c r="Y423" i="1"/>
  <c r="Y432" i="1"/>
  <c r="BP425" i="1"/>
  <c r="BN425" i="1"/>
  <c r="Z425" i="1"/>
  <c r="BP427" i="1"/>
  <c r="BN427" i="1"/>
  <c r="Z427" i="1"/>
  <c r="BP431" i="1"/>
  <c r="BN431" i="1"/>
  <c r="Z431" i="1"/>
  <c r="Y433" i="1"/>
  <c r="Y436" i="1"/>
  <c r="BP435" i="1"/>
  <c r="BN435" i="1"/>
  <c r="Z435" i="1"/>
  <c r="Z436" i="1" s="1"/>
  <c r="Y437" i="1"/>
  <c r="Y440" i="1"/>
  <c r="BP439" i="1"/>
  <c r="BN439" i="1"/>
  <c r="Z439" i="1"/>
  <c r="Z440" i="1" s="1"/>
  <c r="Y441" i="1"/>
  <c r="Y444" i="1"/>
  <c r="BP443" i="1"/>
  <c r="BN443" i="1"/>
  <c r="Z443" i="1"/>
  <c r="Z444" i="1" s="1"/>
  <c r="Y445" i="1"/>
  <c r="Y451" i="1"/>
  <c r="BP448" i="1"/>
  <c r="BN448" i="1"/>
  <c r="Z448" i="1"/>
  <c r="Y452" i="1"/>
  <c r="BP468" i="1"/>
  <c r="BN468" i="1"/>
  <c r="Z468" i="1"/>
  <c r="BP472" i="1"/>
  <c r="BN472" i="1"/>
  <c r="Z472" i="1"/>
  <c r="BP484" i="1"/>
  <c r="BN484" i="1"/>
  <c r="Z484" i="1"/>
  <c r="Z489" i="1" s="1"/>
  <c r="BP488" i="1"/>
  <c r="BN488" i="1"/>
  <c r="Z488" i="1"/>
  <c r="Y490" i="1"/>
  <c r="Y495" i="1"/>
  <c r="BP492" i="1"/>
  <c r="BN492" i="1"/>
  <c r="Z492" i="1"/>
  <c r="Y496" i="1"/>
  <c r="M556" i="1"/>
  <c r="H9" i="1"/>
  <c r="A10" i="1"/>
  <c r="Y24" i="1"/>
  <c r="Y34" i="1"/>
  <c r="Y54" i="1"/>
  <c r="F9" i="1"/>
  <c r="J9" i="1"/>
  <c r="Z22" i="1"/>
  <c r="Z23" i="1" s="1"/>
  <c r="BN22" i="1"/>
  <c r="BP22" i="1"/>
  <c r="Y23" i="1"/>
  <c r="X546" i="1"/>
  <c r="Z26" i="1"/>
  <c r="BN26" i="1"/>
  <c r="BP26" i="1"/>
  <c r="Z28" i="1"/>
  <c r="BN28" i="1"/>
  <c r="Z32" i="1"/>
  <c r="BN32" i="1"/>
  <c r="C556" i="1"/>
  <c r="Z52" i="1"/>
  <c r="Z53" i="1" s="1"/>
  <c r="BN52" i="1"/>
  <c r="Y53" i="1"/>
  <c r="Z57" i="1"/>
  <c r="Z61" i="1" s="1"/>
  <c r="BN57" i="1"/>
  <c r="BP57" i="1"/>
  <c r="Z59" i="1"/>
  <c r="BN59" i="1"/>
  <c r="Z60" i="1"/>
  <c r="BN60" i="1"/>
  <c r="Y61" i="1"/>
  <c r="Z65" i="1"/>
  <c r="Z86" i="1" s="1"/>
  <c r="BN65" i="1"/>
  <c r="BP65" i="1"/>
  <c r="Z67" i="1"/>
  <c r="BN67" i="1"/>
  <c r="Z69" i="1"/>
  <c r="BN69" i="1"/>
  <c r="Z71" i="1"/>
  <c r="BN71" i="1"/>
  <c r="Z73" i="1"/>
  <c r="BN73" i="1"/>
  <c r="Z75" i="1"/>
  <c r="BN75" i="1"/>
  <c r="Z77" i="1"/>
  <c r="BN77" i="1"/>
  <c r="Z78" i="1"/>
  <c r="BN78" i="1"/>
  <c r="Z79" i="1"/>
  <c r="BN79" i="1"/>
  <c r="Z81" i="1"/>
  <c r="BN81" i="1"/>
  <c r="Z83" i="1"/>
  <c r="BN83" i="1"/>
  <c r="Z84" i="1"/>
  <c r="BN84" i="1"/>
  <c r="Y87" i="1"/>
  <c r="Z90" i="1"/>
  <c r="Z92" i="1" s="1"/>
  <c r="BN90" i="1"/>
  <c r="Z91" i="1"/>
  <c r="BN91" i="1"/>
  <c r="Z101" i="1"/>
  <c r="Z108" i="1" s="1"/>
  <c r="BN101" i="1"/>
  <c r="Z103" i="1"/>
  <c r="BN103" i="1"/>
  <c r="Z105" i="1"/>
  <c r="BN105" i="1"/>
  <c r="Z107" i="1"/>
  <c r="BN107" i="1"/>
  <c r="Z111" i="1"/>
  <c r="Z126" i="1" s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Z129" i="1"/>
  <c r="BN129" i="1"/>
  <c r="BP129" i="1"/>
  <c r="Z131" i="1"/>
  <c r="BN131" i="1"/>
  <c r="Z133" i="1"/>
  <c r="BN133" i="1"/>
  <c r="Z138" i="1"/>
  <c r="Z143" i="1" s="1"/>
  <c r="BN138" i="1"/>
  <c r="BP138" i="1"/>
  <c r="Z140" i="1"/>
  <c r="BN140" i="1"/>
  <c r="Z142" i="1"/>
  <c r="BN142" i="1"/>
  <c r="Y143" i="1"/>
  <c r="Z148" i="1"/>
  <c r="Z152" i="1" s="1"/>
  <c r="BN148" i="1"/>
  <c r="BP148" i="1"/>
  <c r="Z149" i="1"/>
  <c r="BN149" i="1"/>
  <c r="Z150" i="1"/>
  <c r="BN150" i="1"/>
  <c r="Z151" i="1"/>
  <c r="BN151" i="1"/>
  <c r="Y152" i="1"/>
  <c r="Z156" i="1"/>
  <c r="Z164" i="1" s="1"/>
  <c r="BN156" i="1"/>
  <c r="BP156" i="1"/>
  <c r="Z158" i="1"/>
  <c r="BN158" i="1"/>
  <c r="Z160" i="1"/>
  <c r="BN160" i="1"/>
  <c r="Z162" i="1"/>
  <c r="BN162" i="1"/>
  <c r="Y165" i="1"/>
  <c r="I556" i="1"/>
  <c r="Z169" i="1"/>
  <c r="Z170" i="1" s="1"/>
  <c r="BN169" i="1"/>
  <c r="Y170" i="1"/>
  <c r="Z173" i="1"/>
  <c r="Z175" i="1" s="1"/>
  <c r="BN173" i="1"/>
  <c r="BP173" i="1"/>
  <c r="Z179" i="1"/>
  <c r="Z186" i="1" s="1"/>
  <c r="BN179" i="1"/>
  <c r="Z181" i="1"/>
  <c r="BN181" i="1"/>
  <c r="Z183" i="1"/>
  <c r="BN183" i="1"/>
  <c r="Z185" i="1"/>
  <c r="BN185" i="1"/>
  <c r="Z189" i="1"/>
  <c r="BN189" i="1"/>
  <c r="BP189" i="1"/>
  <c r="Z192" i="1"/>
  <c r="BN192" i="1"/>
  <c r="Z193" i="1"/>
  <c r="BN193" i="1"/>
  <c r="Z195" i="1"/>
  <c r="BN195" i="1"/>
  <c r="Z197" i="1"/>
  <c r="BN197" i="1"/>
  <c r="Z204" i="1"/>
  <c r="BN204" i="1"/>
  <c r="Z208" i="1"/>
  <c r="Z213" i="1" s="1"/>
  <c r="BN208" i="1"/>
  <c r="BP208" i="1"/>
  <c r="Z209" i="1"/>
  <c r="BN209" i="1"/>
  <c r="J556" i="1"/>
  <c r="Z219" i="1"/>
  <c r="Z226" i="1" s="1"/>
  <c r="BN219" i="1"/>
  <c r="Z222" i="1"/>
  <c r="BN222" i="1"/>
  <c r="Z224" i="1"/>
  <c r="BN224" i="1"/>
  <c r="Y227" i="1"/>
  <c r="Z230" i="1"/>
  <c r="Z231" i="1" s="1"/>
  <c r="BN230" i="1"/>
  <c r="Z235" i="1"/>
  <c r="BN235" i="1"/>
  <c r="BP235" i="1"/>
  <c r="Z236" i="1"/>
  <c r="BN236" i="1"/>
  <c r="Z238" i="1"/>
  <c r="BN238" i="1"/>
  <c r="Z241" i="1"/>
  <c r="BN241" i="1"/>
  <c r="Y244" i="1"/>
  <c r="Z247" i="1"/>
  <c r="BN247" i="1"/>
  <c r="BP247" i="1"/>
  <c r="Z248" i="1"/>
  <c r="BN248" i="1"/>
  <c r="Z249" i="1"/>
  <c r="BN249" i="1"/>
  <c r="Z250" i="1"/>
  <c r="BN250" i="1"/>
  <c r="Z251" i="1"/>
  <c r="BN251" i="1"/>
  <c r="O556" i="1"/>
  <c r="Z261" i="1"/>
  <c r="Z263" i="1" s="1"/>
  <c r="BN261" i="1"/>
  <c r="Y264" i="1"/>
  <c r="Z267" i="1"/>
  <c r="Z269" i="1" s="1"/>
  <c r="BN267" i="1"/>
  <c r="Z273" i="1"/>
  <c r="Z279" i="1" s="1"/>
  <c r="BN273" i="1"/>
  <c r="Z275" i="1"/>
  <c r="BN275" i="1"/>
  <c r="Z277" i="1"/>
  <c r="BN277" i="1"/>
  <c r="Z282" i="1"/>
  <c r="Z285" i="1" s="1"/>
  <c r="BN282" i="1"/>
  <c r="BP282" i="1"/>
  <c r="Z284" i="1"/>
  <c r="BN284" i="1"/>
  <c r="Z290" i="1"/>
  <c r="Z291" i="1" s="1"/>
  <c r="BN290" i="1"/>
  <c r="Z294" i="1"/>
  <c r="BN294" i="1"/>
  <c r="BP294" i="1"/>
  <c r="Z296" i="1"/>
  <c r="BN296" i="1"/>
  <c r="Z301" i="1"/>
  <c r="Z302" i="1" s="1"/>
  <c r="BN301" i="1"/>
  <c r="BP301" i="1"/>
  <c r="Y302" i="1"/>
  <c r="Z306" i="1"/>
  <c r="Z307" i="1" s="1"/>
  <c r="BN306" i="1"/>
  <c r="BP306" i="1"/>
  <c r="Y307" i="1"/>
  <c r="Y314" i="1"/>
  <c r="Y313" i="1"/>
  <c r="BP323" i="1"/>
  <c r="BN323" i="1"/>
  <c r="Z323" i="1"/>
  <c r="BP327" i="1"/>
  <c r="BN327" i="1"/>
  <c r="Z327" i="1"/>
  <c r="BP331" i="1"/>
  <c r="BN331" i="1"/>
  <c r="Z331" i="1"/>
  <c r="Y339" i="1"/>
  <c r="Z345" i="1"/>
  <c r="BP343" i="1"/>
  <c r="BN343" i="1"/>
  <c r="Z343" i="1"/>
  <c r="Y350" i="1"/>
  <c r="BP366" i="1"/>
  <c r="BN366" i="1"/>
  <c r="Z366" i="1"/>
  <c r="BP385" i="1"/>
  <c r="BN385" i="1"/>
  <c r="Z385" i="1"/>
  <c r="Z406" i="1" s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Y411" i="1"/>
  <c r="V556" i="1"/>
  <c r="Y334" i="1"/>
  <c r="S556" i="1"/>
  <c r="Y356" i="1"/>
  <c r="Y361" i="1"/>
  <c r="Y362" i="1"/>
  <c r="Y369" i="1"/>
  <c r="BP364" i="1"/>
  <c r="BN364" i="1"/>
  <c r="Z364" i="1"/>
  <c r="Z369" i="1" s="1"/>
  <c r="BP368" i="1"/>
  <c r="BN368" i="1"/>
  <c r="Z368" i="1"/>
  <c r="Y370" i="1"/>
  <c r="Y375" i="1"/>
  <c r="BP372" i="1"/>
  <c r="BN372" i="1"/>
  <c r="Z372" i="1"/>
  <c r="Z374" i="1" s="1"/>
  <c r="T556" i="1"/>
  <c r="Y406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Z417" i="1" s="1"/>
  <c r="BP426" i="1"/>
  <c r="BN426" i="1"/>
  <c r="Z426" i="1"/>
  <c r="BP430" i="1"/>
  <c r="BN430" i="1"/>
  <c r="Z430" i="1"/>
  <c r="BP450" i="1"/>
  <c r="BN450" i="1"/>
  <c r="Z450" i="1"/>
  <c r="BP456" i="1"/>
  <c r="BN456" i="1"/>
  <c r="Z456" i="1"/>
  <c r="Z457" i="1" s="1"/>
  <c r="Y458" i="1"/>
  <c r="BP467" i="1"/>
  <c r="BN467" i="1"/>
  <c r="Z467" i="1"/>
  <c r="Z475" i="1" s="1"/>
  <c r="BP470" i="1"/>
  <c r="BN470" i="1"/>
  <c r="Z470" i="1"/>
  <c r="BP474" i="1"/>
  <c r="BN474" i="1"/>
  <c r="Z474" i="1"/>
  <c r="Y476" i="1"/>
  <c r="Y481" i="1"/>
  <c r="BP478" i="1"/>
  <c r="BN478" i="1"/>
  <c r="Z478" i="1"/>
  <c r="Z480" i="1" s="1"/>
  <c r="Y489" i="1"/>
  <c r="BP486" i="1"/>
  <c r="BN486" i="1"/>
  <c r="Z486" i="1"/>
  <c r="BP494" i="1"/>
  <c r="BN494" i="1"/>
  <c r="Z494" i="1"/>
  <c r="Y500" i="1"/>
  <c r="Y499" i="1"/>
  <c r="BP498" i="1"/>
  <c r="BN498" i="1"/>
  <c r="Z498" i="1"/>
  <c r="Z499" i="1" s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Y545" i="1"/>
  <c r="BP542" i="1"/>
  <c r="BN542" i="1"/>
  <c r="Z542" i="1"/>
  <c r="Y381" i="1"/>
  <c r="W556" i="1"/>
  <c r="Y457" i="1"/>
  <c r="Y475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Z513" i="1" l="1"/>
  <c r="Z544" i="1"/>
  <c r="Z531" i="1"/>
  <c r="Z297" i="1"/>
  <c r="Z252" i="1"/>
  <c r="Z243" i="1"/>
  <c r="Z205" i="1"/>
  <c r="Z134" i="1"/>
  <c r="Z34" i="1"/>
  <c r="Y550" i="1"/>
  <c r="Y547" i="1"/>
  <c r="Y546" i="1"/>
  <c r="Z334" i="1"/>
  <c r="Y548" i="1"/>
  <c r="Z495" i="1"/>
  <c r="Z451" i="1"/>
  <c r="Z432" i="1"/>
  <c r="Z551" i="1" s="1"/>
  <c r="Y549" i="1" l="1"/>
</calcChain>
</file>

<file path=xl/sharedStrings.xml><?xml version="1.0" encoding="utf-8"?>
<sst xmlns="http://schemas.openxmlformats.org/spreadsheetml/2006/main" count="2437" uniqueCount="828">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</sst>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3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3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7" zoomScaleNormal="100" zoomScaleSheetLayoutView="100" workbookViewId="0">
      <selection activeCell="AB560" sqref="AB560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7" t="s">
        <v>0</v>
      </c>
      <c r="E1" s="415"/>
      <c r="F1" s="415"/>
      <c r="G1" s="12" t="s">
        <v>1</v>
      </c>
      <c r="H1" s="46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27" t="s">
        <v>8</v>
      </c>
      <c r="B5" s="441"/>
      <c r="C5" s="442"/>
      <c r="D5" s="472"/>
      <c r="E5" s="473"/>
      <c r="F5" s="728" t="s">
        <v>9</v>
      </c>
      <c r="G5" s="442"/>
      <c r="H5" s="472"/>
      <c r="I5" s="662"/>
      <c r="J5" s="662"/>
      <c r="K5" s="662"/>
      <c r="L5" s="662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9" t="s">
        <v>12</v>
      </c>
      <c r="W5" s="526"/>
      <c r="AB5" s="51"/>
      <c r="AC5" s="51"/>
      <c r="AD5" s="51"/>
      <c r="AE5" s="51"/>
    </row>
    <row r="6" spans="1:32" s="375" customFormat="1" ht="24" customHeight="1" x14ac:dyDescent="0.2">
      <c r="A6" s="527" t="s">
        <v>13</v>
      </c>
      <c r="B6" s="441"/>
      <c r="C6" s="442"/>
      <c r="D6" s="666" t="s">
        <v>14</v>
      </c>
      <c r="E6" s="667"/>
      <c r="F6" s="667"/>
      <c r="G6" s="667"/>
      <c r="H6" s="667"/>
      <c r="I6" s="667"/>
      <c r="J6" s="667"/>
      <c r="K6" s="667"/>
      <c r="L6" s="667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4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5"/>
      <c r="U7" s="576"/>
      <c r="V7" s="650"/>
      <c r="W7" s="651"/>
      <c r="AB7" s="51"/>
      <c r="AC7" s="51"/>
      <c r="AD7" s="51"/>
      <c r="AE7" s="51"/>
    </row>
    <row r="8" spans="1:32" s="375" customFormat="1" ht="25.5" customHeight="1" x14ac:dyDescent="0.2">
      <c r="A8" s="771" t="s">
        <v>18</v>
      </c>
      <c r="B8" s="392"/>
      <c r="C8" s="393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0.41666666666666669</v>
      </c>
      <c r="R8" s="447"/>
      <c r="T8" s="395"/>
      <c r="U8" s="576"/>
      <c r="V8" s="650"/>
      <c r="W8" s="651"/>
      <c r="AB8" s="51"/>
      <c r="AC8" s="51"/>
      <c r="AD8" s="51"/>
      <c r="AE8" s="51"/>
    </row>
    <row r="9" spans="1:32" s="375" customFormat="1" ht="39.950000000000003" customHeight="1" x14ac:dyDescent="0.2">
      <c r="A9" s="5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47"/>
      <c r="E9" s="400"/>
      <c r="F9" s="5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3"/>
      <c r="P9" s="26" t="s">
        <v>20</v>
      </c>
      <c r="Q9" s="521"/>
      <c r="R9" s="522"/>
      <c r="T9" s="395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47"/>
      <c r="E10" s="400"/>
      <c r="F10" s="5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0" t="str">
        <f>IFERROR(VLOOKUP($D$10,Proxy,2,FALSE),"")</f>
        <v/>
      </c>
      <c r="I10" s="395"/>
      <c r="J10" s="395"/>
      <c r="K10" s="395"/>
      <c r="L10" s="395"/>
      <c r="M10" s="395"/>
      <c r="N10" s="374"/>
      <c r="P10" s="26" t="s">
        <v>21</v>
      </c>
      <c r="Q10" s="586"/>
      <c r="R10" s="587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5"/>
      <c r="AB12" s="51"/>
      <c r="AC12" s="51"/>
      <c r="AD12" s="51"/>
      <c r="AE12" s="51"/>
    </row>
    <row r="13" spans="1:32" s="375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7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2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70" t="s">
        <v>50</v>
      </c>
      <c r="V17" s="442"/>
      <c r="W17" s="426" t="s">
        <v>51</v>
      </c>
      <c r="X17" s="426" t="s">
        <v>52</v>
      </c>
      <c r="Y17" s="768" t="s">
        <v>53</v>
      </c>
      <c r="Z17" s="426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23"/>
      <c r="AF17" s="724"/>
      <c r="AG17" s="515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6" t="s">
        <v>60</v>
      </c>
      <c r="V18" s="376" t="s">
        <v>61</v>
      </c>
      <c r="W18" s="427"/>
      <c r="X18" s="427"/>
      <c r="Y18" s="769"/>
      <c r="Z18" s="427"/>
      <c r="AA18" s="638"/>
      <c r="AB18" s="638"/>
      <c r="AC18" s="638"/>
      <c r="AD18" s="725"/>
      <c r="AE18" s="726"/>
      <c r="AF18" s="727"/>
      <c r="AG18" s="516"/>
      <c r="BD18" s="395"/>
    </row>
    <row r="19" spans="1:68" ht="27.75" customHeight="1" x14ac:dyDescent="0.2">
      <c r="A19" s="465" t="s">
        <v>62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8"/>
      <c r="AB19" s="48"/>
      <c r="AC19" s="48"/>
    </row>
    <row r="20" spans="1:68" ht="16.5" customHeight="1" x14ac:dyDescent="0.25">
      <c r="A20" s="398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7"/>
      <c r="AB20" s="377"/>
      <c r="AC20" s="377"/>
    </row>
    <row r="21" spans="1:68" ht="14.25" customHeight="1" x14ac:dyDescent="0.25">
      <c r="A21" s="401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4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6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6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4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6"/>
      <c r="P34" s="391" t="s">
        <v>69</v>
      </c>
      <c r="Q34" s="392"/>
      <c r="R34" s="392"/>
      <c r="S34" s="392"/>
      <c r="T34" s="392"/>
      <c r="U34" s="392"/>
      <c r="V34" s="393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6"/>
      <c r="P35" s="391" t="s">
        <v>69</v>
      </c>
      <c r="Q35" s="392"/>
      <c r="R35" s="392"/>
      <c r="S35" s="392"/>
      <c r="T35" s="392"/>
      <c r="U35" s="392"/>
      <c r="V35" s="393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78"/>
      <c r="AB36" s="378"/>
      <c r="AC36" s="378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10</v>
      </c>
      <c r="Y37" s="383">
        <f>IFERROR(IF(X37="",0,CEILING((X37/$H37),1)*$H37),"")</f>
        <v>10.199999999999999</v>
      </c>
      <c r="Z37" s="36">
        <f>IFERROR(IF(Y37=0,"",ROUNDUP(Y37/H37,0)*0.00753),"")</f>
        <v>0.12801000000000001</v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14.033333333333333</v>
      </c>
      <c r="BN37" s="64">
        <f>IFERROR(Y37*I37/H37,"0")</f>
        <v>14.313999999999998</v>
      </c>
      <c r="BO37" s="64">
        <f>IFERROR(1/J37*(X37/H37),"0")</f>
        <v>0.10683760683760685</v>
      </c>
      <c r="BP37" s="64">
        <f>IFERROR(1/J37*(Y37/H37),"0")</f>
        <v>0.10897435897435898</v>
      </c>
    </row>
    <row r="38" spans="1:68" x14ac:dyDescent="0.2">
      <c r="A38" s="394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6"/>
      <c r="P38" s="391" t="s">
        <v>69</v>
      </c>
      <c r="Q38" s="392"/>
      <c r="R38" s="392"/>
      <c r="S38" s="392"/>
      <c r="T38" s="392"/>
      <c r="U38" s="392"/>
      <c r="V38" s="393"/>
      <c r="W38" s="37" t="s">
        <v>70</v>
      </c>
      <c r="X38" s="384">
        <f>IFERROR(X37/H37,"0")</f>
        <v>16.666666666666668</v>
      </c>
      <c r="Y38" s="384">
        <f>IFERROR(Y37/H37,"0")</f>
        <v>17</v>
      </c>
      <c r="Z38" s="384">
        <f>IFERROR(IF(Z37="",0,Z37),"0")</f>
        <v>0.12801000000000001</v>
      </c>
      <c r="AA38" s="385"/>
      <c r="AB38" s="385"/>
      <c r="AC38" s="385"/>
    </row>
    <row r="39" spans="1:68" x14ac:dyDescent="0.2">
      <c r="A39" s="395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6"/>
      <c r="P39" s="391" t="s">
        <v>69</v>
      </c>
      <c r="Q39" s="392"/>
      <c r="R39" s="392"/>
      <c r="S39" s="392"/>
      <c r="T39" s="392"/>
      <c r="U39" s="392"/>
      <c r="V39" s="393"/>
      <c r="W39" s="37" t="s">
        <v>68</v>
      </c>
      <c r="X39" s="384">
        <f>IFERROR(SUM(X37:X37),"0")</f>
        <v>10</v>
      </c>
      <c r="Y39" s="384">
        <f>IFERROR(SUM(Y37:Y37),"0")</f>
        <v>10.199999999999999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78"/>
      <c r="AB40" s="378"/>
      <c r="AC40" s="378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4"/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6"/>
      <c r="P42" s="391" t="s">
        <v>69</v>
      </c>
      <c r="Q42" s="392"/>
      <c r="R42" s="392"/>
      <c r="S42" s="392"/>
      <c r="T42" s="392"/>
      <c r="U42" s="392"/>
      <c r="V42" s="393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6"/>
      <c r="P43" s="391" t="s">
        <v>69</v>
      </c>
      <c r="Q43" s="392"/>
      <c r="R43" s="392"/>
      <c r="S43" s="392"/>
      <c r="T43" s="392"/>
      <c r="U43" s="392"/>
      <c r="V43" s="393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5"/>
      <c r="X44" s="395"/>
      <c r="Y44" s="395"/>
      <c r="Z44" s="395"/>
      <c r="AA44" s="378"/>
      <c r="AB44" s="378"/>
      <c r="AC44" s="378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4"/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6"/>
      <c r="P46" s="391" t="s">
        <v>69</v>
      </c>
      <c r="Q46" s="392"/>
      <c r="R46" s="392"/>
      <c r="S46" s="392"/>
      <c r="T46" s="392"/>
      <c r="U46" s="392"/>
      <c r="V46" s="393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6"/>
      <c r="P47" s="391" t="s">
        <v>69</v>
      </c>
      <c r="Q47" s="392"/>
      <c r="R47" s="392"/>
      <c r="S47" s="392"/>
      <c r="T47" s="392"/>
      <c r="U47" s="392"/>
      <c r="V47" s="393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5" t="s">
        <v>102</v>
      </c>
      <c r="B48" s="466"/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66"/>
      <c r="R48" s="466"/>
      <c r="S48" s="466"/>
      <c r="T48" s="466"/>
      <c r="U48" s="466"/>
      <c r="V48" s="466"/>
      <c r="W48" s="466"/>
      <c r="X48" s="466"/>
      <c r="Y48" s="466"/>
      <c r="Z48" s="466"/>
      <c r="AA48" s="48"/>
      <c r="AB48" s="48"/>
      <c r="AC48" s="48"/>
    </row>
    <row r="49" spans="1:68" ht="16.5" customHeight="1" x14ac:dyDescent="0.25">
      <c r="A49" s="398" t="s">
        <v>103</v>
      </c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77"/>
      <c r="AB49" s="377"/>
      <c r="AC49" s="377"/>
    </row>
    <row r="50" spans="1:68" ht="14.25" customHeight="1" x14ac:dyDescent="0.25">
      <c r="A50" s="401" t="s">
        <v>104</v>
      </c>
      <c r="B50" s="395"/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4"/>
      <c r="B53" s="395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6"/>
      <c r="P53" s="391" t="s">
        <v>69</v>
      </c>
      <c r="Q53" s="392"/>
      <c r="R53" s="392"/>
      <c r="S53" s="392"/>
      <c r="T53" s="392"/>
      <c r="U53" s="392"/>
      <c r="V53" s="393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x14ac:dyDescent="0.2">
      <c r="A54" s="395"/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6"/>
      <c r="P54" s="391" t="s">
        <v>69</v>
      </c>
      <c r="Q54" s="392"/>
      <c r="R54" s="392"/>
      <c r="S54" s="392"/>
      <c r="T54" s="392"/>
      <c r="U54" s="392"/>
      <c r="V54" s="393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77"/>
      <c r="AB55" s="377"/>
      <c r="AC55" s="377"/>
    </row>
    <row r="56" spans="1:68" ht="14.25" customHeight="1" x14ac:dyDescent="0.25">
      <c r="A56" s="401" t="s">
        <v>112</v>
      </c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300</v>
      </c>
      <c r="Y58" s="383">
        <f>IFERROR(IF(X58="",0,CEILING((X58/$H58),1)*$H58),"")</f>
        <v>302.40000000000003</v>
      </c>
      <c r="Z58" s="36">
        <f>IFERROR(IF(Y58=0,"",ROUNDUP(Y58/H58,0)*0.02039),"")</f>
        <v>0.57091999999999998</v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313.33333333333331</v>
      </c>
      <c r="BN58" s="64">
        <f>IFERROR(Y58*I58/H58,"0")</f>
        <v>315.83999999999997</v>
      </c>
      <c r="BO58" s="64">
        <f>IFERROR(1/J58*(X58/H58),"0")</f>
        <v>0.57870370370370361</v>
      </c>
      <c r="BP58" s="64">
        <f>IFERROR(1/J58*(Y58/H58),"0")</f>
        <v>0.58333333333333326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150</v>
      </c>
      <c r="Y59" s="383">
        <f>IFERROR(IF(X59="",0,CEILING((X59/$H59),1)*$H59),"")</f>
        <v>153</v>
      </c>
      <c r="Z59" s="36">
        <f>IFERROR(IF(Y59=0,"",ROUNDUP(Y59/H59,0)*0.00937),"")</f>
        <v>0.31857999999999997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158</v>
      </c>
      <c r="BN59" s="64">
        <f>IFERROR(Y59*I59/H59,"0")</f>
        <v>161.16</v>
      </c>
      <c r="BO59" s="64">
        <f>IFERROR(1/J59*(X59/H59),"0")</f>
        <v>0.27777777777777779</v>
      </c>
      <c r="BP59" s="64">
        <f>IFERROR(1/J59*(Y59/H59),"0")</f>
        <v>0.28333333333333333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4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6"/>
      <c r="P61" s="391" t="s">
        <v>69</v>
      </c>
      <c r="Q61" s="392"/>
      <c r="R61" s="392"/>
      <c r="S61" s="392"/>
      <c r="T61" s="392"/>
      <c r="U61" s="392"/>
      <c r="V61" s="393"/>
      <c r="W61" s="37" t="s">
        <v>70</v>
      </c>
      <c r="X61" s="384">
        <f>IFERROR(X57/H57,"0")+IFERROR(X58/H58,"0")+IFERROR(X59/H59,"0")+IFERROR(X60/H60,"0")</f>
        <v>61.111111111111114</v>
      </c>
      <c r="Y61" s="384">
        <f>IFERROR(Y57/H57,"0")+IFERROR(Y58/H58,"0")+IFERROR(Y59/H59,"0")+IFERROR(Y60/H60,"0")</f>
        <v>62</v>
      </c>
      <c r="Z61" s="384">
        <f>IFERROR(IF(Z57="",0,Z57),"0")+IFERROR(IF(Z58="",0,Z58),"0")+IFERROR(IF(Z59="",0,Z59),"0")+IFERROR(IF(Z60="",0,Z60),"0")</f>
        <v>0.88949999999999996</v>
      </c>
      <c r="AA61" s="385"/>
      <c r="AB61" s="385"/>
      <c r="AC61" s="385"/>
    </row>
    <row r="62" spans="1:68" x14ac:dyDescent="0.2">
      <c r="A62" s="395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6"/>
      <c r="P62" s="391" t="s">
        <v>69</v>
      </c>
      <c r="Q62" s="392"/>
      <c r="R62" s="392"/>
      <c r="S62" s="392"/>
      <c r="T62" s="392"/>
      <c r="U62" s="392"/>
      <c r="V62" s="393"/>
      <c r="W62" s="37" t="s">
        <v>68</v>
      </c>
      <c r="X62" s="384">
        <f>IFERROR(SUM(X57:X60),"0")</f>
        <v>450</v>
      </c>
      <c r="Y62" s="384">
        <f>IFERROR(SUM(Y57:Y60),"0")</f>
        <v>455.40000000000003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  <c r="AA63" s="377"/>
      <c r="AB63" s="377"/>
      <c r="AC63" s="377"/>
    </row>
    <row r="64" spans="1:68" ht="14.25" customHeight="1" x14ac:dyDescent="0.25">
      <c r="A64" s="401" t="s">
        <v>112</v>
      </c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  <c r="Y64" s="395"/>
      <c r="Z64" s="395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600</v>
      </c>
      <c r="Y69" s="383">
        <f t="shared" si="6"/>
        <v>604.80000000000007</v>
      </c>
      <c r="Z69" s="36">
        <f t="shared" si="7"/>
        <v>1.218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626.66666666666663</v>
      </c>
      <c r="BN69" s="64">
        <f t="shared" si="9"/>
        <v>631.67999999999995</v>
      </c>
      <c r="BO69" s="64">
        <f t="shared" si="10"/>
        <v>0.99206349206349187</v>
      </c>
      <c r="BP69" s="64">
        <f t="shared" si="11"/>
        <v>1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3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8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4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6"/>
      <c r="P86" s="391" t="s">
        <v>69</v>
      </c>
      <c r="Q86" s="392"/>
      <c r="R86" s="392"/>
      <c r="S86" s="392"/>
      <c r="T86" s="392"/>
      <c r="U86" s="392"/>
      <c r="V86" s="393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55.55555555555555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56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1.218</v>
      </c>
      <c r="AA86" s="385"/>
      <c r="AB86" s="385"/>
      <c r="AC86" s="385"/>
    </row>
    <row r="87" spans="1:68" x14ac:dyDescent="0.2">
      <c r="A87" s="395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6"/>
      <c r="P87" s="391" t="s">
        <v>69</v>
      </c>
      <c r="Q87" s="392"/>
      <c r="R87" s="392"/>
      <c r="S87" s="392"/>
      <c r="T87" s="392"/>
      <c r="U87" s="392"/>
      <c r="V87" s="393"/>
      <c r="W87" s="37" t="s">
        <v>68</v>
      </c>
      <c r="X87" s="384">
        <f>IFERROR(SUM(X65:X85),"0")</f>
        <v>600</v>
      </c>
      <c r="Y87" s="384">
        <f>IFERROR(SUM(Y65:Y85),"0")</f>
        <v>604.80000000000007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  <c r="AA88" s="378"/>
      <c r="AB88" s="378"/>
      <c r="AC88" s="378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2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4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6"/>
      <c r="P92" s="391" t="s">
        <v>69</v>
      </c>
      <c r="Q92" s="392"/>
      <c r="R92" s="392"/>
      <c r="S92" s="392"/>
      <c r="T92" s="392"/>
      <c r="U92" s="392"/>
      <c r="V92" s="393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5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6"/>
      <c r="P93" s="391" t="s">
        <v>69</v>
      </c>
      <c r="Q93" s="392"/>
      <c r="R93" s="392"/>
      <c r="S93" s="392"/>
      <c r="T93" s="392"/>
      <c r="U93" s="392"/>
      <c r="V93" s="393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78"/>
      <c r="AB94" s="378"/>
      <c r="AC94" s="378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2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93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5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2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94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6"/>
      <c r="P108" s="391" t="s">
        <v>69</v>
      </c>
      <c r="Q108" s="392"/>
      <c r="R108" s="392"/>
      <c r="S108" s="392"/>
      <c r="T108" s="392"/>
      <c r="U108" s="392"/>
      <c r="V108" s="393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x14ac:dyDescent="0.2">
      <c r="A109" s="395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6"/>
      <c r="P109" s="391" t="s">
        <v>69</v>
      </c>
      <c r="Q109" s="392"/>
      <c r="R109" s="392"/>
      <c r="S109" s="392"/>
      <c r="T109" s="392"/>
      <c r="U109" s="392"/>
      <c r="V109" s="393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5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  <c r="AA110" s="378"/>
      <c r="AB110" s="378"/>
      <c r="AC110" s="378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600</v>
      </c>
      <c r="Y111" s="383">
        <f t="shared" ref="Y111:Y125" si="18">IFERROR(IF(X111="",0,CEILING((X111/$H111),1)*$H111),"")</f>
        <v>607.5</v>
      </c>
      <c r="Z111" s="36">
        <f>IFERROR(IF(Y111=0,"",ROUNDUP(Y111/H111,0)*0.02175),"")</f>
        <v>1.6312499999999999</v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641.77777777777771</v>
      </c>
      <c r="BN111" s="64">
        <f t="shared" ref="BN111:BN125" si="20">IFERROR(Y111*I111/H111,"0")</f>
        <v>649.80000000000007</v>
      </c>
      <c r="BO111" s="64">
        <f t="shared" ref="BO111:BO125" si="21">IFERROR(1/J111*(X111/H111),"0")</f>
        <v>1.3227513227513228</v>
      </c>
      <c r="BP111" s="64">
        <f t="shared" ref="BP111:BP125" si="22">IFERROR(1/J111*(Y111/H111),"0")</f>
        <v>1.3392857142857142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50</v>
      </c>
      <c r="Y115" s="383">
        <f t="shared" si="18"/>
        <v>50.160000000000004</v>
      </c>
      <c r="Z115" s="36">
        <f>IFERROR(IF(Y115=0,"",ROUNDUP(Y115/H115,0)*0.00753),"")</f>
        <v>0.14307</v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55.454545454545453</v>
      </c>
      <c r="BN115" s="64">
        <f t="shared" si="20"/>
        <v>55.631999999999998</v>
      </c>
      <c r="BO115" s="64">
        <f t="shared" si="21"/>
        <v>0.12140637140637139</v>
      </c>
      <c r="BP115" s="64">
        <f t="shared" si="22"/>
        <v>0.12179487179487179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300</v>
      </c>
      <c r="Y117" s="383">
        <f t="shared" si="18"/>
        <v>302.40000000000003</v>
      </c>
      <c r="Z117" s="36">
        <f>IFERROR(IF(Y117=0,"",ROUNDUP(Y117/H117,0)*0.00753),"")</f>
        <v>0.84336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330.22222222222223</v>
      </c>
      <c r="BN117" s="64">
        <f t="shared" si="20"/>
        <v>332.86400000000003</v>
      </c>
      <c r="BO117" s="64">
        <f t="shared" si="21"/>
        <v>0.71225071225071213</v>
      </c>
      <c r="BP117" s="64">
        <f t="shared" si="22"/>
        <v>0.71794871794871795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37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67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5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4"/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6"/>
      <c r="P126" s="391" t="s">
        <v>69</v>
      </c>
      <c r="Q126" s="392"/>
      <c r="R126" s="392"/>
      <c r="S126" s="392"/>
      <c r="T126" s="392"/>
      <c r="U126" s="392"/>
      <c r="V126" s="393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204.1245791245791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206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2.61768</v>
      </c>
      <c r="AA126" s="385"/>
      <c r="AB126" s="385"/>
      <c r="AC126" s="385"/>
    </row>
    <row r="127" spans="1:68" x14ac:dyDescent="0.2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6"/>
      <c r="P127" s="391" t="s">
        <v>69</v>
      </c>
      <c r="Q127" s="392"/>
      <c r="R127" s="392"/>
      <c r="S127" s="392"/>
      <c r="T127" s="392"/>
      <c r="U127" s="392"/>
      <c r="V127" s="393"/>
      <c r="W127" s="37" t="s">
        <v>68</v>
      </c>
      <c r="X127" s="384">
        <f>IFERROR(SUM(X111:X125),"0")</f>
        <v>950</v>
      </c>
      <c r="Y127" s="384">
        <f>IFERROR(SUM(Y111:Y125),"0")</f>
        <v>960.06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  <c r="AA128" s="378"/>
      <c r="AB128" s="378"/>
      <c r="AC128" s="378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100</v>
      </c>
      <c r="Y130" s="383">
        <f>IFERROR(IF(X130="",0,CEILING((X130/$H130),1)*$H130),"")</f>
        <v>101.39999999999999</v>
      </c>
      <c r="Z130" s="36">
        <f>IFERROR(IF(Y130=0,"",ROUNDUP(Y130/H130,0)*0.02175),"")</f>
        <v>0.28275</v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106.15384615384615</v>
      </c>
      <c r="BN130" s="64">
        <f>IFERROR(Y130*I130/H130,"0")</f>
        <v>107.63999999999999</v>
      </c>
      <c r="BO130" s="64">
        <f>IFERROR(1/J130*(X130/H130),"0")</f>
        <v>0.22893772893772893</v>
      </c>
      <c r="BP130" s="64">
        <f>IFERROR(1/J130*(Y130/H130),"0")</f>
        <v>0.23214285714285712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4"/>
      <c r="B134" s="395"/>
      <c r="C134" s="395"/>
      <c r="D134" s="395"/>
      <c r="E134" s="395"/>
      <c r="F134" s="395"/>
      <c r="G134" s="395"/>
      <c r="H134" s="395"/>
      <c r="I134" s="395"/>
      <c r="J134" s="395"/>
      <c r="K134" s="395"/>
      <c r="L134" s="395"/>
      <c r="M134" s="395"/>
      <c r="N134" s="395"/>
      <c r="O134" s="396"/>
      <c r="P134" s="391" t="s">
        <v>69</v>
      </c>
      <c r="Q134" s="392"/>
      <c r="R134" s="392"/>
      <c r="S134" s="392"/>
      <c r="T134" s="392"/>
      <c r="U134" s="392"/>
      <c r="V134" s="393"/>
      <c r="W134" s="37" t="s">
        <v>70</v>
      </c>
      <c r="X134" s="384">
        <f>IFERROR(X129/H129,"0")+IFERROR(X130/H130,"0")+IFERROR(X131/H131,"0")+IFERROR(X132/H132,"0")+IFERROR(X133/H133,"0")</f>
        <v>12.820512820512821</v>
      </c>
      <c r="Y134" s="384">
        <f>IFERROR(Y129/H129,"0")+IFERROR(Y130/H130,"0")+IFERROR(Y131/H131,"0")+IFERROR(Y132/H132,"0")+IFERROR(Y133/H133,"0")</f>
        <v>13</v>
      </c>
      <c r="Z134" s="384">
        <f>IFERROR(IF(Z129="",0,Z129),"0")+IFERROR(IF(Z130="",0,Z130),"0")+IFERROR(IF(Z131="",0,Z131),"0")+IFERROR(IF(Z132="",0,Z132),"0")+IFERROR(IF(Z133="",0,Z133),"0")</f>
        <v>0.28275</v>
      </c>
      <c r="AA134" s="385"/>
      <c r="AB134" s="385"/>
      <c r="AC134" s="385"/>
    </row>
    <row r="135" spans="1:68" x14ac:dyDescent="0.2">
      <c r="A135" s="395"/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5"/>
      <c r="N135" s="395"/>
      <c r="O135" s="396"/>
      <c r="P135" s="391" t="s">
        <v>69</v>
      </c>
      <c r="Q135" s="392"/>
      <c r="R135" s="392"/>
      <c r="S135" s="392"/>
      <c r="T135" s="392"/>
      <c r="U135" s="392"/>
      <c r="V135" s="393"/>
      <c r="W135" s="37" t="s">
        <v>68</v>
      </c>
      <c r="X135" s="384">
        <f>IFERROR(SUM(X129:X133),"0")</f>
        <v>100</v>
      </c>
      <c r="Y135" s="384">
        <f>IFERROR(SUM(Y129:Y133),"0")</f>
        <v>101.39999999999999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377"/>
      <c r="AB136" s="377"/>
      <c r="AC136" s="377"/>
    </row>
    <row r="137" spans="1:68" ht="14.25" customHeight="1" x14ac:dyDescent="0.25">
      <c r="A137" s="401" t="s">
        <v>71</v>
      </c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  <c r="AA137" s="378"/>
      <c r="AB137" s="378"/>
      <c r="AC137" s="378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1000</v>
      </c>
      <c r="Y138" s="383">
        <f>IFERROR(IF(X138="",0,CEILING((X138/$H138),1)*$H138),"")</f>
        <v>1004.4</v>
      </c>
      <c r="Z138" s="36">
        <f>IFERROR(IF(Y138=0,"",ROUNDUP(Y138/H138,0)*0.02175),"")</f>
        <v>2.6969999999999996</v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1068.8888888888889</v>
      </c>
      <c r="BN138" s="64">
        <f>IFERROR(Y138*I138/H138,"0")</f>
        <v>1073.5920000000001</v>
      </c>
      <c r="BO138" s="64">
        <f>IFERROR(1/J138*(X138/H138),"0")</f>
        <v>2.2045855379188715</v>
      </c>
      <c r="BP138" s="64">
        <f>IFERROR(1/J138*(Y138/H138),"0")</f>
        <v>2.214285714285714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0</v>
      </c>
      <c r="Y139" s="383">
        <f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500</v>
      </c>
      <c r="Y141" s="383">
        <f>IFERROR(IF(X141="",0,CEILING((X141/$H141),1)*$H141),"")</f>
        <v>502.20000000000005</v>
      </c>
      <c r="Z141" s="36">
        <f>IFERROR(IF(Y141=0,"",ROUNDUP(Y141/H141,0)*0.00753),"")</f>
        <v>1.4005799999999999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550.37037037037032</v>
      </c>
      <c r="BN141" s="64">
        <f>IFERROR(Y141*I141/H141,"0")</f>
        <v>552.79200000000003</v>
      </c>
      <c r="BO141" s="64">
        <f>IFERROR(1/J141*(X141/H141),"0")</f>
        <v>1.1870845204178535</v>
      </c>
      <c r="BP141" s="64">
        <f>IFERROR(1/J141*(Y141/H141),"0")</f>
        <v>1.1923076923076923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4"/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6"/>
      <c r="P143" s="391" t="s">
        <v>69</v>
      </c>
      <c r="Q143" s="392"/>
      <c r="R143" s="392"/>
      <c r="S143" s="392"/>
      <c r="T143" s="392"/>
      <c r="U143" s="392"/>
      <c r="V143" s="393"/>
      <c r="W143" s="37" t="s">
        <v>70</v>
      </c>
      <c r="X143" s="384">
        <f>IFERROR(X138/H138,"0")+IFERROR(X139/H139,"0")+IFERROR(X140/H140,"0")+IFERROR(X141/H141,"0")+IFERROR(X142/H142,"0")</f>
        <v>308.64197530864197</v>
      </c>
      <c r="Y143" s="384">
        <f>IFERROR(Y138/H138,"0")+IFERROR(Y139/H139,"0")+IFERROR(Y140/H140,"0")+IFERROR(Y141/H141,"0")+IFERROR(Y142/H142,"0")</f>
        <v>310</v>
      </c>
      <c r="Z143" s="384">
        <f>IFERROR(IF(Z138="",0,Z138),"0")+IFERROR(IF(Z139="",0,Z139),"0")+IFERROR(IF(Z140="",0,Z140),"0")+IFERROR(IF(Z141="",0,Z141),"0")+IFERROR(IF(Z142="",0,Z142),"0")</f>
        <v>4.0975799999999998</v>
      </c>
      <c r="AA143" s="385"/>
      <c r="AB143" s="385"/>
      <c r="AC143" s="385"/>
    </row>
    <row r="144" spans="1:68" x14ac:dyDescent="0.2">
      <c r="A144" s="395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6"/>
      <c r="P144" s="391" t="s">
        <v>69</v>
      </c>
      <c r="Q144" s="392"/>
      <c r="R144" s="392"/>
      <c r="S144" s="392"/>
      <c r="T144" s="392"/>
      <c r="U144" s="392"/>
      <c r="V144" s="393"/>
      <c r="W144" s="37" t="s">
        <v>68</v>
      </c>
      <c r="X144" s="384">
        <f>IFERROR(SUM(X138:X142),"0")</f>
        <v>1500</v>
      </c>
      <c r="Y144" s="384">
        <f>IFERROR(SUM(Y138:Y142),"0")</f>
        <v>1506.6</v>
      </c>
      <c r="Z144" s="37"/>
      <c r="AA144" s="385"/>
      <c r="AB144" s="385"/>
      <c r="AC144" s="385"/>
    </row>
    <row r="145" spans="1:68" ht="27.75" customHeight="1" x14ac:dyDescent="0.2">
      <c r="A145" s="465" t="s">
        <v>257</v>
      </c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6"/>
      <c r="O145" s="466"/>
      <c r="P145" s="466"/>
      <c r="Q145" s="466"/>
      <c r="R145" s="466"/>
      <c r="S145" s="466"/>
      <c r="T145" s="466"/>
      <c r="U145" s="466"/>
      <c r="V145" s="466"/>
      <c r="W145" s="466"/>
      <c r="X145" s="466"/>
      <c r="Y145" s="466"/>
      <c r="Z145" s="466"/>
      <c r="AA145" s="48"/>
      <c r="AB145" s="48"/>
      <c r="AC145" s="48"/>
    </row>
    <row r="146" spans="1:68" ht="16.5" customHeight="1" x14ac:dyDescent="0.25">
      <c r="A146" s="398" t="s">
        <v>258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7"/>
      <c r="AB146" s="377"/>
      <c r="AC146" s="377"/>
    </row>
    <row r="147" spans="1:68" ht="14.25" customHeight="1" x14ac:dyDescent="0.25">
      <c r="A147" s="401" t="s">
        <v>112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8"/>
      <c r="AB147" s="378"/>
      <c r="AC147" s="378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4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6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4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6"/>
      <c r="P152" s="391" t="s">
        <v>69</v>
      </c>
      <c r="Q152" s="392"/>
      <c r="R152" s="392"/>
      <c r="S152" s="392"/>
      <c r="T152" s="392"/>
      <c r="U152" s="392"/>
      <c r="V152" s="393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6"/>
      <c r="P153" s="391" t="s">
        <v>69</v>
      </c>
      <c r="Q153" s="392"/>
      <c r="R153" s="392"/>
      <c r="S153" s="392"/>
      <c r="T153" s="392"/>
      <c r="U153" s="392"/>
      <c r="V153" s="393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5"/>
      <c r="C154" s="395"/>
      <c r="D154" s="395"/>
      <c r="E154" s="395"/>
      <c r="F154" s="395"/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  <c r="AA154" s="377"/>
      <c r="AB154" s="377"/>
      <c r="AC154" s="377"/>
    </row>
    <row r="155" spans="1:68" ht="14.25" customHeight="1" x14ac:dyDescent="0.25">
      <c r="A155" s="401" t="s">
        <v>63</v>
      </c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  <c r="AA155" s="378"/>
      <c r="AB155" s="378"/>
      <c r="AC155" s="378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4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6"/>
      <c r="P164" s="391" t="s">
        <v>69</v>
      </c>
      <c r="Q164" s="392"/>
      <c r="R164" s="392"/>
      <c r="S164" s="392"/>
      <c r="T164" s="392"/>
      <c r="U164" s="392"/>
      <c r="V164" s="393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0</v>
      </c>
      <c r="Y164" s="384">
        <f>IFERROR(Y156/H156,"0")+IFERROR(Y157/H157,"0")+IFERROR(Y158/H158,"0")+IFERROR(Y159/H159,"0")+IFERROR(Y160/H160,"0")+IFERROR(Y161/H161,"0")+IFERROR(Y162/H162,"0")+IFERROR(Y163/H163,"0")</f>
        <v>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385"/>
      <c r="AB164" s="385"/>
      <c r="AC164" s="385"/>
    </row>
    <row r="165" spans="1:68" x14ac:dyDescent="0.2">
      <c r="A165" s="395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6"/>
      <c r="P165" s="391" t="s">
        <v>69</v>
      </c>
      <c r="Q165" s="392"/>
      <c r="R165" s="392"/>
      <c r="S165" s="392"/>
      <c r="T165" s="392"/>
      <c r="U165" s="392"/>
      <c r="V165" s="393"/>
      <c r="W165" s="37" t="s">
        <v>68</v>
      </c>
      <c r="X165" s="384">
        <f>IFERROR(SUM(X156:X163),"0")</f>
        <v>0</v>
      </c>
      <c r="Y165" s="384">
        <f>IFERROR(SUM(Y156:Y163),"0")</f>
        <v>0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377"/>
      <c r="AB166" s="377"/>
      <c r="AC166" s="377"/>
    </row>
    <row r="167" spans="1:68" ht="14.25" customHeight="1" x14ac:dyDescent="0.25">
      <c r="A167" s="401" t="s">
        <v>112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378"/>
      <c r="AB167" s="378"/>
      <c r="AC167" s="378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5"/>
      <c r="O170" s="396"/>
      <c r="P170" s="391" t="s">
        <v>69</v>
      </c>
      <c r="Q170" s="392"/>
      <c r="R170" s="392"/>
      <c r="S170" s="392"/>
      <c r="T170" s="392"/>
      <c r="U170" s="392"/>
      <c r="V170" s="393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5"/>
      <c r="O171" s="396"/>
      <c r="P171" s="391" t="s">
        <v>69</v>
      </c>
      <c r="Q171" s="392"/>
      <c r="R171" s="392"/>
      <c r="S171" s="392"/>
      <c r="T171" s="392"/>
      <c r="U171" s="392"/>
      <c r="V171" s="393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95"/>
      <c r="AA172" s="378"/>
      <c r="AB172" s="378"/>
      <c r="AC172" s="378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4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6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6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100</v>
      </c>
      <c r="Y179" s="383">
        <f t="shared" si="28"/>
        <v>102.60000000000001</v>
      </c>
      <c r="Z179" s="36">
        <f>IFERROR(IF(Y179=0,"",ROUNDUP(Y179/H179,0)*0.00937),"")</f>
        <v>0.17802999999999999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103.88888888888889</v>
      </c>
      <c r="BN179" s="64">
        <f t="shared" si="30"/>
        <v>106.59000000000002</v>
      </c>
      <c r="BO179" s="64">
        <f t="shared" si="31"/>
        <v>0.15432098765432098</v>
      </c>
      <c r="BP179" s="64">
        <f t="shared" si="32"/>
        <v>0.15833333333333333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4"/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5"/>
      <c r="N186" s="395"/>
      <c r="O186" s="396"/>
      <c r="P186" s="391" t="s">
        <v>69</v>
      </c>
      <c r="Q186" s="392"/>
      <c r="R186" s="392"/>
      <c r="S186" s="392"/>
      <c r="T186" s="392"/>
      <c r="U186" s="392"/>
      <c r="V186" s="393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18.518518518518519</v>
      </c>
      <c r="Y186" s="384">
        <f>IFERROR(Y178/H178,"0")+IFERROR(Y179/H179,"0")+IFERROR(Y180/H180,"0")+IFERROR(Y181/H181,"0")+IFERROR(Y182/H182,"0")+IFERROR(Y183/H183,"0")+IFERROR(Y184/H184,"0")+IFERROR(Y185/H185,"0")</f>
        <v>19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0.17802999999999999</v>
      </c>
      <c r="AA186" s="385"/>
      <c r="AB186" s="385"/>
      <c r="AC186" s="385"/>
    </row>
    <row r="187" spans="1:68" x14ac:dyDescent="0.2">
      <c r="A187" s="395"/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5"/>
      <c r="N187" s="395"/>
      <c r="O187" s="396"/>
      <c r="P187" s="391" t="s">
        <v>69</v>
      </c>
      <c r="Q187" s="392"/>
      <c r="R187" s="392"/>
      <c r="S187" s="392"/>
      <c r="T187" s="392"/>
      <c r="U187" s="392"/>
      <c r="V187" s="393"/>
      <c r="W187" s="37" t="s">
        <v>68</v>
      </c>
      <c r="X187" s="384">
        <f>IFERROR(SUM(X178:X185),"0")</f>
        <v>100</v>
      </c>
      <c r="Y187" s="384">
        <f>IFERROR(SUM(Y178:Y185),"0")</f>
        <v>102.60000000000001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378"/>
      <c r="AB188" s="378"/>
      <c r="AC188" s="378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100</v>
      </c>
      <c r="Y189" s="383">
        <f t="shared" ref="Y189:Y204" si="33">IFERROR(IF(X189="",0,CEILING((X189/$H189),1)*$H189),"")</f>
        <v>100</v>
      </c>
      <c r="Z189" s="36">
        <f>IFERROR(IF(Y189=0,"",ROUNDUP(Y189/H189,0)*0.01196),"")</f>
        <v>0.29899999999999999</v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110.2</v>
      </c>
      <c r="BN189" s="64">
        <f t="shared" ref="BN189:BN204" si="35">IFERROR(Y189*I189/H189,"0")</f>
        <v>110.2</v>
      </c>
      <c r="BO189" s="64">
        <f t="shared" ref="BO189:BO204" si="36">IFERROR(1/J189*(X189/H189),"0")</f>
        <v>0.24038461538461539</v>
      </c>
      <c r="BP189" s="64">
        <f t="shared" ref="BP189:BP204" si="37">IFERROR(1/J189*(Y189/H189),"0")</f>
        <v>0.24038461538461539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0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100</v>
      </c>
      <c r="Y191" s="383">
        <f t="shared" si="33"/>
        <v>101.39999999999999</v>
      </c>
      <c r="Z191" s="36">
        <f>IFERROR(IF(Y191=0,"",ROUNDUP(Y191/H191,0)*0.02175),"")</f>
        <v>0.28275</v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107.23076923076924</v>
      </c>
      <c r="BN191" s="64">
        <f t="shared" si="35"/>
        <v>108.732</v>
      </c>
      <c r="BO191" s="64">
        <f t="shared" si="36"/>
        <v>0.22893772893772893</v>
      </c>
      <c r="BP191" s="64">
        <f t="shared" si="37"/>
        <v>0.23214285714285712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7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500</v>
      </c>
      <c r="Y193" s="383">
        <f t="shared" si="33"/>
        <v>504.59999999999997</v>
      </c>
      <c r="Z193" s="36">
        <f>IFERROR(IF(Y193=0,"",ROUNDUP(Y193/H193,0)*0.02175),"")</f>
        <v>1.2614999999999998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532.41379310344837</v>
      </c>
      <c r="BN193" s="64">
        <f t="shared" si="35"/>
        <v>537.31200000000001</v>
      </c>
      <c r="BO193" s="64">
        <f t="shared" si="36"/>
        <v>1.0262725779967159</v>
      </c>
      <c r="BP193" s="64">
        <f t="shared" si="37"/>
        <v>1.0357142857142856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200</v>
      </c>
      <c r="Y196" s="383">
        <f t="shared" si="33"/>
        <v>201.6</v>
      </c>
      <c r="Z196" s="36">
        <f>IFERROR(IF(Y196=0,"",ROUNDUP(Y196/H196,0)*0.00753),"")</f>
        <v>0.63251999999999997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216.66666666666669</v>
      </c>
      <c r="BN196" s="64">
        <f t="shared" si="35"/>
        <v>218.4</v>
      </c>
      <c r="BO196" s="64">
        <f t="shared" si="36"/>
        <v>0.53418803418803418</v>
      </c>
      <c r="BP196" s="64">
        <f t="shared" si="37"/>
        <v>0.53846153846153844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250</v>
      </c>
      <c r="Y198" s="383">
        <f t="shared" si="33"/>
        <v>252</v>
      </c>
      <c r="Z198" s="36">
        <f t="shared" ref="Z198:Z204" si="38">IFERROR(IF(Y198=0,"",ROUNDUP(Y198/H198,0)*0.00753),"")</f>
        <v>0.79065000000000007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280.20833333333337</v>
      </c>
      <c r="BN198" s="64">
        <f t="shared" si="35"/>
        <v>282.45</v>
      </c>
      <c r="BO198" s="64">
        <f t="shared" si="36"/>
        <v>0.66773504273504269</v>
      </c>
      <c r="BP198" s="64">
        <f t="shared" si="37"/>
        <v>0.67307692307692302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600</v>
      </c>
      <c r="Y200" s="383">
        <f t="shared" si="33"/>
        <v>600</v>
      </c>
      <c r="Z200" s="36">
        <f t="shared" si="38"/>
        <v>1.8825000000000001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668</v>
      </c>
      <c r="BN200" s="64">
        <f t="shared" si="35"/>
        <v>668</v>
      </c>
      <c r="BO200" s="64">
        <f t="shared" si="36"/>
        <v>1.6025641025641024</v>
      </c>
      <c r="BP200" s="64">
        <f t="shared" si="37"/>
        <v>1.6025641025641024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89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600</v>
      </c>
      <c r="Y201" s="383">
        <f t="shared" si="33"/>
        <v>600</v>
      </c>
      <c r="Z201" s="36">
        <f t="shared" si="38"/>
        <v>1.8825000000000001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668</v>
      </c>
      <c r="BN201" s="64">
        <f t="shared" si="35"/>
        <v>668</v>
      </c>
      <c r="BO201" s="64">
        <f t="shared" si="36"/>
        <v>1.6025641025641024</v>
      </c>
      <c r="BP201" s="64">
        <f t="shared" si="37"/>
        <v>1.6025641025641024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8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100</v>
      </c>
      <c r="Y203" s="383">
        <f t="shared" si="33"/>
        <v>100.8</v>
      </c>
      <c r="Z203" s="36">
        <f t="shared" si="38"/>
        <v>0.31625999999999999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111.33333333333333</v>
      </c>
      <c r="BN203" s="64">
        <f t="shared" si="35"/>
        <v>112.224</v>
      </c>
      <c r="BO203" s="64">
        <f t="shared" si="36"/>
        <v>0.26709401709401709</v>
      </c>
      <c r="BP203" s="64">
        <f t="shared" si="37"/>
        <v>0.26923076923076922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200</v>
      </c>
      <c r="Y204" s="383">
        <f t="shared" si="33"/>
        <v>201.6</v>
      </c>
      <c r="Z204" s="36">
        <f t="shared" si="38"/>
        <v>0.63251999999999997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223.16666666666669</v>
      </c>
      <c r="BN204" s="64">
        <f t="shared" si="35"/>
        <v>224.95199999999997</v>
      </c>
      <c r="BO204" s="64">
        <f t="shared" si="36"/>
        <v>0.53418803418803418</v>
      </c>
      <c r="BP204" s="64">
        <f t="shared" si="37"/>
        <v>0.53846153846153844</v>
      </c>
    </row>
    <row r="205" spans="1:68" x14ac:dyDescent="0.2">
      <c r="A205" s="394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396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907.79177718832898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911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7.9802</v>
      </c>
      <c r="AA205" s="385"/>
      <c r="AB205" s="385"/>
      <c r="AC205" s="385"/>
    </row>
    <row r="206" spans="1:68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6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IFERROR(SUM(X189:X204),"0")</f>
        <v>2650</v>
      </c>
      <c r="Y206" s="384">
        <f>IFERROR(SUM(Y189:Y204),"0")</f>
        <v>2662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8"/>
      <c r="AB207" s="378"/>
      <c r="AC207" s="378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36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394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6"/>
      <c r="P213" s="391" t="s">
        <v>69</v>
      </c>
      <c r="Q213" s="392"/>
      <c r="R213" s="392"/>
      <c r="S213" s="392"/>
      <c r="T213" s="392"/>
      <c r="U213" s="392"/>
      <c r="V213" s="393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x14ac:dyDescent="0.2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6"/>
      <c r="P214" s="391" t="s">
        <v>69</v>
      </c>
      <c r="Q214" s="392"/>
      <c r="R214" s="392"/>
      <c r="S214" s="392"/>
      <c r="T214" s="392"/>
      <c r="U214" s="392"/>
      <c r="V214" s="393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5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  <c r="U215" s="395"/>
      <c r="V215" s="395"/>
      <c r="W215" s="395"/>
      <c r="X215" s="395"/>
      <c r="Y215" s="395"/>
      <c r="Z215" s="395"/>
      <c r="AA215" s="377"/>
      <c r="AB215" s="377"/>
      <c r="AC215" s="377"/>
    </row>
    <row r="216" spans="1:68" ht="14.25" customHeight="1" x14ac:dyDescent="0.25">
      <c r="A216" s="401" t="s">
        <v>112</v>
      </c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  <c r="X216" s="395"/>
      <c r="Y216" s="395"/>
      <c r="Z216" s="395"/>
      <c r="AA216" s="378"/>
      <c r="AB216" s="378"/>
      <c r="AC216" s="378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20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6"/>
      <c r="P226" s="391" t="s">
        <v>69</v>
      </c>
      <c r="Q226" s="392"/>
      <c r="R226" s="392"/>
      <c r="S226" s="392"/>
      <c r="T226" s="392"/>
      <c r="U226" s="392"/>
      <c r="V226" s="393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6"/>
      <c r="P227" s="391" t="s">
        <v>69</v>
      </c>
      <c r="Q227" s="392"/>
      <c r="R227" s="392"/>
      <c r="S227" s="392"/>
      <c r="T227" s="392"/>
      <c r="U227" s="392"/>
      <c r="V227" s="393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95"/>
      <c r="AA228" s="378"/>
      <c r="AB228" s="378"/>
      <c r="AC228" s="378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4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6"/>
      <c r="P231" s="391" t="s">
        <v>69</v>
      </c>
      <c r="Q231" s="392"/>
      <c r="R231" s="392"/>
      <c r="S231" s="392"/>
      <c r="T231" s="392"/>
      <c r="U231" s="392"/>
      <c r="V231" s="393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x14ac:dyDescent="0.2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6"/>
      <c r="P232" s="391" t="s">
        <v>69</v>
      </c>
      <c r="Q232" s="392"/>
      <c r="R232" s="392"/>
      <c r="S232" s="392"/>
      <c r="T232" s="392"/>
      <c r="U232" s="392"/>
      <c r="V232" s="393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  <c r="AA233" s="377"/>
      <c r="AB233" s="377"/>
      <c r="AC233" s="377"/>
    </row>
    <row r="234" spans="1:68" ht="14.25" customHeight="1" x14ac:dyDescent="0.25">
      <c r="A234" s="401" t="s">
        <v>112</v>
      </c>
      <c r="B234" s="395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  <c r="U234" s="395"/>
      <c r="V234" s="395"/>
      <c r="W234" s="395"/>
      <c r="X234" s="395"/>
      <c r="Y234" s="395"/>
      <c r="Z234" s="395"/>
      <c r="AA234" s="378"/>
      <c r="AB234" s="378"/>
      <c r="AC234" s="378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4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6"/>
      <c r="P243" s="391" t="s">
        <v>69</v>
      </c>
      <c r="Q243" s="392"/>
      <c r="R243" s="392"/>
      <c r="S243" s="392"/>
      <c r="T243" s="392"/>
      <c r="U243" s="392"/>
      <c r="V243" s="393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x14ac:dyDescent="0.2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5"/>
      <c r="N244" s="395"/>
      <c r="O244" s="396"/>
      <c r="P244" s="391" t="s">
        <v>69</v>
      </c>
      <c r="Q244" s="392"/>
      <c r="R244" s="392"/>
      <c r="S244" s="392"/>
      <c r="T244" s="392"/>
      <c r="U244" s="392"/>
      <c r="V244" s="393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5"/>
      <c r="C245" s="395"/>
      <c r="D245" s="395"/>
      <c r="E245" s="395"/>
      <c r="F245" s="395"/>
      <c r="G245" s="395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  <c r="U245" s="395"/>
      <c r="V245" s="395"/>
      <c r="W245" s="395"/>
      <c r="X245" s="395"/>
      <c r="Y245" s="395"/>
      <c r="Z245" s="395"/>
      <c r="AA245" s="377"/>
      <c r="AB245" s="377"/>
      <c r="AC245" s="377"/>
    </row>
    <row r="246" spans="1:68" ht="14.25" customHeight="1" x14ac:dyDescent="0.25">
      <c r="A246" s="401" t="s">
        <v>112</v>
      </c>
      <c r="B246" s="395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  <c r="U246" s="395"/>
      <c r="V246" s="395"/>
      <c r="W246" s="395"/>
      <c r="X246" s="395"/>
      <c r="Y246" s="395"/>
      <c r="Z246" s="395"/>
      <c r="AA246" s="378"/>
      <c r="AB246" s="378"/>
      <c r="AC246" s="378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2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2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4"/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6"/>
      <c r="P252" s="391" t="s">
        <v>69</v>
      </c>
      <c r="Q252" s="392"/>
      <c r="R252" s="392"/>
      <c r="S252" s="392"/>
      <c r="T252" s="392"/>
      <c r="U252" s="392"/>
      <c r="V252" s="393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5"/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6"/>
      <c r="P253" s="391" t="s">
        <v>69</v>
      </c>
      <c r="Q253" s="392"/>
      <c r="R253" s="392"/>
      <c r="S253" s="392"/>
      <c r="T253" s="392"/>
      <c r="U253" s="392"/>
      <c r="V253" s="393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5"/>
      <c r="C254" s="395"/>
      <c r="D254" s="395"/>
      <c r="E254" s="395"/>
      <c r="F254" s="395"/>
      <c r="G254" s="395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  <c r="U254" s="395"/>
      <c r="V254" s="395"/>
      <c r="W254" s="395"/>
      <c r="X254" s="395"/>
      <c r="Y254" s="395"/>
      <c r="Z254" s="395"/>
      <c r="AA254" s="377"/>
      <c r="AB254" s="377"/>
      <c r="AC254" s="377"/>
    </row>
    <row r="255" spans="1:68" ht="14.25" customHeight="1" x14ac:dyDescent="0.25">
      <c r="A255" s="401" t="s">
        <v>112</v>
      </c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  <c r="U255" s="395"/>
      <c r="V255" s="395"/>
      <c r="W255" s="395"/>
      <c r="X255" s="395"/>
      <c r="Y255" s="395"/>
      <c r="Z255" s="395"/>
      <c r="AA255" s="378"/>
      <c r="AB255" s="378"/>
      <c r="AC255" s="378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48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1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4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4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6"/>
      <c r="P263" s="391" t="s">
        <v>69</v>
      </c>
      <c r="Q263" s="392"/>
      <c r="R263" s="392"/>
      <c r="S263" s="392"/>
      <c r="T263" s="392"/>
      <c r="U263" s="392"/>
      <c r="V263" s="393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5"/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6"/>
      <c r="P264" s="391" t="s">
        <v>69</v>
      </c>
      <c r="Q264" s="392"/>
      <c r="R264" s="392"/>
      <c r="S264" s="392"/>
      <c r="T264" s="392"/>
      <c r="U264" s="392"/>
      <c r="V264" s="393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100</v>
      </c>
      <c r="Y267" s="383">
        <f>IFERROR(IF(X267="",0,CEILING((X267/$H267),1)*$H267),"")</f>
        <v>100.80000000000001</v>
      </c>
      <c r="Z267" s="36">
        <f>IFERROR(IF(Y267=0,"",ROUNDUP(Y267/H267,0)*0.00753),"")</f>
        <v>0.18071999999999999</v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106.19047619047619</v>
      </c>
      <c r="BN267" s="64">
        <f>IFERROR(Y267*I267/H267,"0")</f>
        <v>107.04</v>
      </c>
      <c r="BO267" s="64">
        <f>IFERROR(1/J267*(X267/H267),"0")</f>
        <v>0.15262515262515264</v>
      </c>
      <c r="BP267" s="64">
        <f>IFERROR(1/J267*(Y267/H267),"0")</f>
        <v>0.15384615384615385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4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6"/>
      <c r="P269" s="391" t="s">
        <v>69</v>
      </c>
      <c r="Q269" s="392"/>
      <c r="R269" s="392"/>
      <c r="S269" s="392"/>
      <c r="T269" s="392"/>
      <c r="U269" s="392"/>
      <c r="V269" s="393"/>
      <c r="W269" s="37" t="s">
        <v>70</v>
      </c>
      <c r="X269" s="384">
        <f>IFERROR(X266/H266,"0")+IFERROR(X267/H267,"0")+IFERROR(X268/H268,"0")</f>
        <v>23.80952380952381</v>
      </c>
      <c r="Y269" s="384">
        <f>IFERROR(Y266/H266,"0")+IFERROR(Y267/H267,"0")+IFERROR(Y268/H268,"0")</f>
        <v>24</v>
      </c>
      <c r="Z269" s="384">
        <f>IFERROR(IF(Z266="",0,Z266),"0")+IFERROR(IF(Z267="",0,Z267),"0")+IFERROR(IF(Z268="",0,Z268),"0")</f>
        <v>0.18071999999999999</v>
      </c>
      <c r="AA269" s="385"/>
      <c r="AB269" s="385"/>
      <c r="AC269" s="385"/>
    </row>
    <row r="270" spans="1:68" x14ac:dyDescent="0.2">
      <c r="A270" s="395"/>
      <c r="B270" s="395"/>
      <c r="C270" s="395"/>
      <c r="D270" s="395"/>
      <c r="E270" s="395"/>
      <c r="F270" s="395"/>
      <c r="G270" s="395"/>
      <c r="H270" s="395"/>
      <c r="I270" s="395"/>
      <c r="J270" s="395"/>
      <c r="K270" s="395"/>
      <c r="L270" s="395"/>
      <c r="M270" s="395"/>
      <c r="N270" s="395"/>
      <c r="O270" s="396"/>
      <c r="P270" s="391" t="s">
        <v>69</v>
      </c>
      <c r="Q270" s="392"/>
      <c r="R270" s="392"/>
      <c r="S270" s="392"/>
      <c r="T270" s="392"/>
      <c r="U270" s="392"/>
      <c r="V270" s="393"/>
      <c r="W270" s="37" t="s">
        <v>68</v>
      </c>
      <c r="X270" s="384">
        <f>IFERROR(SUM(X266:X268),"0")</f>
        <v>100</v>
      </c>
      <c r="Y270" s="384">
        <f>IFERROR(SUM(Y266:Y268),"0")</f>
        <v>100.80000000000001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  <c r="U271" s="395"/>
      <c r="V271" s="395"/>
      <c r="W271" s="395"/>
      <c r="X271" s="395"/>
      <c r="Y271" s="395"/>
      <c r="Z271" s="395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4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6"/>
      <c r="P279" s="391" t="s">
        <v>69</v>
      </c>
      <c r="Q279" s="392"/>
      <c r="R279" s="392"/>
      <c r="S279" s="392"/>
      <c r="T279" s="392"/>
      <c r="U279" s="392"/>
      <c r="V279" s="393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x14ac:dyDescent="0.2">
      <c r="A280" s="395"/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6"/>
      <c r="P280" s="391" t="s">
        <v>69</v>
      </c>
      <c r="Q280" s="392"/>
      <c r="R280" s="392"/>
      <c r="S280" s="392"/>
      <c r="T280" s="392"/>
      <c r="U280" s="392"/>
      <c r="V280" s="393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5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  <c r="R281" s="395"/>
      <c r="S281" s="395"/>
      <c r="T281" s="395"/>
      <c r="U281" s="395"/>
      <c r="V281" s="395"/>
      <c r="W281" s="395"/>
      <c r="X281" s="395"/>
      <c r="Y281" s="395"/>
      <c r="Z281" s="395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1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70</v>
      </c>
      <c r="Y282" s="383">
        <f>IFERROR(IF(X282="",0,CEILING((X282/$H282),1)*$H282),"")</f>
        <v>75.600000000000009</v>
      </c>
      <c r="Z282" s="36">
        <f>IFERROR(IF(Y282=0,"",ROUNDUP(Y282/H282,0)*0.02175),"")</f>
        <v>0.19574999999999998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74.7</v>
      </c>
      <c r="BN282" s="64">
        <f>IFERROR(Y282*I282/H282,"0")</f>
        <v>80.676000000000016</v>
      </c>
      <c r="BO282" s="64">
        <f>IFERROR(1/J282*(X282/H282),"0")</f>
        <v>0.14880952380952378</v>
      </c>
      <c r="BP282" s="64">
        <f>IFERROR(1/J282*(Y282/H282),"0")</f>
        <v>0.1607142857142857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1000</v>
      </c>
      <c r="Y283" s="383">
        <f>IFERROR(IF(X283="",0,CEILING((X283/$H283),1)*$H283),"")</f>
        <v>1006.1999999999999</v>
      </c>
      <c r="Z283" s="36">
        <f>IFERROR(IF(Y283=0,"",ROUNDUP(Y283/H283,0)*0.02175),"")</f>
        <v>2.8057499999999997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1072.3076923076924</v>
      </c>
      <c r="BN283" s="64">
        <f>IFERROR(Y283*I283/H283,"0")</f>
        <v>1078.9559999999999</v>
      </c>
      <c r="BO283" s="64">
        <f>IFERROR(1/J283*(X283/H283),"0")</f>
        <v>2.2893772893772892</v>
      </c>
      <c r="BP283" s="64">
        <f>IFERROR(1/J283*(Y283/H283),"0")</f>
        <v>2.3035714285714284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4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6"/>
      <c r="P285" s="391" t="s">
        <v>69</v>
      </c>
      <c r="Q285" s="392"/>
      <c r="R285" s="392"/>
      <c r="S285" s="392"/>
      <c r="T285" s="392"/>
      <c r="U285" s="392"/>
      <c r="V285" s="393"/>
      <c r="W285" s="37" t="s">
        <v>70</v>
      </c>
      <c r="X285" s="384">
        <f>IFERROR(X282/H282,"0")+IFERROR(X283/H283,"0")+IFERROR(X284/H284,"0")</f>
        <v>136.53846153846155</v>
      </c>
      <c r="Y285" s="384">
        <f>IFERROR(Y282/H282,"0")+IFERROR(Y283/H283,"0")+IFERROR(Y284/H284,"0")</f>
        <v>138</v>
      </c>
      <c r="Z285" s="384">
        <f>IFERROR(IF(Z282="",0,Z282),"0")+IFERROR(IF(Z283="",0,Z283),"0")+IFERROR(IF(Z284="",0,Z284),"0")</f>
        <v>3.0014999999999996</v>
      </c>
      <c r="AA285" s="385"/>
      <c r="AB285" s="385"/>
      <c r="AC285" s="385"/>
    </row>
    <row r="286" spans="1:68" x14ac:dyDescent="0.2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6"/>
      <c r="P286" s="391" t="s">
        <v>69</v>
      </c>
      <c r="Q286" s="392"/>
      <c r="R286" s="392"/>
      <c r="S286" s="392"/>
      <c r="T286" s="392"/>
      <c r="U286" s="392"/>
      <c r="V286" s="393"/>
      <c r="W286" s="37" t="s">
        <v>68</v>
      </c>
      <c r="X286" s="384">
        <f>IFERROR(SUM(X282:X284),"0")</f>
        <v>1070</v>
      </c>
      <c r="Y286" s="384">
        <f>IFERROR(SUM(Y282:Y284),"0")</f>
        <v>1081.8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95"/>
      <c r="AA287" s="378"/>
      <c r="AB287" s="378"/>
      <c r="AC287" s="378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4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5"/>
      <c r="N291" s="395"/>
      <c r="O291" s="396"/>
      <c r="P291" s="391" t="s">
        <v>69</v>
      </c>
      <c r="Q291" s="392"/>
      <c r="R291" s="392"/>
      <c r="S291" s="392"/>
      <c r="T291" s="392"/>
      <c r="U291" s="392"/>
      <c r="V291" s="393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x14ac:dyDescent="0.2">
      <c r="A292" s="395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396"/>
      <c r="P292" s="391" t="s">
        <v>69</v>
      </c>
      <c r="Q292" s="392"/>
      <c r="R292" s="392"/>
      <c r="S292" s="392"/>
      <c r="T292" s="392"/>
      <c r="U292" s="392"/>
      <c r="V292" s="393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  <c r="R293" s="395"/>
      <c r="S293" s="395"/>
      <c r="T293" s="395"/>
      <c r="U293" s="395"/>
      <c r="V293" s="395"/>
      <c r="W293" s="395"/>
      <c r="X293" s="395"/>
      <c r="Y293" s="395"/>
      <c r="Z293" s="395"/>
      <c r="AA293" s="378"/>
      <c r="AB293" s="378"/>
      <c r="AC293" s="378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20</v>
      </c>
      <c r="Y295" s="383">
        <f>IFERROR(IF(X295="",0,CEILING((X295/$H295),1)*$H295),"")</f>
        <v>20</v>
      </c>
      <c r="Z295" s="36">
        <f>IFERROR(IF(Y295=0,"",ROUNDUP(Y295/H295,0)*0.00474),"")</f>
        <v>4.7400000000000005E-2</v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22.400000000000002</v>
      </c>
      <c r="BN295" s="64">
        <f>IFERROR(Y295*I295/H295,"0")</f>
        <v>22.400000000000002</v>
      </c>
      <c r="BO295" s="64">
        <f>IFERROR(1/J295*(X295/H295),"0")</f>
        <v>4.2016806722689072E-2</v>
      </c>
      <c r="BP295" s="64">
        <f>IFERROR(1/J295*(Y295/H295),"0")</f>
        <v>4.2016806722689072E-2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20</v>
      </c>
      <c r="Y296" s="383">
        <f>IFERROR(IF(X296="",0,CEILING((X296/$H296),1)*$H296),"")</f>
        <v>20</v>
      </c>
      <c r="Z296" s="36">
        <f>IFERROR(IF(Y296=0,"",ROUNDUP(Y296/H296,0)*0.00474),"")</f>
        <v>4.7400000000000005E-2</v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22.400000000000002</v>
      </c>
      <c r="BN296" s="64">
        <f>IFERROR(Y296*I296/H296,"0")</f>
        <v>22.400000000000002</v>
      </c>
      <c r="BO296" s="64">
        <f>IFERROR(1/J296*(X296/H296),"0")</f>
        <v>4.2016806722689072E-2</v>
      </c>
      <c r="BP296" s="64">
        <f>IFERROR(1/J296*(Y296/H296),"0")</f>
        <v>4.2016806722689072E-2</v>
      </c>
    </row>
    <row r="297" spans="1:68" x14ac:dyDescent="0.2">
      <c r="A297" s="394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6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IFERROR(X294/H294,"0")+IFERROR(X295/H295,"0")+IFERROR(X296/H296,"0")</f>
        <v>20</v>
      </c>
      <c r="Y297" s="384">
        <f>IFERROR(Y294/H294,"0")+IFERROR(Y295/H295,"0")+IFERROR(Y296/H296,"0")</f>
        <v>20</v>
      </c>
      <c r="Z297" s="384">
        <f>IFERROR(IF(Z294="",0,Z294),"0")+IFERROR(IF(Z295="",0,Z295),"0")+IFERROR(IF(Z296="",0,Z296),"0")</f>
        <v>9.4800000000000009E-2</v>
      </c>
      <c r="AA297" s="385"/>
      <c r="AB297" s="385"/>
      <c r="AC297" s="385"/>
    </row>
    <row r="298" spans="1:68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396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IFERROR(SUM(X294:X296),"0")</f>
        <v>40</v>
      </c>
      <c r="Y298" s="384">
        <f>IFERROR(SUM(Y294:Y296),"0")</f>
        <v>40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7"/>
      <c r="AB299" s="377"/>
      <c r="AC299" s="377"/>
    </row>
    <row r="300" spans="1:68" ht="14.25" customHeight="1" x14ac:dyDescent="0.25">
      <c r="A300" s="401" t="s">
        <v>63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8"/>
      <c r="AB300" s="378"/>
      <c r="AC300" s="378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4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6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396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7"/>
      <c r="AB304" s="377"/>
      <c r="AC304" s="377"/>
    </row>
    <row r="305" spans="1:68" ht="14.25" customHeight="1" x14ac:dyDescent="0.25">
      <c r="A305" s="401" t="s">
        <v>63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95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4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396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396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200</v>
      </c>
      <c r="Y311" s="383">
        <f>IFERROR(IF(X311="",0,CEILING((X311/$H311),1)*$H311),"")</f>
        <v>201.60000000000002</v>
      </c>
      <c r="Z311" s="36">
        <f>IFERROR(IF(Y311=0,"",ROUNDUP(Y311/H311,0)*0.00753),"")</f>
        <v>0.72287999999999997</v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225.9047619047619</v>
      </c>
      <c r="BN311" s="64">
        <f>IFERROR(Y311*I311/H311,"0")</f>
        <v>227.71200000000002</v>
      </c>
      <c r="BO311" s="64">
        <f>IFERROR(1/J311*(X311/H311),"0")</f>
        <v>0.61050061050061055</v>
      </c>
      <c r="BP311" s="64">
        <f>IFERROR(1/J311*(Y311/H311),"0")</f>
        <v>0.61538461538461542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150</v>
      </c>
      <c r="Y312" s="383">
        <f>IFERROR(IF(X312="",0,CEILING((X312/$H312),1)*$H312),"")</f>
        <v>151.20000000000002</v>
      </c>
      <c r="Z312" s="36">
        <f>IFERROR(IF(Y312=0,"",ROUNDUP(Y312/H312,0)*0.00753),"")</f>
        <v>0.54215999999999998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168.57142857142856</v>
      </c>
      <c r="BN312" s="64">
        <f>IFERROR(Y312*I312/H312,"0")</f>
        <v>169.92</v>
      </c>
      <c r="BO312" s="64">
        <f>IFERROR(1/J312*(X312/H312),"0")</f>
        <v>0.45787545787545786</v>
      </c>
      <c r="BP312" s="64">
        <f>IFERROR(1/J312*(Y312/H312),"0")</f>
        <v>0.46153846153846151</v>
      </c>
    </row>
    <row r="313" spans="1:68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5"/>
      <c r="O313" s="396"/>
      <c r="P313" s="391" t="s">
        <v>69</v>
      </c>
      <c r="Q313" s="392"/>
      <c r="R313" s="392"/>
      <c r="S313" s="392"/>
      <c r="T313" s="392"/>
      <c r="U313" s="392"/>
      <c r="V313" s="393"/>
      <c r="W313" s="37" t="s">
        <v>70</v>
      </c>
      <c r="X313" s="384">
        <f>IFERROR(X310/H310,"0")+IFERROR(X311/H311,"0")+IFERROR(X312/H312,"0")</f>
        <v>166.66666666666669</v>
      </c>
      <c r="Y313" s="384">
        <f>IFERROR(Y310/H310,"0")+IFERROR(Y311/H311,"0")+IFERROR(Y312/H312,"0")</f>
        <v>168</v>
      </c>
      <c r="Z313" s="384">
        <f>IFERROR(IF(Z310="",0,Z310),"0")+IFERROR(IF(Z311="",0,Z311),"0")+IFERROR(IF(Z312="",0,Z312),"0")</f>
        <v>1.2650399999999999</v>
      </c>
      <c r="AA313" s="385"/>
      <c r="AB313" s="385"/>
      <c r="AC313" s="385"/>
    </row>
    <row r="314" spans="1:68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5"/>
      <c r="O314" s="396"/>
      <c r="P314" s="391" t="s">
        <v>69</v>
      </c>
      <c r="Q314" s="392"/>
      <c r="R314" s="392"/>
      <c r="S314" s="392"/>
      <c r="T314" s="392"/>
      <c r="U314" s="392"/>
      <c r="V314" s="393"/>
      <c r="W314" s="37" t="s">
        <v>68</v>
      </c>
      <c r="X314" s="384">
        <f>IFERROR(SUM(X310:X312),"0")</f>
        <v>350</v>
      </c>
      <c r="Y314" s="384">
        <f>IFERROR(SUM(Y310:Y312),"0")</f>
        <v>352.80000000000007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  <c r="U315" s="395"/>
      <c r="V315" s="395"/>
      <c r="W315" s="395"/>
      <c r="X315" s="395"/>
      <c r="Y315" s="395"/>
      <c r="Z315" s="395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394"/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6"/>
      <c r="P317" s="391" t="s">
        <v>69</v>
      </c>
      <c r="Q317" s="392"/>
      <c r="R317" s="392"/>
      <c r="S317" s="392"/>
      <c r="T317" s="392"/>
      <c r="U317" s="392"/>
      <c r="V317" s="393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6"/>
      <c r="P318" s="391" t="s">
        <v>69</v>
      </c>
      <c r="Q318" s="392"/>
      <c r="R318" s="392"/>
      <c r="S318" s="392"/>
      <c r="T318" s="392"/>
      <c r="U318" s="392"/>
      <c r="V318" s="393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customHeight="1" x14ac:dyDescent="0.2">
      <c r="A319" s="465" t="s">
        <v>498</v>
      </c>
      <c r="B319" s="466"/>
      <c r="C319" s="466"/>
      <c r="D319" s="466"/>
      <c r="E319" s="466"/>
      <c r="F319" s="466"/>
      <c r="G319" s="466"/>
      <c r="H319" s="466"/>
      <c r="I319" s="466"/>
      <c r="J319" s="466"/>
      <c r="K319" s="466"/>
      <c r="L319" s="466"/>
      <c r="M319" s="466"/>
      <c r="N319" s="466"/>
      <c r="O319" s="466"/>
      <c r="P319" s="466"/>
      <c r="Q319" s="466"/>
      <c r="R319" s="466"/>
      <c r="S319" s="466"/>
      <c r="T319" s="466"/>
      <c r="U319" s="466"/>
      <c r="V319" s="466"/>
      <c r="W319" s="466"/>
      <c r="X319" s="466"/>
      <c r="Y319" s="466"/>
      <c r="Z319" s="466"/>
      <c r="AA319" s="48"/>
      <c r="AB319" s="48"/>
      <c r="AC319" s="48"/>
    </row>
    <row r="320" spans="1:68" ht="16.5" customHeight="1" x14ac:dyDescent="0.25">
      <c r="A320" s="398" t="s">
        <v>499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7"/>
      <c r="AB320" s="377"/>
      <c r="AC320" s="377"/>
    </row>
    <row r="321" spans="1:68" ht="14.25" customHeight="1" x14ac:dyDescent="0.25">
      <c r="A321" s="401" t="s">
        <v>112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395"/>
      <c r="Z321" s="395"/>
      <c r="AA321" s="378"/>
      <c r="AB321" s="378"/>
      <c r="AC321" s="378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500</v>
      </c>
      <c r="Y322" s="383">
        <f t="shared" ref="Y322:Y333" si="59">IFERROR(IF(X322="",0,CEILING((X322/$H322),1)*$H322),"")</f>
        <v>504</v>
      </c>
      <c r="Z322" s="36">
        <f>IFERROR(IF(Y322=0,"",ROUNDUP(Y322/H322,0)*0.02175),"")</f>
        <v>0.91349999999999998</v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520</v>
      </c>
      <c r="BN322" s="64">
        <f t="shared" ref="BN322:BN333" si="61">IFERROR(Y322*I322/H322,"0")</f>
        <v>524.16</v>
      </c>
      <c r="BO322" s="64">
        <f t="shared" ref="BO322:BO333" si="62">IFERROR(1/J322*(X322/H322),"0")</f>
        <v>0.74404761904761896</v>
      </c>
      <c r="BP322" s="64">
        <f t="shared" ref="BP322:BP333" si="63">IFERROR(1/J322*(Y322/H322),"0")</f>
        <v>0.75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1000</v>
      </c>
      <c r="Y324" s="383">
        <f t="shared" si="59"/>
        <v>1005</v>
      </c>
      <c r="Z324" s="36">
        <f>IFERROR(IF(Y324=0,"",ROUNDUP(Y324/H324,0)*0.02175),"")</f>
        <v>1.4572499999999999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1032</v>
      </c>
      <c r="BN324" s="64">
        <f t="shared" si="61"/>
        <v>1037.1600000000001</v>
      </c>
      <c r="BO324" s="64">
        <f t="shared" si="62"/>
        <v>1.3888888888888888</v>
      </c>
      <c r="BP324" s="64">
        <f t="shared" si="63"/>
        <v>1.3958333333333333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1000</v>
      </c>
      <c r="Y326" s="383">
        <f t="shared" si="59"/>
        <v>1005</v>
      </c>
      <c r="Z326" s="36">
        <f>IFERROR(IF(Y326=0,"",ROUNDUP(Y326/H326,0)*0.02175),"")</f>
        <v>1.4572499999999999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1032</v>
      </c>
      <c r="BN326" s="64">
        <f t="shared" si="61"/>
        <v>1037.1600000000001</v>
      </c>
      <c r="BO326" s="64">
        <f t="shared" si="62"/>
        <v>1.3888888888888888</v>
      </c>
      <c r="BP326" s="64">
        <f t="shared" si="63"/>
        <v>1.3958333333333333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0</v>
      </c>
      <c r="Y328" s="383">
        <f t="shared" si="59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0</v>
      </c>
      <c r="BN328" s="64">
        <f t="shared" si="61"/>
        <v>0</v>
      </c>
      <c r="BO328" s="64">
        <f t="shared" si="62"/>
        <v>0</v>
      </c>
      <c r="BP328" s="64">
        <f t="shared" si="63"/>
        <v>0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4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396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175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176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3.8280000000000003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396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IFERROR(SUM(X322:X333),"0")</f>
        <v>2500</v>
      </c>
      <c r="Y335" s="384">
        <f>IFERROR(SUM(Y322:Y333),"0")</f>
        <v>2514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500</v>
      </c>
      <c r="Y337" s="383">
        <f>IFERROR(IF(X337="",0,CEILING((X337/$H337),1)*$H337),"")</f>
        <v>510</v>
      </c>
      <c r="Z337" s="36">
        <f>IFERROR(IF(Y337=0,"",ROUNDUP(Y337/H337,0)*0.02175),"")</f>
        <v>0.73949999999999994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516</v>
      </c>
      <c r="BN337" s="64">
        <f>IFERROR(Y337*I337/H337,"0")</f>
        <v>526.32000000000005</v>
      </c>
      <c r="BO337" s="64">
        <f>IFERROR(1/J337*(X337/H337),"0")</f>
        <v>0.69444444444444442</v>
      </c>
      <c r="BP337" s="64">
        <f>IFERROR(1/J337*(Y337/H337),"0")</f>
        <v>0.70833333333333326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4"/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6"/>
      <c r="P339" s="391" t="s">
        <v>69</v>
      </c>
      <c r="Q339" s="392"/>
      <c r="R339" s="392"/>
      <c r="S339" s="392"/>
      <c r="T339" s="392"/>
      <c r="U339" s="392"/>
      <c r="V339" s="393"/>
      <c r="W339" s="37" t="s">
        <v>70</v>
      </c>
      <c r="X339" s="384">
        <f>IFERROR(X337/H337,"0")+IFERROR(X338/H338,"0")</f>
        <v>33.333333333333336</v>
      </c>
      <c r="Y339" s="384">
        <f>IFERROR(Y337/H337,"0")+IFERROR(Y338/H338,"0")</f>
        <v>34</v>
      </c>
      <c r="Z339" s="384">
        <f>IFERROR(IF(Z337="",0,Z337),"0")+IFERROR(IF(Z338="",0,Z338),"0")</f>
        <v>0.73949999999999994</v>
      </c>
      <c r="AA339" s="385"/>
      <c r="AB339" s="385"/>
      <c r="AC339" s="385"/>
    </row>
    <row r="340" spans="1:68" x14ac:dyDescent="0.2">
      <c r="A340" s="395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396"/>
      <c r="P340" s="391" t="s">
        <v>69</v>
      </c>
      <c r="Q340" s="392"/>
      <c r="R340" s="392"/>
      <c r="S340" s="392"/>
      <c r="T340" s="392"/>
      <c r="U340" s="392"/>
      <c r="V340" s="393"/>
      <c r="W340" s="37" t="s">
        <v>68</v>
      </c>
      <c r="X340" s="384">
        <f>IFERROR(SUM(X337:X338),"0")</f>
        <v>500</v>
      </c>
      <c r="Y340" s="384">
        <f>IFERROR(SUM(Y337:Y338),"0")</f>
        <v>510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  <c r="R341" s="395"/>
      <c r="S341" s="395"/>
      <c r="T341" s="395"/>
      <c r="U341" s="395"/>
      <c r="V341" s="395"/>
      <c r="W341" s="395"/>
      <c r="X341" s="395"/>
      <c r="Y341" s="395"/>
      <c r="Z341" s="395"/>
      <c r="AA341" s="378"/>
      <c r="AB341" s="378"/>
      <c r="AC341" s="378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94"/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6"/>
      <c r="P345" s="391" t="s">
        <v>69</v>
      </c>
      <c r="Q345" s="392"/>
      <c r="R345" s="392"/>
      <c r="S345" s="392"/>
      <c r="T345" s="392"/>
      <c r="U345" s="392"/>
      <c r="V345" s="393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5"/>
      <c r="B346" s="395"/>
      <c r="C346" s="395"/>
      <c r="D346" s="395"/>
      <c r="E346" s="395"/>
      <c r="F346" s="395"/>
      <c r="G346" s="395"/>
      <c r="H346" s="395"/>
      <c r="I346" s="395"/>
      <c r="J346" s="395"/>
      <c r="K346" s="395"/>
      <c r="L346" s="395"/>
      <c r="M346" s="395"/>
      <c r="N346" s="395"/>
      <c r="O346" s="396"/>
      <c r="P346" s="391" t="s">
        <v>69</v>
      </c>
      <c r="Q346" s="392"/>
      <c r="R346" s="392"/>
      <c r="S346" s="392"/>
      <c r="T346" s="392"/>
      <c r="U346" s="392"/>
      <c r="V346" s="393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  <c r="R347" s="395"/>
      <c r="S347" s="395"/>
      <c r="T347" s="395"/>
      <c r="U347" s="395"/>
      <c r="V347" s="395"/>
      <c r="W347" s="395"/>
      <c r="X347" s="395"/>
      <c r="Y347" s="395"/>
      <c r="Z347" s="395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200</v>
      </c>
      <c r="Y348" s="383">
        <f>IFERROR(IF(X348="",0,CEILING((X348/$H348),1)*$H348),"")</f>
        <v>202.79999999999998</v>
      </c>
      <c r="Z348" s="36">
        <f>IFERROR(IF(Y348=0,"",ROUNDUP(Y348/H348,0)*0.02175),"")</f>
        <v>0.5655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214.46153846153848</v>
      </c>
      <c r="BN348" s="64">
        <f>IFERROR(Y348*I348/H348,"0")</f>
        <v>217.464</v>
      </c>
      <c r="BO348" s="64">
        <f>IFERROR(1/J348*(X348/H348),"0")</f>
        <v>0.45787545787545786</v>
      </c>
      <c r="BP348" s="64">
        <f>IFERROR(1/J348*(Y348/H348),"0")</f>
        <v>0.46428571428571425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4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6"/>
      <c r="P350" s="391" t="s">
        <v>69</v>
      </c>
      <c r="Q350" s="392"/>
      <c r="R350" s="392"/>
      <c r="S350" s="392"/>
      <c r="T350" s="392"/>
      <c r="U350" s="392"/>
      <c r="V350" s="393"/>
      <c r="W350" s="37" t="s">
        <v>70</v>
      </c>
      <c r="X350" s="384">
        <f>IFERROR(X348/H348,"0")+IFERROR(X349/H349,"0")</f>
        <v>25.641025641025642</v>
      </c>
      <c r="Y350" s="384">
        <f>IFERROR(Y348/H348,"0")+IFERROR(Y349/H349,"0")</f>
        <v>26</v>
      </c>
      <c r="Z350" s="384">
        <f>IFERROR(IF(Z348="",0,Z348),"0")+IFERROR(IF(Z349="",0,Z349),"0")</f>
        <v>0.5655</v>
      </c>
      <c r="AA350" s="385"/>
      <c r="AB350" s="385"/>
      <c r="AC350" s="385"/>
    </row>
    <row r="351" spans="1:68" x14ac:dyDescent="0.2">
      <c r="A351" s="395"/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6"/>
      <c r="P351" s="391" t="s">
        <v>69</v>
      </c>
      <c r="Q351" s="392"/>
      <c r="R351" s="392"/>
      <c r="S351" s="392"/>
      <c r="T351" s="392"/>
      <c r="U351" s="392"/>
      <c r="V351" s="393"/>
      <c r="W351" s="37" t="s">
        <v>68</v>
      </c>
      <c r="X351" s="384">
        <f>IFERROR(SUM(X348:X349),"0")</f>
        <v>200</v>
      </c>
      <c r="Y351" s="384">
        <f>IFERROR(SUM(Y348:Y349),"0")</f>
        <v>202.79999999999998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5"/>
      <c r="C352" s="395"/>
      <c r="D352" s="395"/>
      <c r="E352" s="395"/>
      <c r="F352" s="395"/>
      <c r="G352" s="395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  <c r="R352" s="395"/>
      <c r="S352" s="395"/>
      <c r="T352" s="395"/>
      <c r="U352" s="395"/>
      <c r="V352" s="395"/>
      <c r="W352" s="395"/>
      <c r="X352" s="395"/>
      <c r="Y352" s="395"/>
      <c r="Z352" s="395"/>
      <c r="AA352" s="377"/>
      <c r="AB352" s="377"/>
      <c r="AC352" s="377"/>
    </row>
    <row r="353" spans="1:68" ht="14.25" customHeight="1" x14ac:dyDescent="0.25">
      <c r="A353" s="401" t="s">
        <v>112</v>
      </c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  <c r="R353" s="395"/>
      <c r="S353" s="395"/>
      <c r="T353" s="395"/>
      <c r="U353" s="395"/>
      <c r="V353" s="395"/>
      <c r="W353" s="395"/>
      <c r="X353" s="395"/>
      <c r="Y353" s="395"/>
      <c r="Z353" s="395"/>
      <c r="AA353" s="378"/>
      <c r="AB353" s="378"/>
      <c r="AC353" s="378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6"/>
      <c r="P355" s="391" t="s">
        <v>69</v>
      </c>
      <c r="Q355" s="392"/>
      <c r="R355" s="392"/>
      <c r="S355" s="392"/>
      <c r="T355" s="392"/>
      <c r="U355" s="392"/>
      <c r="V355" s="393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6"/>
      <c r="P356" s="391" t="s">
        <v>69</v>
      </c>
      <c r="Q356" s="392"/>
      <c r="R356" s="392"/>
      <c r="S356" s="392"/>
      <c r="T356" s="392"/>
      <c r="U356" s="392"/>
      <c r="V356" s="393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95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50</v>
      </c>
      <c r="Y358" s="383">
        <f>IFERROR(IF(X358="",0,CEILING((X358/$H358),1)*$H358),"")</f>
        <v>52.56</v>
      </c>
      <c r="Z358" s="36">
        <f>IFERROR(IF(Y358=0,"",ROUNDUP(Y358/H358,0)*0.00753),"")</f>
        <v>9.0359999999999996E-2</v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52.283105022831052</v>
      </c>
      <c r="BN358" s="64">
        <f>IFERROR(Y358*I358/H358,"0")</f>
        <v>54.960000000000008</v>
      </c>
      <c r="BO358" s="64">
        <f>IFERROR(1/J358*(X358/H358),"0")</f>
        <v>7.3176443039456737E-2</v>
      </c>
      <c r="BP358" s="64">
        <f>IFERROR(1/J358*(Y358/H358),"0")</f>
        <v>7.6923076923076927E-2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6"/>
      <c r="P361" s="391" t="s">
        <v>69</v>
      </c>
      <c r="Q361" s="392"/>
      <c r="R361" s="392"/>
      <c r="S361" s="392"/>
      <c r="T361" s="392"/>
      <c r="U361" s="392"/>
      <c r="V361" s="393"/>
      <c r="W361" s="37" t="s">
        <v>70</v>
      </c>
      <c r="X361" s="384">
        <f>IFERROR(X358/H358,"0")+IFERROR(X359/H359,"0")+IFERROR(X360/H360,"0")</f>
        <v>11.415525114155251</v>
      </c>
      <c r="Y361" s="384">
        <f>IFERROR(Y358/H358,"0")+IFERROR(Y359/H359,"0")+IFERROR(Y360/H360,"0")</f>
        <v>12</v>
      </c>
      <c r="Z361" s="384">
        <f>IFERROR(IF(Z358="",0,Z358),"0")+IFERROR(IF(Z359="",0,Z359),"0")+IFERROR(IF(Z360="",0,Z360),"0")</f>
        <v>9.0359999999999996E-2</v>
      </c>
      <c r="AA361" s="385"/>
      <c r="AB361" s="385"/>
      <c r="AC361" s="385"/>
    </row>
    <row r="362" spans="1:68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6"/>
      <c r="P362" s="391" t="s">
        <v>69</v>
      </c>
      <c r="Q362" s="392"/>
      <c r="R362" s="392"/>
      <c r="S362" s="392"/>
      <c r="T362" s="392"/>
      <c r="U362" s="392"/>
      <c r="V362" s="393"/>
      <c r="W362" s="37" t="s">
        <v>68</v>
      </c>
      <c r="X362" s="384">
        <f>IFERROR(SUM(X358:X360),"0")</f>
        <v>50</v>
      </c>
      <c r="Y362" s="384">
        <f>IFERROR(SUM(Y358:Y360),"0")</f>
        <v>52.56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95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2000</v>
      </c>
      <c r="Y364" s="383">
        <f>IFERROR(IF(X364="",0,CEILING((X364/$H364),1)*$H364),"")</f>
        <v>2004.6</v>
      </c>
      <c r="Z364" s="36">
        <f>IFERROR(IF(Y364=0,"",ROUNDUP(Y364/H364,0)*0.02175),"")</f>
        <v>5.5897499999999996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2144.6153846153848</v>
      </c>
      <c r="BN364" s="64">
        <f>IFERROR(Y364*I364/H364,"0")</f>
        <v>2149.5479999999998</v>
      </c>
      <c r="BO364" s="64">
        <f>IFERROR(1/J364*(X364/H364),"0")</f>
        <v>4.5787545787545785</v>
      </c>
      <c r="BP364" s="64">
        <f>IFERROR(1/J364*(Y364/H364),"0")</f>
        <v>4.5892857142857144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200</v>
      </c>
      <c r="Y367" s="383">
        <f>IFERROR(IF(X367="",0,CEILING((X367/$H367),1)*$H367),"")</f>
        <v>201.6</v>
      </c>
      <c r="Z367" s="36">
        <f>IFERROR(IF(Y367=0,"",ROUNDUP(Y367/H367,0)*0.00753),"")</f>
        <v>0.63251999999999997</v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223.66666666666671</v>
      </c>
      <c r="BN367" s="64">
        <f>IFERROR(Y367*I367/H367,"0")</f>
        <v>225.45600000000005</v>
      </c>
      <c r="BO367" s="64">
        <f>IFERROR(1/J367*(X367/H367),"0")</f>
        <v>0.53418803418803418</v>
      </c>
      <c r="BP367" s="64">
        <f>IFERROR(1/J367*(Y367/H367),"0")</f>
        <v>0.53846153846153844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5"/>
      <c r="O369" s="396"/>
      <c r="P369" s="391" t="s">
        <v>69</v>
      </c>
      <c r="Q369" s="392"/>
      <c r="R369" s="392"/>
      <c r="S369" s="392"/>
      <c r="T369" s="392"/>
      <c r="U369" s="392"/>
      <c r="V369" s="393"/>
      <c r="W369" s="37" t="s">
        <v>70</v>
      </c>
      <c r="X369" s="384">
        <f>IFERROR(X364/H364,"0")+IFERROR(X365/H365,"0")+IFERROR(X366/H366,"0")+IFERROR(X367/H367,"0")+IFERROR(X368/H368,"0")</f>
        <v>339.74358974358972</v>
      </c>
      <c r="Y369" s="384">
        <f>IFERROR(Y364/H364,"0")+IFERROR(Y365/H365,"0")+IFERROR(Y366/H366,"0")+IFERROR(Y367/H367,"0")+IFERROR(Y368/H368,"0")</f>
        <v>341</v>
      </c>
      <c r="Z369" s="384">
        <f>IFERROR(IF(Z364="",0,Z364),"0")+IFERROR(IF(Z365="",0,Z365),"0")+IFERROR(IF(Z366="",0,Z366),"0")+IFERROR(IF(Z367="",0,Z367),"0")+IFERROR(IF(Z368="",0,Z368),"0")</f>
        <v>6.22227</v>
      </c>
      <c r="AA369" s="385"/>
      <c r="AB369" s="385"/>
      <c r="AC369" s="385"/>
    </row>
    <row r="370" spans="1:68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5"/>
      <c r="O370" s="396"/>
      <c r="P370" s="391" t="s">
        <v>69</v>
      </c>
      <c r="Q370" s="392"/>
      <c r="R370" s="392"/>
      <c r="S370" s="392"/>
      <c r="T370" s="392"/>
      <c r="U370" s="392"/>
      <c r="V370" s="393"/>
      <c r="W370" s="37" t="s">
        <v>68</v>
      </c>
      <c r="X370" s="384">
        <f>IFERROR(SUM(X364:X368),"0")</f>
        <v>2200</v>
      </c>
      <c r="Y370" s="384">
        <f>IFERROR(SUM(Y364:Y368),"0")</f>
        <v>2206.1999999999998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95"/>
      <c r="AA371" s="378"/>
      <c r="AB371" s="378"/>
      <c r="AC371" s="378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6"/>
      <c r="P374" s="391" t="s">
        <v>69</v>
      </c>
      <c r="Q374" s="392"/>
      <c r="R374" s="392"/>
      <c r="S374" s="392"/>
      <c r="T374" s="392"/>
      <c r="U374" s="392"/>
      <c r="V374" s="393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6"/>
      <c r="P375" s="391" t="s">
        <v>69</v>
      </c>
      <c r="Q375" s="392"/>
      <c r="R375" s="392"/>
      <c r="S375" s="392"/>
      <c r="T375" s="392"/>
      <c r="U375" s="392"/>
      <c r="V375" s="393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5" t="s">
        <v>554</v>
      </c>
      <c r="B376" s="466"/>
      <c r="C376" s="466"/>
      <c r="D376" s="466"/>
      <c r="E376" s="466"/>
      <c r="F376" s="466"/>
      <c r="G376" s="466"/>
      <c r="H376" s="466"/>
      <c r="I376" s="466"/>
      <c r="J376" s="466"/>
      <c r="K376" s="466"/>
      <c r="L376" s="466"/>
      <c r="M376" s="466"/>
      <c r="N376" s="466"/>
      <c r="O376" s="466"/>
      <c r="P376" s="466"/>
      <c r="Q376" s="466"/>
      <c r="R376" s="466"/>
      <c r="S376" s="466"/>
      <c r="T376" s="466"/>
      <c r="U376" s="466"/>
      <c r="V376" s="466"/>
      <c r="W376" s="466"/>
      <c r="X376" s="466"/>
      <c r="Y376" s="466"/>
      <c r="Z376" s="466"/>
      <c r="AA376" s="48"/>
      <c r="AB376" s="48"/>
      <c r="AC376" s="48"/>
    </row>
    <row r="377" spans="1:68" ht="16.5" customHeight="1" x14ac:dyDescent="0.25">
      <c r="A377" s="398" t="s">
        <v>555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95"/>
      <c r="AA377" s="377"/>
      <c r="AB377" s="377"/>
      <c r="AC377" s="377"/>
    </row>
    <row r="378" spans="1:68" ht="14.25" customHeight="1" x14ac:dyDescent="0.25">
      <c r="A378" s="401" t="s">
        <v>112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95"/>
      <c r="AA378" s="378"/>
      <c r="AB378" s="378"/>
      <c r="AC378" s="378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4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6"/>
      <c r="P380" s="391" t="s">
        <v>69</v>
      </c>
      <c r="Q380" s="392"/>
      <c r="R380" s="392"/>
      <c r="S380" s="392"/>
      <c r="T380" s="392"/>
      <c r="U380" s="392"/>
      <c r="V380" s="393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6"/>
      <c r="P381" s="391" t="s">
        <v>69</v>
      </c>
      <c r="Q381" s="392"/>
      <c r="R381" s="392"/>
      <c r="S381" s="392"/>
      <c r="T381" s="392"/>
      <c r="U381" s="392"/>
      <c r="V381" s="393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  <c r="U382" s="395"/>
      <c r="V382" s="395"/>
      <c r="W382" s="395"/>
      <c r="X382" s="395"/>
      <c r="Y382" s="395"/>
      <c r="Z382" s="395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100</v>
      </c>
      <c r="Y383" s="383">
        <f t="shared" ref="Y383:Y405" si="64">IFERROR(IF(X383="",0,CEILING((X383/$H383),1)*$H383),"")</f>
        <v>100.80000000000001</v>
      </c>
      <c r="Z383" s="36">
        <f t="shared" ref="Z383:Z389" si="65">IFERROR(IF(Y383=0,"",ROUNDUP(Y383/H383,0)*0.00753),"")</f>
        <v>0.18071999999999999</v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105.47619047619047</v>
      </c>
      <c r="BN383" s="64">
        <f t="shared" ref="BN383:BN405" si="67">IFERROR(Y383*I383/H383,"0")</f>
        <v>106.32000000000001</v>
      </c>
      <c r="BO383" s="64">
        <f t="shared" ref="BO383:BO405" si="68">IFERROR(1/J383*(X383/H383),"0")</f>
        <v>0.15262515262515264</v>
      </c>
      <c r="BP383" s="64">
        <f t="shared" ref="BP383:BP405" si="69">IFERROR(1/J383*(Y383/H383),"0")</f>
        <v>0.15384615384615385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9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50</v>
      </c>
      <c r="Y385" s="383">
        <f t="shared" si="64"/>
        <v>50.400000000000006</v>
      </c>
      <c r="Z385" s="36">
        <f t="shared" si="65"/>
        <v>9.0359999999999996E-2</v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52.738095238095234</v>
      </c>
      <c r="BN385" s="64">
        <f t="shared" si="67"/>
        <v>53.160000000000004</v>
      </c>
      <c r="BO385" s="64">
        <f t="shared" si="68"/>
        <v>7.6312576312576319E-2</v>
      </c>
      <c r="BP385" s="64">
        <f t="shared" si="69"/>
        <v>7.6923076923076927E-2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9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2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4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4"/>
      <c r="B406" s="395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6"/>
      <c r="P406" s="391" t="s">
        <v>69</v>
      </c>
      <c r="Q406" s="392"/>
      <c r="R406" s="392"/>
      <c r="S406" s="392"/>
      <c r="T406" s="392"/>
      <c r="U406" s="392"/>
      <c r="V406" s="393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35.714285714285715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36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0.27107999999999999</v>
      </c>
      <c r="AA406" s="385"/>
      <c r="AB406" s="385"/>
      <c r="AC406" s="385"/>
    </row>
    <row r="407" spans="1:68" x14ac:dyDescent="0.2">
      <c r="A407" s="395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5"/>
      <c r="O407" s="396"/>
      <c r="P407" s="391" t="s">
        <v>69</v>
      </c>
      <c r="Q407" s="392"/>
      <c r="R407" s="392"/>
      <c r="S407" s="392"/>
      <c r="T407" s="392"/>
      <c r="U407" s="392"/>
      <c r="V407" s="393"/>
      <c r="W407" s="37" t="s">
        <v>68</v>
      </c>
      <c r="X407" s="384">
        <f>IFERROR(SUM(X383:X405),"0")</f>
        <v>150</v>
      </c>
      <c r="Y407" s="384">
        <f>IFERROR(SUM(Y383:Y405),"0")</f>
        <v>151.20000000000002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  <c r="R408" s="395"/>
      <c r="S408" s="395"/>
      <c r="T408" s="395"/>
      <c r="U408" s="395"/>
      <c r="V408" s="395"/>
      <c r="W408" s="395"/>
      <c r="X408" s="395"/>
      <c r="Y408" s="395"/>
      <c r="Z408" s="395"/>
      <c r="AA408" s="378"/>
      <c r="AB408" s="378"/>
      <c r="AC408" s="378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4"/>
      <c r="B411" s="395"/>
      <c r="C411" s="395"/>
      <c r="D411" s="395"/>
      <c r="E411" s="395"/>
      <c r="F411" s="395"/>
      <c r="G411" s="395"/>
      <c r="H411" s="395"/>
      <c r="I411" s="395"/>
      <c r="J411" s="395"/>
      <c r="K411" s="395"/>
      <c r="L411" s="395"/>
      <c r="M411" s="395"/>
      <c r="N411" s="395"/>
      <c r="O411" s="396"/>
      <c r="P411" s="391" t="s">
        <v>69</v>
      </c>
      <c r="Q411" s="392"/>
      <c r="R411" s="392"/>
      <c r="S411" s="392"/>
      <c r="T411" s="392"/>
      <c r="U411" s="392"/>
      <c r="V411" s="393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5"/>
      <c r="O412" s="396"/>
      <c r="P412" s="391" t="s">
        <v>69</v>
      </c>
      <c r="Q412" s="392"/>
      <c r="R412" s="392"/>
      <c r="S412" s="392"/>
      <c r="T412" s="392"/>
      <c r="U412" s="392"/>
      <c r="V412" s="393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  <c r="R413" s="395"/>
      <c r="S413" s="395"/>
      <c r="T413" s="395"/>
      <c r="U413" s="395"/>
      <c r="V413" s="395"/>
      <c r="W413" s="395"/>
      <c r="X413" s="395"/>
      <c r="Y413" s="395"/>
      <c r="Z413" s="395"/>
      <c r="AA413" s="378"/>
      <c r="AB413" s="378"/>
      <c r="AC413" s="378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4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396"/>
      <c r="P417" s="391" t="s">
        <v>69</v>
      </c>
      <c r="Q417" s="392"/>
      <c r="R417" s="392"/>
      <c r="S417" s="392"/>
      <c r="T417" s="392"/>
      <c r="U417" s="392"/>
      <c r="V417" s="393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x14ac:dyDescent="0.2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6"/>
      <c r="P418" s="391" t="s">
        <v>69</v>
      </c>
      <c r="Q418" s="392"/>
      <c r="R418" s="392"/>
      <c r="S418" s="392"/>
      <c r="T418" s="392"/>
      <c r="U418" s="392"/>
      <c r="V418" s="393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  <c r="U419" s="395"/>
      <c r="V419" s="395"/>
      <c r="W419" s="395"/>
      <c r="X419" s="395"/>
      <c r="Y419" s="395"/>
      <c r="Z419" s="395"/>
      <c r="AA419" s="377"/>
      <c r="AB419" s="377"/>
      <c r="AC419" s="377"/>
    </row>
    <row r="420" spans="1:68" ht="14.25" customHeight="1" x14ac:dyDescent="0.25">
      <c r="A420" s="401" t="s">
        <v>104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95"/>
      <c r="AA420" s="378"/>
      <c r="AB420" s="378"/>
      <c r="AC420" s="378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4"/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6"/>
      <c r="P422" s="391" t="s">
        <v>69</v>
      </c>
      <c r="Q422" s="392"/>
      <c r="R422" s="392"/>
      <c r="S422" s="392"/>
      <c r="T422" s="392"/>
      <c r="U422" s="392"/>
      <c r="V422" s="393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5"/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6"/>
      <c r="P423" s="391" t="s">
        <v>69</v>
      </c>
      <c r="Q423" s="392"/>
      <c r="R423" s="392"/>
      <c r="S423" s="392"/>
      <c r="T423" s="392"/>
      <c r="U423" s="392"/>
      <c r="V423" s="393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8"/>
      <c r="AB424" s="378"/>
      <c r="AC424" s="378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150</v>
      </c>
      <c r="Y425" s="383">
        <f t="shared" ref="Y425:Y431" si="71">IFERROR(IF(X425="",0,CEILING((X425/$H425),1)*$H425),"")</f>
        <v>151.20000000000002</v>
      </c>
      <c r="Z425" s="36">
        <f>IFERROR(IF(Y425=0,"",ROUNDUP(Y425/H425,0)*0.00753),"")</f>
        <v>0.27107999999999999</v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158.21428571428569</v>
      </c>
      <c r="BN425" s="64">
        <f t="shared" ref="BN425:BN431" si="73">IFERROR(Y425*I425/H425,"0")</f>
        <v>159.47999999999999</v>
      </c>
      <c r="BO425" s="64">
        <f t="shared" ref="BO425:BO431" si="74">IFERROR(1/J425*(X425/H425),"0")</f>
        <v>0.22893772893772893</v>
      </c>
      <c r="BP425" s="64">
        <f t="shared" ref="BP425:BP431" si="75">IFERROR(1/J425*(Y425/H425),"0")</f>
        <v>0.23076923076923075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0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4"/>
      <c r="B432" s="395"/>
      <c r="C432" s="395"/>
      <c r="D432" s="395"/>
      <c r="E432" s="395"/>
      <c r="F432" s="395"/>
      <c r="G432" s="395"/>
      <c r="H432" s="395"/>
      <c r="I432" s="395"/>
      <c r="J432" s="395"/>
      <c r="K432" s="395"/>
      <c r="L432" s="395"/>
      <c r="M432" s="395"/>
      <c r="N432" s="395"/>
      <c r="O432" s="396"/>
      <c r="P432" s="391" t="s">
        <v>69</v>
      </c>
      <c r="Q432" s="392"/>
      <c r="R432" s="392"/>
      <c r="S432" s="392"/>
      <c r="T432" s="392"/>
      <c r="U432" s="392"/>
      <c r="V432" s="393"/>
      <c r="W432" s="37" t="s">
        <v>70</v>
      </c>
      <c r="X432" s="384">
        <f>IFERROR(X425/H425,"0")+IFERROR(X426/H426,"0")+IFERROR(X427/H427,"0")+IFERROR(X428/H428,"0")+IFERROR(X429/H429,"0")+IFERROR(X430/H430,"0")+IFERROR(X431/H431,"0")</f>
        <v>35.714285714285715</v>
      </c>
      <c r="Y432" s="384">
        <f>IFERROR(Y425/H425,"0")+IFERROR(Y426/H426,"0")+IFERROR(Y427/H427,"0")+IFERROR(Y428/H428,"0")+IFERROR(Y429/H429,"0")+IFERROR(Y430/H430,"0")+IFERROR(Y431/H431,"0")</f>
        <v>36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0.27107999999999999</v>
      </c>
      <c r="AA432" s="385"/>
      <c r="AB432" s="385"/>
      <c r="AC432" s="385"/>
    </row>
    <row r="433" spans="1:68" x14ac:dyDescent="0.2">
      <c r="A433" s="395"/>
      <c r="B433" s="395"/>
      <c r="C433" s="395"/>
      <c r="D433" s="395"/>
      <c r="E433" s="395"/>
      <c r="F433" s="395"/>
      <c r="G433" s="395"/>
      <c r="H433" s="395"/>
      <c r="I433" s="395"/>
      <c r="J433" s="395"/>
      <c r="K433" s="395"/>
      <c r="L433" s="395"/>
      <c r="M433" s="395"/>
      <c r="N433" s="395"/>
      <c r="O433" s="396"/>
      <c r="P433" s="391" t="s">
        <v>69</v>
      </c>
      <c r="Q433" s="392"/>
      <c r="R433" s="392"/>
      <c r="S433" s="392"/>
      <c r="T433" s="392"/>
      <c r="U433" s="392"/>
      <c r="V433" s="393"/>
      <c r="W433" s="37" t="s">
        <v>68</v>
      </c>
      <c r="X433" s="384">
        <f>IFERROR(SUM(X425:X431),"0")</f>
        <v>150</v>
      </c>
      <c r="Y433" s="384">
        <f>IFERROR(SUM(Y425:Y431),"0")</f>
        <v>151.20000000000002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5"/>
      <c r="C434" s="395"/>
      <c r="D434" s="395"/>
      <c r="E434" s="395"/>
      <c r="F434" s="395"/>
      <c r="G434" s="395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  <c r="R434" s="395"/>
      <c r="S434" s="395"/>
      <c r="T434" s="395"/>
      <c r="U434" s="395"/>
      <c r="V434" s="395"/>
      <c r="W434" s="395"/>
      <c r="X434" s="395"/>
      <c r="Y434" s="395"/>
      <c r="Z434" s="395"/>
      <c r="AA434" s="378"/>
      <c r="AB434" s="378"/>
      <c r="AC434" s="378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5"/>
      <c r="O436" s="396"/>
      <c r="P436" s="391" t="s">
        <v>69</v>
      </c>
      <c r="Q436" s="392"/>
      <c r="R436" s="392"/>
      <c r="S436" s="392"/>
      <c r="T436" s="392"/>
      <c r="U436" s="392"/>
      <c r="V436" s="393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6"/>
      <c r="P437" s="391" t="s">
        <v>69</v>
      </c>
      <c r="Q437" s="392"/>
      <c r="R437" s="392"/>
      <c r="S437" s="392"/>
      <c r="T437" s="392"/>
      <c r="U437" s="392"/>
      <c r="V437" s="393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95"/>
      <c r="AA438" s="378"/>
      <c r="AB438" s="378"/>
      <c r="AC438" s="378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5"/>
      <c r="O440" s="396"/>
      <c r="P440" s="391" t="s">
        <v>69</v>
      </c>
      <c r="Q440" s="392"/>
      <c r="R440" s="392"/>
      <c r="S440" s="392"/>
      <c r="T440" s="392"/>
      <c r="U440" s="392"/>
      <c r="V440" s="393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5"/>
      <c r="O441" s="396"/>
      <c r="P441" s="391" t="s">
        <v>69</v>
      </c>
      <c r="Q441" s="392"/>
      <c r="R441" s="392"/>
      <c r="S441" s="392"/>
      <c r="T441" s="392"/>
      <c r="U441" s="392"/>
      <c r="V441" s="393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95"/>
      <c r="AA442" s="378"/>
      <c r="AB442" s="378"/>
      <c r="AC442" s="378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6"/>
      <c r="P444" s="391" t="s">
        <v>69</v>
      </c>
      <c r="Q444" s="392"/>
      <c r="R444" s="392"/>
      <c r="S444" s="392"/>
      <c r="T444" s="392"/>
      <c r="U444" s="392"/>
      <c r="V444" s="393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5"/>
      <c r="O445" s="396"/>
      <c r="P445" s="391" t="s">
        <v>69</v>
      </c>
      <c r="Q445" s="392"/>
      <c r="R445" s="392"/>
      <c r="S445" s="392"/>
      <c r="T445" s="392"/>
      <c r="U445" s="392"/>
      <c r="V445" s="393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95"/>
      <c r="AA446" s="377"/>
      <c r="AB446" s="377"/>
      <c r="AC446" s="377"/>
    </row>
    <row r="447" spans="1:68" ht="14.25" customHeight="1" x14ac:dyDescent="0.25">
      <c r="A447" s="401" t="s">
        <v>63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95"/>
      <c r="AA447" s="378"/>
      <c r="AB447" s="378"/>
      <c r="AC447" s="378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94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6"/>
      <c r="P451" s="391" t="s">
        <v>69</v>
      </c>
      <c r="Q451" s="392"/>
      <c r="R451" s="392"/>
      <c r="S451" s="392"/>
      <c r="T451" s="392"/>
      <c r="U451" s="392"/>
      <c r="V451" s="393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6"/>
      <c r="P452" s="391" t="s">
        <v>69</v>
      </c>
      <c r="Q452" s="392"/>
      <c r="R452" s="392"/>
      <c r="S452" s="392"/>
      <c r="T452" s="392"/>
      <c r="U452" s="392"/>
      <c r="V452" s="393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5"/>
      <c r="C453" s="395"/>
      <c r="D453" s="395"/>
      <c r="E453" s="395"/>
      <c r="F453" s="395"/>
      <c r="G453" s="395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  <c r="U453" s="395"/>
      <c r="V453" s="395"/>
      <c r="W453" s="395"/>
      <c r="X453" s="395"/>
      <c r="Y453" s="395"/>
      <c r="Z453" s="395"/>
      <c r="AA453" s="377"/>
      <c r="AB453" s="377"/>
      <c r="AC453" s="377"/>
    </row>
    <row r="454" spans="1:68" ht="14.25" customHeight="1" x14ac:dyDescent="0.25">
      <c r="A454" s="401" t="s">
        <v>63</v>
      </c>
      <c r="B454" s="395"/>
      <c r="C454" s="395"/>
      <c r="D454" s="395"/>
      <c r="E454" s="395"/>
      <c r="F454" s="395"/>
      <c r="G454" s="395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  <c r="U454" s="395"/>
      <c r="V454" s="395"/>
      <c r="W454" s="395"/>
      <c r="X454" s="395"/>
      <c r="Y454" s="395"/>
      <c r="Z454" s="395"/>
      <c r="AA454" s="378"/>
      <c r="AB454" s="378"/>
      <c r="AC454" s="378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4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6"/>
      <c r="P457" s="391" t="s">
        <v>69</v>
      </c>
      <c r="Q457" s="392"/>
      <c r="R457" s="392"/>
      <c r="S457" s="392"/>
      <c r="T457" s="392"/>
      <c r="U457" s="392"/>
      <c r="V457" s="393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5"/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6"/>
      <c r="P458" s="391" t="s">
        <v>69</v>
      </c>
      <c r="Q458" s="392"/>
      <c r="R458" s="392"/>
      <c r="S458" s="392"/>
      <c r="T458" s="392"/>
      <c r="U458" s="392"/>
      <c r="V458" s="393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95"/>
      <c r="AA459" s="378"/>
      <c r="AB459" s="378"/>
      <c r="AC459" s="378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69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396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6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5" t="s">
        <v>658</v>
      </c>
      <c r="B463" s="466"/>
      <c r="C463" s="466"/>
      <c r="D463" s="466"/>
      <c r="E463" s="466"/>
      <c r="F463" s="466"/>
      <c r="G463" s="466"/>
      <c r="H463" s="466"/>
      <c r="I463" s="466"/>
      <c r="J463" s="466"/>
      <c r="K463" s="466"/>
      <c r="L463" s="466"/>
      <c r="M463" s="466"/>
      <c r="N463" s="466"/>
      <c r="O463" s="466"/>
      <c r="P463" s="466"/>
      <c r="Q463" s="466"/>
      <c r="R463" s="466"/>
      <c r="S463" s="466"/>
      <c r="T463" s="466"/>
      <c r="U463" s="466"/>
      <c r="V463" s="466"/>
      <c r="W463" s="466"/>
      <c r="X463" s="466"/>
      <c r="Y463" s="466"/>
      <c r="Z463" s="466"/>
      <c r="AA463" s="48"/>
      <c r="AB463" s="48"/>
      <c r="AC463" s="48"/>
    </row>
    <row r="464" spans="1:68" ht="16.5" customHeight="1" x14ac:dyDescent="0.25">
      <c r="A464" s="398" t="s">
        <v>658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7"/>
      <c r="AB464" s="377"/>
      <c r="AC464" s="377"/>
    </row>
    <row r="465" spans="1:68" ht="14.25" customHeight="1" x14ac:dyDescent="0.25">
      <c r="A465" s="401" t="s">
        <v>112</v>
      </c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  <c r="R465" s="395"/>
      <c r="S465" s="395"/>
      <c r="T465" s="395"/>
      <c r="U465" s="395"/>
      <c r="V465" s="395"/>
      <c r="W465" s="395"/>
      <c r="X465" s="395"/>
      <c r="Y465" s="395"/>
      <c r="Z465" s="395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1700</v>
      </c>
      <c r="Y467" s="383">
        <f t="shared" si="76"/>
        <v>1700.16</v>
      </c>
      <c r="Z467" s="36">
        <f t="shared" si="77"/>
        <v>3.8511199999999999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1815.9090909090908</v>
      </c>
      <c r="BN467" s="64">
        <f t="shared" si="79"/>
        <v>1816.0799999999997</v>
      </c>
      <c r="BO467" s="64">
        <f t="shared" si="80"/>
        <v>3.0958624708624707</v>
      </c>
      <c r="BP467" s="64">
        <f t="shared" si="81"/>
        <v>3.0961538461538463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500</v>
      </c>
      <c r="Y470" s="383">
        <f t="shared" si="76"/>
        <v>501.6</v>
      </c>
      <c r="Z470" s="36">
        <f t="shared" si="77"/>
        <v>1.1362000000000001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534.09090909090912</v>
      </c>
      <c r="BN470" s="64">
        <f t="shared" si="79"/>
        <v>535.79999999999995</v>
      </c>
      <c r="BO470" s="64">
        <f t="shared" si="80"/>
        <v>0.91054778554778548</v>
      </c>
      <c r="BP470" s="64">
        <f t="shared" si="81"/>
        <v>0.91346153846153855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4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396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416.66666666666663</v>
      </c>
      <c r="Y475" s="384">
        <f>IFERROR(Y466/H466,"0")+IFERROR(Y467/H467,"0")+IFERROR(Y468/H468,"0")+IFERROR(Y469/H469,"0")+IFERROR(Y470/H470,"0")+IFERROR(Y471/H471,"0")+IFERROR(Y472/H472,"0")+IFERROR(Y473/H473,"0")+IFERROR(Y474/H474,"0")</f>
        <v>417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4.9873200000000004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396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IFERROR(SUM(X466:X474),"0")</f>
        <v>2200</v>
      </c>
      <c r="Y476" s="384">
        <f>IFERROR(SUM(Y466:Y474),"0")</f>
        <v>2201.7600000000002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IFERROR(IF(Y478=0,"",ROUNDUP(Y478/H478,0)*0.01196),"")</f>
        <v/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4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396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6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 t="shared" ref="Y483:Y488" si="82">IFERROR(IF(X483="",0,CEILING((X483/$H483),1)*$H483),"")</f>
        <v>0</v>
      </c>
      <c r="Z483" s="36" t="str">
        <f>IFERROR(IF(Y483=0,"",ROUNDUP(Y483/H483,0)*0.01196),"")</f>
        <v/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0</v>
      </c>
      <c r="BN483" s="64">
        <f t="shared" ref="BN483:BN488" si="84">IFERROR(Y483*I483/H483,"0")</f>
        <v>0</v>
      </c>
      <c r="BO483" s="64">
        <f t="shared" ref="BO483:BO488" si="85">IFERROR(1/J483*(X483/H483),"0")</f>
        <v>0</v>
      </c>
      <c r="BP483" s="64">
        <f t="shared" ref="BP483:BP488" si="86">IFERROR(1/J483*(Y483/H483),"0")</f>
        <v>0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4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6"/>
      <c r="P489" s="391" t="s">
        <v>69</v>
      </c>
      <c r="Q489" s="392"/>
      <c r="R489" s="392"/>
      <c r="S489" s="392"/>
      <c r="T489" s="392"/>
      <c r="U489" s="392"/>
      <c r="V489" s="393"/>
      <c r="W489" s="37" t="s">
        <v>70</v>
      </c>
      <c r="X489" s="384">
        <f>IFERROR(X483/H483,"0")+IFERROR(X484/H484,"0")+IFERROR(X485/H485,"0")+IFERROR(X486/H486,"0")+IFERROR(X487/H487,"0")+IFERROR(X488/H488,"0")</f>
        <v>0</v>
      </c>
      <c r="Y489" s="384">
        <f>IFERROR(Y483/H483,"0")+IFERROR(Y484/H484,"0")+IFERROR(Y485/H485,"0")+IFERROR(Y486/H486,"0")+IFERROR(Y487/H487,"0")+IFERROR(Y488/H488,"0")</f>
        <v>0</v>
      </c>
      <c r="Z489" s="384">
        <f>IFERROR(IF(Z483="",0,Z483),"0")+IFERROR(IF(Z484="",0,Z484),"0")+IFERROR(IF(Z485="",0,Z485),"0")+IFERROR(IF(Z486="",0,Z486),"0")+IFERROR(IF(Z487="",0,Z487),"0")+IFERROR(IF(Z488="",0,Z488),"0")</f>
        <v>0</v>
      </c>
      <c r="AA489" s="385"/>
      <c r="AB489" s="385"/>
      <c r="AC489" s="385"/>
    </row>
    <row r="490" spans="1:68" x14ac:dyDescent="0.2">
      <c r="A490" s="395"/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6"/>
      <c r="P490" s="391" t="s">
        <v>69</v>
      </c>
      <c r="Q490" s="392"/>
      <c r="R490" s="392"/>
      <c r="S490" s="392"/>
      <c r="T490" s="392"/>
      <c r="U490" s="392"/>
      <c r="V490" s="393"/>
      <c r="W490" s="37" t="s">
        <v>68</v>
      </c>
      <c r="X490" s="384">
        <f>IFERROR(SUM(X483:X488),"0")</f>
        <v>0</v>
      </c>
      <c r="Y490" s="384">
        <f>IFERROR(SUM(Y483:Y488),"0")</f>
        <v>0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8"/>
      <c r="AB491" s="378"/>
      <c r="AC491" s="378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396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396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8"/>
      <c r="AB497" s="378"/>
      <c r="AC497" s="378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4"/>
      <c r="B499" s="395"/>
      <c r="C499" s="395"/>
      <c r="D499" s="395"/>
      <c r="E499" s="395"/>
      <c r="F499" s="395"/>
      <c r="G499" s="395"/>
      <c r="H499" s="395"/>
      <c r="I499" s="395"/>
      <c r="J499" s="395"/>
      <c r="K499" s="395"/>
      <c r="L499" s="395"/>
      <c r="M499" s="395"/>
      <c r="N499" s="395"/>
      <c r="O499" s="396"/>
      <c r="P499" s="391" t="s">
        <v>69</v>
      </c>
      <c r="Q499" s="392"/>
      <c r="R499" s="392"/>
      <c r="S499" s="392"/>
      <c r="T499" s="392"/>
      <c r="U499" s="392"/>
      <c r="V499" s="393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5"/>
      <c r="B500" s="395"/>
      <c r="C500" s="395"/>
      <c r="D500" s="395"/>
      <c r="E500" s="395"/>
      <c r="F500" s="395"/>
      <c r="G500" s="395"/>
      <c r="H500" s="395"/>
      <c r="I500" s="395"/>
      <c r="J500" s="395"/>
      <c r="K500" s="395"/>
      <c r="L500" s="395"/>
      <c r="M500" s="395"/>
      <c r="N500" s="395"/>
      <c r="O500" s="396"/>
      <c r="P500" s="391" t="s">
        <v>69</v>
      </c>
      <c r="Q500" s="392"/>
      <c r="R500" s="392"/>
      <c r="S500" s="392"/>
      <c r="T500" s="392"/>
      <c r="U500" s="392"/>
      <c r="V500" s="393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5" t="s">
        <v>702</v>
      </c>
      <c r="B501" s="466"/>
      <c r="C501" s="466"/>
      <c r="D501" s="466"/>
      <c r="E501" s="466"/>
      <c r="F501" s="466"/>
      <c r="G501" s="466"/>
      <c r="H501" s="466"/>
      <c r="I501" s="466"/>
      <c r="J501" s="466"/>
      <c r="K501" s="466"/>
      <c r="L501" s="466"/>
      <c r="M501" s="466"/>
      <c r="N501" s="466"/>
      <c r="O501" s="466"/>
      <c r="P501" s="466"/>
      <c r="Q501" s="466"/>
      <c r="R501" s="466"/>
      <c r="S501" s="466"/>
      <c r="T501" s="466"/>
      <c r="U501" s="466"/>
      <c r="V501" s="466"/>
      <c r="W501" s="466"/>
      <c r="X501" s="466"/>
      <c r="Y501" s="466"/>
      <c r="Z501" s="466"/>
      <c r="AA501" s="48"/>
      <c r="AB501" s="48"/>
      <c r="AC501" s="48"/>
    </row>
    <row r="502" spans="1:68" ht="16.5" customHeight="1" x14ac:dyDescent="0.25">
      <c r="A502" s="398" t="s">
        <v>702</v>
      </c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  <c r="R502" s="395"/>
      <c r="S502" s="395"/>
      <c r="T502" s="395"/>
      <c r="U502" s="395"/>
      <c r="V502" s="395"/>
      <c r="W502" s="395"/>
      <c r="X502" s="395"/>
      <c r="Y502" s="395"/>
      <c r="Z502" s="395"/>
      <c r="AA502" s="377"/>
      <c r="AB502" s="377"/>
      <c r="AC502" s="377"/>
    </row>
    <row r="503" spans="1:68" ht="14.25" customHeight="1" x14ac:dyDescent="0.25">
      <c r="A503" s="401" t="s">
        <v>112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8"/>
      <c r="AB503" s="378"/>
      <c r="AC503" s="378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0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1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9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3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4"/>
      <c r="B513" s="395"/>
      <c r="C513" s="395"/>
      <c r="D513" s="395"/>
      <c r="E513" s="395"/>
      <c r="F513" s="395"/>
      <c r="G513" s="395"/>
      <c r="H513" s="395"/>
      <c r="I513" s="395"/>
      <c r="J513" s="395"/>
      <c r="K513" s="395"/>
      <c r="L513" s="395"/>
      <c r="M513" s="395"/>
      <c r="N513" s="395"/>
      <c r="O513" s="396"/>
      <c r="P513" s="391" t="s">
        <v>69</v>
      </c>
      <c r="Q513" s="392"/>
      <c r="R513" s="392"/>
      <c r="S513" s="392"/>
      <c r="T513" s="392"/>
      <c r="U513" s="392"/>
      <c r="V513" s="393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5"/>
      <c r="B514" s="395"/>
      <c r="C514" s="395"/>
      <c r="D514" s="395"/>
      <c r="E514" s="395"/>
      <c r="F514" s="395"/>
      <c r="G514" s="395"/>
      <c r="H514" s="395"/>
      <c r="I514" s="395"/>
      <c r="J514" s="395"/>
      <c r="K514" s="395"/>
      <c r="L514" s="395"/>
      <c r="M514" s="395"/>
      <c r="N514" s="395"/>
      <c r="O514" s="396"/>
      <c r="P514" s="391" t="s">
        <v>69</v>
      </c>
      <c r="Q514" s="392"/>
      <c r="R514" s="392"/>
      <c r="S514" s="392"/>
      <c r="T514" s="392"/>
      <c r="U514" s="392"/>
      <c r="V514" s="393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5"/>
      <c r="C515" s="395"/>
      <c r="D515" s="395"/>
      <c r="E515" s="395"/>
      <c r="F515" s="395"/>
      <c r="G515" s="395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  <c r="R515" s="395"/>
      <c r="S515" s="395"/>
      <c r="T515" s="395"/>
      <c r="U515" s="395"/>
      <c r="V515" s="395"/>
      <c r="W515" s="395"/>
      <c r="X515" s="395"/>
      <c r="Y515" s="395"/>
      <c r="Z515" s="395"/>
      <c r="AA515" s="378"/>
      <c r="AB515" s="378"/>
      <c r="AC515" s="378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21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4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6"/>
      <c r="P521" s="391" t="s">
        <v>69</v>
      </c>
      <c r="Q521" s="392"/>
      <c r="R521" s="392"/>
      <c r="S521" s="392"/>
      <c r="T521" s="392"/>
      <c r="U521" s="392"/>
      <c r="V521" s="393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6"/>
      <c r="P522" s="391" t="s">
        <v>69</v>
      </c>
      <c r="Q522" s="392"/>
      <c r="R522" s="392"/>
      <c r="S522" s="392"/>
      <c r="T522" s="392"/>
      <c r="U522" s="392"/>
      <c r="V522" s="393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5"/>
      <c r="C523" s="395"/>
      <c r="D523" s="395"/>
      <c r="E523" s="395"/>
      <c r="F523" s="395"/>
      <c r="G523" s="395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  <c r="U523" s="395"/>
      <c r="V523" s="395"/>
      <c r="W523" s="395"/>
      <c r="X523" s="395"/>
      <c r="Y523" s="395"/>
      <c r="Z523" s="395"/>
      <c r="AA523" s="378"/>
      <c r="AB523" s="378"/>
      <c r="AC523" s="378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1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6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3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4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7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4"/>
      <c r="B531" s="395"/>
      <c r="C531" s="395"/>
      <c r="D531" s="395"/>
      <c r="E531" s="395"/>
      <c r="F531" s="395"/>
      <c r="G531" s="395"/>
      <c r="H531" s="395"/>
      <c r="I531" s="395"/>
      <c r="J531" s="395"/>
      <c r="K531" s="395"/>
      <c r="L531" s="395"/>
      <c r="M531" s="395"/>
      <c r="N531" s="395"/>
      <c r="O531" s="396"/>
      <c r="P531" s="391" t="s">
        <v>69</v>
      </c>
      <c r="Q531" s="392"/>
      <c r="R531" s="392"/>
      <c r="S531" s="392"/>
      <c r="T531" s="392"/>
      <c r="U531" s="392"/>
      <c r="V531" s="393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x14ac:dyDescent="0.2">
      <c r="A532" s="395"/>
      <c r="B532" s="395"/>
      <c r="C532" s="395"/>
      <c r="D532" s="395"/>
      <c r="E532" s="395"/>
      <c r="F532" s="395"/>
      <c r="G532" s="395"/>
      <c r="H532" s="395"/>
      <c r="I532" s="395"/>
      <c r="J532" s="395"/>
      <c r="K532" s="395"/>
      <c r="L532" s="395"/>
      <c r="M532" s="395"/>
      <c r="N532" s="395"/>
      <c r="O532" s="396"/>
      <c r="P532" s="391" t="s">
        <v>69</v>
      </c>
      <c r="Q532" s="392"/>
      <c r="R532" s="392"/>
      <c r="S532" s="392"/>
      <c r="T532" s="392"/>
      <c r="U532" s="392"/>
      <c r="V532" s="393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  <c r="R533" s="395"/>
      <c r="S533" s="395"/>
      <c r="T533" s="395"/>
      <c r="U533" s="395"/>
      <c r="V533" s="395"/>
      <c r="W533" s="395"/>
      <c r="X533" s="395"/>
      <c r="Y533" s="395"/>
      <c r="Z533" s="395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5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40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4"/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6"/>
      <c r="P537" s="391" t="s">
        <v>69</v>
      </c>
      <c r="Q537" s="392"/>
      <c r="R537" s="392"/>
      <c r="S537" s="392"/>
      <c r="T537" s="392"/>
      <c r="U537" s="392"/>
      <c r="V537" s="393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x14ac:dyDescent="0.2">
      <c r="A538" s="395"/>
      <c r="B538" s="395"/>
      <c r="C538" s="395"/>
      <c r="D538" s="395"/>
      <c r="E538" s="395"/>
      <c r="F538" s="395"/>
      <c r="G538" s="395"/>
      <c r="H538" s="395"/>
      <c r="I538" s="395"/>
      <c r="J538" s="395"/>
      <c r="K538" s="395"/>
      <c r="L538" s="395"/>
      <c r="M538" s="395"/>
      <c r="N538" s="395"/>
      <c r="O538" s="396"/>
      <c r="P538" s="391" t="s">
        <v>69</v>
      </c>
      <c r="Q538" s="392"/>
      <c r="R538" s="392"/>
      <c r="S538" s="392"/>
      <c r="T538" s="392"/>
      <c r="U538" s="392"/>
      <c r="V538" s="393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  <c r="R539" s="395"/>
      <c r="S539" s="395"/>
      <c r="T539" s="395"/>
      <c r="U539" s="395"/>
      <c r="V539" s="395"/>
      <c r="W539" s="395"/>
      <c r="X539" s="395"/>
      <c r="Y539" s="395"/>
      <c r="Z539" s="395"/>
      <c r="AA539" s="378"/>
      <c r="AB539" s="378"/>
      <c r="AC539" s="378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5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4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396"/>
      <c r="P544" s="391" t="s">
        <v>69</v>
      </c>
      <c r="Q544" s="392"/>
      <c r="R544" s="392"/>
      <c r="S544" s="392"/>
      <c r="T544" s="392"/>
      <c r="U544" s="392"/>
      <c r="V544" s="393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5"/>
      <c r="B545" s="395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6"/>
      <c r="P545" s="391" t="s">
        <v>69</v>
      </c>
      <c r="Q545" s="392"/>
      <c r="R545" s="392"/>
      <c r="S545" s="392"/>
      <c r="T545" s="392"/>
      <c r="U545" s="392"/>
      <c r="V545" s="393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3"/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15870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15968.179999999998</v>
      </c>
      <c r="Z546" s="37"/>
      <c r="AA546" s="385"/>
      <c r="AB546" s="385"/>
      <c r="AC546" s="385"/>
    </row>
    <row r="547" spans="1:32" x14ac:dyDescent="0.2">
      <c r="A547" s="395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16979.939060593442</v>
      </c>
      <c r="Y547" s="384">
        <f>IFERROR(SUM(BN22:BN543),"0")</f>
        <v>17084.345999999994</v>
      </c>
      <c r="Z547" s="37"/>
      <c r="AA547" s="385"/>
      <c r="AB547" s="385"/>
      <c r="AC547" s="385"/>
    </row>
    <row r="548" spans="1:32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5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33</v>
      </c>
      <c r="Y548" s="38">
        <f>ROUNDUP(SUM(BP22:BP543),0)</f>
        <v>33</v>
      </c>
      <c r="Z548" s="37"/>
      <c r="AA548" s="385"/>
      <c r="AB548" s="385"/>
      <c r="AC548" s="385"/>
    </row>
    <row r="549" spans="1:32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5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17804.939060593442</v>
      </c>
      <c r="Y549" s="384">
        <f>GrossWeightTotalR+PalletQtyTotalR*25</f>
        <v>17909.345999999994</v>
      </c>
      <c r="Z549" s="37"/>
      <c r="AA549" s="385"/>
      <c r="AB549" s="385"/>
      <c r="AC549" s="385"/>
    </row>
    <row r="550" spans="1:32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395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3005.4740602359088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3022</v>
      </c>
      <c r="Z550" s="37"/>
      <c r="AA550" s="385"/>
      <c r="AB550" s="385"/>
      <c r="AC550" s="385"/>
    </row>
    <row r="551" spans="1:32" ht="14.25" customHeight="1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395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38.908919999999995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80"/>
      <c r="M554" s="403" t="s">
        <v>404</v>
      </c>
      <c r="N554" s="380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80"/>
    </row>
    <row r="555" spans="1:32" ht="13.5" customHeight="1" thickBot="1" x14ac:dyDescent="0.25">
      <c r="A555" s="711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80"/>
      <c r="M555" s="404"/>
      <c r="N555" s="380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10.199999999999999</v>
      </c>
      <c r="C556" s="46">
        <f>IFERROR(Y51*1,"0")+IFERROR(Y52*1,"0")</f>
        <v>0</v>
      </c>
      <c r="D556" s="46">
        <f>IFERROR(Y57*1,"0")+IFERROR(Y58*1,"0")+IFERROR(Y59*1,"0")+IFERROR(Y60*1,"0")</f>
        <v>455.40000000000003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1666.2600000000004</v>
      </c>
      <c r="F556" s="46">
        <f>IFERROR(Y138*1,"0")+IFERROR(Y139*1,"0")+IFERROR(Y140*1,"0")+IFERROR(Y141*1,"0")+IFERROR(Y142*1,"0")</f>
        <v>1506.6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0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2764.6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1222.5999999999999</v>
      </c>
      <c r="P556" s="46">
        <f>IFERROR(Y301*1,"0")</f>
        <v>0</v>
      </c>
      <c r="Q556" s="46">
        <f>IFERROR(Y306*1,"0")+IFERROR(Y310*1,"0")+IFERROR(Y311*1,"0")+IFERROR(Y312*1,"0")+IFERROR(Y316*1,"0")</f>
        <v>352.80000000000007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3226.8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2258.7599999999998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151.20000000000002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151.20000000000002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2201.7600000000002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52"/>
      <c r="AC556" s="52"/>
      <c r="AF556" s="380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P505:T505"/>
    <mergeCell ref="A355:O356"/>
    <mergeCell ref="D121:E121"/>
    <mergeCell ref="D192:E192"/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123:E123"/>
    <mergeCell ref="D250:E250"/>
    <mergeCell ref="P554:P555"/>
    <mergeCell ref="P365:T365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544:V544"/>
    <mergeCell ref="D483:E483"/>
    <mergeCell ref="G553:Q553"/>
    <mergeCell ref="P83:T83"/>
    <mergeCell ref="A42:O43"/>
    <mergeCell ref="V12:W12"/>
    <mergeCell ref="D191:E191"/>
    <mergeCell ref="D262:E262"/>
    <mergeCell ref="P368:T368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Q6:R6"/>
    <mergeCell ref="A438:Z438"/>
    <mergeCell ref="P513:V513"/>
    <mergeCell ref="P200:T200"/>
    <mergeCell ref="A422:O423"/>
    <mergeCell ref="D102:E102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Y17:Y18"/>
    <mergeCell ref="U17:V17"/>
    <mergeCell ref="A8:C8"/>
    <mergeCell ref="P360:T360"/>
    <mergeCell ref="D32:E32"/>
    <mergeCell ref="Q554:Q555"/>
    <mergeCell ref="D276:E276"/>
    <mergeCell ref="D105:E105"/>
    <mergeCell ref="D468:E468"/>
    <mergeCell ref="P303:V303"/>
    <mergeCell ref="P72:T72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P484:T484"/>
    <mergeCell ref="D405:E405"/>
    <mergeCell ref="P288:T288"/>
    <mergeCell ref="D107:E107"/>
    <mergeCell ref="P65:T65"/>
    <mergeCell ref="P70:T70"/>
    <mergeCell ref="D342:E342"/>
    <mergeCell ref="D29:E29"/>
    <mergeCell ref="P344:T344"/>
    <mergeCell ref="P536:T536"/>
    <mergeCell ref="A134:O135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D84:E84"/>
    <mergeCell ref="P483:T483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478:T478"/>
    <mergeCell ref="P278:T278"/>
    <mergeCell ref="D150:E150"/>
    <mergeCell ref="P107:T107"/>
    <mergeCell ref="P101:T101"/>
    <mergeCell ref="D386:E386"/>
    <mergeCell ref="A246:Z246"/>
    <mergeCell ref="P415:T415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P488:T488"/>
    <mergeCell ref="P282:T282"/>
    <mergeCell ref="P111:T111"/>
    <mergeCell ref="D225:E225"/>
    <mergeCell ref="P409:T409"/>
    <mergeCell ref="D200:E200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233:Z233"/>
    <mergeCell ref="A339:O340"/>
    <mergeCell ref="P181:T181"/>
    <mergeCell ref="A539:Z539"/>
    <mergeCell ref="O554:O555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D27:E27"/>
    <mergeCell ref="D325:E325"/>
    <mergeCell ref="P208:T208"/>
    <mergeCell ref="D396:E396"/>
    <mergeCell ref="P450:T450"/>
    <mergeCell ref="D456:E456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433:V433"/>
    <mergeCell ref="P185:T185"/>
    <mergeCell ref="D416:E416"/>
    <mergeCell ref="P427:T427"/>
    <mergeCell ref="D106:E106"/>
    <mergeCell ref="P283:T283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D31:E31"/>
    <mergeCell ref="D329:E329"/>
    <mergeCell ref="D158:E158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J17:J18"/>
    <mergeCell ref="D82:E82"/>
    <mergeCell ref="P61:V61"/>
    <mergeCell ref="L17:L18"/>
    <mergeCell ref="D240:E240"/>
    <mergeCell ref="D511:E511"/>
    <mergeCell ref="P490:V490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A53:O54"/>
    <mergeCell ref="A446:Z446"/>
    <mergeCell ref="P194:T194"/>
    <mergeCell ref="P250:T250"/>
    <mergeCell ref="P492:T49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H1:Q1"/>
    <mergeCell ref="P345:V345"/>
    <mergeCell ref="D284:E284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D1:F1"/>
    <mergeCell ref="A461:O462"/>
    <mergeCell ref="D470:E470"/>
    <mergeCell ref="P331:T331"/>
    <mergeCell ref="P38:V38"/>
    <mergeCell ref="A501:Z501"/>
    <mergeCell ref="P480:V480"/>
    <mergeCell ref="A305:Z305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A424:Z424"/>
    <mergeCell ref="P499:V499"/>
    <mergeCell ref="D251:E251"/>
    <mergeCell ref="P355:V355"/>
    <mergeCell ref="D383:E38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P232:V232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P206:V206"/>
    <mergeCell ref="P275:T275"/>
    <mergeCell ref="P104:T104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A55:Z55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D45:E45"/>
    <mergeCell ref="P24:V24"/>
    <mergeCell ref="A49:Z49"/>
    <mergeCell ref="A36:Z36"/>
    <mergeCell ref="P389:T38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  <mergeCell ref="D60:E60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D78:E78"/>
    <mergeCell ref="P249:T249"/>
    <mergeCell ref="P520:T520"/>
    <mergeCell ref="P468:T468"/>
    <mergeCell ref="D474:E474"/>
    <mergeCell ref="P443:T443"/>
    <mergeCell ref="D197:E19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2024-07-31T10:26:36Z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