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63D850E-E4BF-4EFC-9441-C097A984EB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Y610" i="1" s="1"/>
  <c r="X607" i="1"/>
  <c r="X606" i="1"/>
  <c r="BO605" i="1"/>
  <c r="BM605" i="1"/>
  <c r="Y605" i="1"/>
  <c r="Y607" i="1" s="1"/>
  <c r="X603" i="1"/>
  <c r="Y602" i="1"/>
  <c r="X602" i="1"/>
  <c r="BP601" i="1"/>
  <c r="BO601" i="1"/>
  <c r="BN601" i="1"/>
  <c r="BM601" i="1"/>
  <c r="Z601" i="1"/>
  <c r="Z602" i="1" s="1"/>
  <c r="Y601" i="1"/>
  <c r="Y603" i="1" s="1"/>
  <c r="X599" i="1"/>
  <c r="X598" i="1"/>
  <c r="BO597" i="1"/>
  <c r="BM597" i="1"/>
  <c r="Y597" i="1"/>
  <c r="BO596" i="1"/>
  <c r="BM596" i="1"/>
  <c r="Y596" i="1"/>
  <c r="Y599" i="1" s="1"/>
  <c r="X593" i="1"/>
  <c r="Y592" i="1"/>
  <c r="X592" i="1"/>
  <c r="BP591" i="1"/>
  <c r="BO591" i="1"/>
  <c r="BN591" i="1"/>
  <c r="BM591" i="1"/>
  <c r="Z591" i="1"/>
  <c r="Y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BP588" i="1"/>
  <c r="BO588" i="1"/>
  <c r="BN588" i="1"/>
  <c r="BM588" i="1"/>
  <c r="Z588" i="1"/>
  <c r="Z592" i="1" s="1"/>
  <c r="Y588" i="1"/>
  <c r="Y593" i="1" s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Y578" i="1"/>
  <c r="X578" i="1"/>
  <c r="BP577" i="1"/>
  <c r="BO577" i="1"/>
  <c r="BN577" i="1"/>
  <c r="BM577" i="1"/>
  <c r="Z577" i="1"/>
  <c r="Y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BP571" i="1"/>
  <c r="BO571" i="1"/>
  <c r="BN571" i="1"/>
  <c r="BM571" i="1"/>
  <c r="Z571" i="1"/>
  <c r="Z578" i="1" s="1"/>
  <c r="Y571" i="1"/>
  <c r="Y579" i="1" s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Y569" i="1" s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Z561" i="1" s="1"/>
  <c r="Y554" i="1"/>
  <c r="X550" i="1"/>
  <c r="X549" i="1"/>
  <c r="BO548" i="1"/>
  <c r="BM548" i="1"/>
  <c r="Y548" i="1"/>
  <c r="BO547" i="1"/>
  <c r="BM547" i="1"/>
  <c r="Y547" i="1"/>
  <c r="P547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Y545" i="1" s="1"/>
  <c r="P541" i="1"/>
  <c r="X539" i="1"/>
  <c r="X538" i="1"/>
  <c r="BO537" i="1"/>
  <c r="BM537" i="1"/>
  <c r="Y537" i="1"/>
  <c r="BO536" i="1"/>
  <c r="BN536" i="1"/>
  <c r="BM536" i="1"/>
  <c r="Z536" i="1"/>
  <c r="Y536" i="1"/>
  <c r="BP536" i="1" s="1"/>
  <c r="P536" i="1"/>
  <c r="BO535" i="1"/>
  <c r="BM535" i="1"/>
  <c r="Y535" i="1"/>
  <c r="BP535" i="1" s="1"/>
  <c r="BO534" i="1"/>
  <c r="BM534" i="1"/>
  <c r="Y534" i="1"/>
  <c r="BP534" i="1" s="1"/>
  <c r="P534" i="1"/>
  <c r="BP533" i="1"/>
  <c r="BO533" i="1"/>
  <c r="BN533" i="1"/>
  <c r="BM533" i="1"/>
  <c r="Z533" i="1"/>
  <c r="Y533" i="1"/>
  <c r="BP532" i="1"/>
  <c r="BO532" i="1"/>
  <c r="BN532" i="1"/>
  <c r="BM532" i="1"/>
  <c r="Z532" i="1"/>
  <c r="Y532" i="1"/>
  <c r="P532" i="1"/>
  <c r="BO531" i="1"/>
  <c r="BM531" i="1"/>
  <c r="Y531" i="1"/>
  <c r="BP531" i="1" s="1"/>
  <c r="P531" i="1"/>
  <c r="BP530" i="1"/>
  <c r="BO530" i="1"/>
  <c r="BN530" i="1"/>
  <c r="BM530" i="1"/>
  <c r="Z530" i="1"/>
  <c r="Y530" i="1"/>
  <c r="P530" i="1"/>
  <c r="BO529" i="1"/>
  <c r="BM529" i="1"/>
  <c r="Y529" i="1"/>
  <c r="Y538" i="1" s="1"/>
  <c r="P529" i="1"/>
  <c r="X527" i="1"/>
  <c r="X526" i="1"/>
  <c r="BO525" i="1"/>
  <c r="BM525" i="1"/>
  <c r="Y525" i="1"/>
  <c r="BP525" i="1" s="1"/>
  <c r="BO524" i="1"/>
  <c r="BM524" i="1"/>
  <c r="Y524" i="1"/>
  <c r="Y527" i="1" s="1"/>
  <c r="P524" i="1"/>
  <c r="BP523" i="1"/>
  <c r="BO523" i="1"/>
  <c r="BN523" i="1"/>
  <c r="BM523" i="1"/>
  <c r="Z523" i="1"/>
  <c r="Y523" i="1"/>
  <c r="Y526" i="1" s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P518" i="1" s="1"/>
  <c r="BO517" i="1"/>
  <c r="BM517" i="1"/>
  <c r="Y517" i="1"/>
  <c r="BP517" i="1" s="1"/>
  <c r="BO516" i="1"/>
  <c r="BM516" i="1"/>
  <c r="Y516" i="1"/>
  <c r="BP516" i="1" s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BP513" i="1" s="1"/>
  <c r="P513" i="1"/>
  <c r="BP512" i="1"/>
  <c r="BO512" i="1"/>
  <c r="BN512" i="1"/>
  <c r="BM512" i="1"/>
  <c r="Z512" i="1"/>
  <c r="Y512" i="1"/>
  <c r="P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BO509" i="1"/>
  <c r="BM509" i="1"/>
  <c r="Y509" i="1"/>
  <c r="AC622" i="1" s="1"/>
  <c r="P509" i="1"/>
  <c r="X505" i="1"/>
  <c r="X504" i="1"/>
  <c r="BO503" i="1"/>
  <c r="BM503" i="1"/>
  <c r="Y503" i="1"/>
  <c r="AB622" i="1" s="1"/>
  <c r="P503" i="1"/>
  <c r="X500" i="1"/>
  <c r="X499" i="1"/>
  <c r="BO498" i="1"/>
  <c r="BM498" i="1"/>
  <c r="Y498" i="1"/>
  <c r="BP498" i="1" s="1"/>
  <c r="BO497" i="1"/>
  <c r="BM497" i="1"/>
  <c r="Y497" i="1"/>
  <c r="BP497" i="1" s="1"/>
  <c r="P497" i="1"/>
  <c r="BP496" i="1"/>
  <c r="BO496" i="1"/>
  <c r="BN496" i="1"/>
  <c r="BM496" i="1"/>
  <c r="Z496" i="1"/>
  <c r="Y496" i="1"/>
  <c r="P496" i="1"/>
  <c r="BO495" i="1"/>
  <c r="BM495" i="1"/>
  <c r="Y495" i="1"/>
  <c r="AA622" i="1" s="1"/>
  <c r="P495" i="1"/>
  <c r="X492" i="1"/>
  <c r="X491" i="1"/>
  <c r="BO490" i="1"/>
  <c r="BM490" i="1"/>
  <c r="Y490" i="1"/>
  <c r="Y492" i="1" s="1"/>
  <c r="P490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Y488" i="1" s="1"/>
  <c r="P483" i="1"/>
  <c r="BP482" i="1"/>
  <c r="BO482" i="1"/>
  <c r="BN482" i="1"/>
  <c r="BM482" i="1"/>
  <c r="Z482" i="1"/>
  <c r="Y482" i="1"/>
  <c r="Y487" i="1" s="1"/>
  <c r="P482" i="1"/>
  <c r="X480" i="1"/>
  <c r="Y479" i="1"/>
  <c r="X479" i="1"/>
  <c r="BP478" i="1"/>
  <c r="BO478" i="1"/>
  <c r="BN478" i="1"/>
  <c r="BM478" i="1"/>
  <c r="Z478" i="1"/>
  <c r="Z479" i="1" s="1"/>
  <c r="Y478" i="1"/>
  <c r="P478" i="1"/>
  <c r="X475" i="1"/>
  <c r="Y474" i="1"/>
  <c r="X474" i="1"/>
  <c r="BP473" i="1"/>
  <c r="BO473" i="1"/>
  <c r="BN473" i="1"/>
  <c r="BM473" i="1"/>
  <c r="Z473" i="1"/>
  <c r="Z474" i="1" s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Y470" i="1" s="1"/>
  <c r="P468" i="1"/>
  <c r="X466" i="1"/>
  <c r="X465" i="1"/>
  <c r="BO464" i="1"/>
  <c r="BM464" i="1"/>
  <c r="Y464" i="1"/>
  <c r="BP464" i="1" s="1"/>
  <c r="P464" i="1"/>
  <c r="BP463" i="1"/>
  <c r="BO463" i="1"/>
  <c r="BN463" i="1"/>
  <c r="BM463" i="1"/>
  <c r="Z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X426" i="1"/>
  <c r="Y425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Y421" i="1" s="1"/>
  <c r="X410" i="1"/>
  <c r="Y409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N387" i="1"/>
  <c r="BM387" i="1"/>
  <c r="Z387" i="1"/>
  <c r="Y387" i="1"/>
  <c r="BP387" i="1" s="1"/>
  <c r="P387" i="1"/>
  <c r="BO386" i="1"/>
  <c r="BM386" i="1"/>
  <c r="Y386" i="1"/>
  <c r="BP386" i="1" s="1"/>
  <c r="P386" i="1"/>
  <c r="BP385" i="1"/>
  <c r="BO385" i="1"/>
  <c r="BN385" i="1"/>
  <c r="BM385" i="1"/>
  <c r="Z385" i="1"/>
  <c r="Y385" i="1"/>
  <c r="P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X378" i="1"/>
  <c r="X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78" i="1" s="1"/>
  <c r="P374" i="1"/>
  <c r="X372" i="1"/>
  <c r="X371" i="1"/>
  <c r="BO370" i="1"/>
  <c r="BM370" i="1"/>
  <c r="Y370" i="1"/>
  <c r="V622" i="1" s="1"/>
  <c r="P370" i="1"/>
  <c r="X367" i="1"/>
  <c r="X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Y367" i="1" s="1"/>
  <c r="P363" i="1"/>
  <c r="X361" i="1"/>
  <c r="X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BO356" i="1"/>
  <c r="BM356" i="1"/>
  <c r="Y356" i="1"/>
  <c r="Y361" i="1" s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Y353" i="1" s="1"/>
  <c r="P351" i="1"/>
  <c r="BP350" i="1"/>
  <c r="BO350" i="1"/>
  <c r="BN350" i="1"/>
  <c r="BM350" i="1"/>
  <c r="Z350" i="1"/>
  <c r="Y350" i="1"/>
  <c r="Y354" i="1" s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BO341" i="1"/>
  <c r="BM341" i="1"/>
  <c r="Y341" i="1"/>
  <c r="Y347" i="1" s="1"/>
  <c r="P341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P336" i="1"/>
  <c r="BO335" i="1"/>
  <c r="BM335" i="1"/>
  <c r="Y335" i="1"/>
  <c r="Y339" i="1" s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P326" i="1"/>
  <c r="BO326" i="1"/>
  <c r="BN326" i="1"/>
  <c r="BM326" i="1"/>
  <c r="Z326" i="1"/>
  <c r="Y326" i="1"/>
  <c r="P326" i="1"/>
  <c r="BO325" i="1"/>
  <c r="BM325" i="1"/>
  <c r="Y325" i="1"/>
  <c r="Y331" i="1" s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P323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X315" i="1"/>
  <c r="X314" i="1"/>
  <c r="BO313" i="1"/>
  <c r="BM313" i="1"/>
  <c r="Y313" i="1"/>
  <c r="T622" i="1" s="1"/>
  <c r="P313" i="1"/>
  <c r="X310" i="1"/>
  <c r="X309" i="1"/>
  <c r="BO308" i="1"/>
  <c r="BM308" i="1"/>
  <c r="Y308" i="1"/>
  <c r="S622" i="1" s="1"/>
  <c r="P308" i="1"/>
  <c r="X305" i="1"/>
  <c r="X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R622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Q622" i="1" s="1"/>
  <c r="P292" i="1"/>
  <c r="X289" i="1"/>
  <c r="X288" i="1"/>
  <c r="BO287" i="1"/>
  <c r="BM287" i="1"/>
  <c r="Y287" i="1"/>
  <c r="P622" i="1" s="1"/>
  <c r="P287" i="1"/>
  <c r="X284" i="1"/>
  <c r="X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BP278" i="1" s="1"/>
  <c r="BO277" i="1"/>
  <c r="BM277" i="1"/>
  <c r="Y277" i="1"/>
  <c r="O622" i="1" s="1"/>
  <c r="P277" i="1"/>
  <c r="X274" i="1"/>
  <c r="X273" i="1"/>
  <c r="BO272" i="1"/>
  <c r="BM272" i="1"/>
  <c r="Y272" i="1"/>
  <c r="Y274" i="1" s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M622" i="1" s="1"/>
  <c r="P261" i="1"/>
  <c r="X258" i="1"/>
  <c r="X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Y258" i="1" s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Y245" i="1" s="1"/>
  <c r="P241" i="1"/>
  <c r="X239" i="1"/>
  <c r="X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Y239" i="1" s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Y225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3" i="1" s="1"/>
  <c r="P211" i="1"/>
  <c r="X209" i="1"/>
  <c r="X208" i="1"/>
  <c r="BO207" i="1"/>
  <c r="BM207" i="1"/>
  <c r="Y207" i="1"/>
  <c r="Y209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2" i="1" s="1"/>
  <c r="P194" i="1"/>
  <c r="X192" i="1"/>
  <c r="X191" i="1"/>
  <c r="BO190" i="1"/>
  <c r="BM190" i="1"/>
  <c r="Y190" i="1"/>
  <c r="I622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5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79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H622" i="1" s="1"/>
  <c r="P169" i="1"/>
  <c r="X166" i="1"/>
  <c r="X165" i="1"/>
  <c r="BO164" i="1"/>
  <c r="BM164" i="1"/>
  <c r="Y164" i="1"/>
  <c r="Y166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Y156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Y145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BP131" i="1"/>
  <c r="BO131" i="1"/>
  <c r="BN131" i="1"/>
  <c r="BM131" i="1"/>
  <c r="Z131" i="1"/>
  <c r="Y131" i="1"/>
  <c r="P131" i="1"/>
  <c r="BO130" i="1"/>
  <c r="BM130" i="1"/>
  <c r="Y130" i="1"/>
  <c r="P130" i="1"/>
  <c r="BP129" i="1"/>
  <c r="BO129" i="1"/>
  <c r="BN129" i="1"/>
  <c r="BM129" i="1"/>
  <c r="Z129" i="1"/>
  <c r="Y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BO92" i="1"/>
  <c r="BM92" i="1"/>
  <c r="Y92" i="1"/>
  <c r="BO91" i="1"/>
  <c r="BM91" i="1"/>
  <c r="Y91" i="1"/>
  <c r="BO90" i="1"/>
  <c r="BM90" i="1"/>
  <c r="Y90" i="1"/>
  <c r="X88" i="1"/>
  <c r="X87" i="1"/>
  <c r="BP86" i="1"/>
  <c r="BO86" i="1"/>
  <c r="BN86" i="1"/>
  <c r="BM86" i="1"/>
  <c r="Z86" i="1"/>
  <c r="Y86" i="1"/>
  <c r="P86" i="1"/>
  <c r="BO85" i="1"/>
  <c r="BM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7" i="1" s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BP76" i="1" s="1"/>
  <c r="BO75" i="1"/>
  <c r="BM75" i="1"/>
  <c r="Y75" i="1"/>
  <c r="Y78" i="1" s="1"/>
  <c r="P75" i="1"/>
  <c r="BP74" i="1"/>
  <c r="BO74" i="1"/>
  <c r="BN74" i="1"/>
  <c r="BM74" i="1"/>
  <c r="Z74" i="1"/>
  <c r="Y74" i="1"/>
  <c r="Y79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Y71" i="1" s="1"/>
  <c r="P64" i="1"/>
  <c r="BP63" i="1"/>
  <c r="BO63" i="1"/>
  <c r="BN63" i="1"/>
  <c r="BM63" i="1"/>
  <c r="Z63" i="1"/>
  <c r="Y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22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612" i="1" s="1"/>
  <c r="Y23" i="1"/>
  <c r="X23" i="1"/>
  <c r="X616" i="1" s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22" i="1"/>
  <c r="X613" i="1"/>
  <c r="X614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Y35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D622" i="1"/>
  <c r="Z64" i="1"/>
  <c r="Z71" i="1" s="1"/>
  <c r="BN64" i="1"/>
  <c r="BP64" i="1"/>
  <c r="Z66" i="1"/>
  <c r="BN66" i="1"/>
  <c r="Z69" i="1"/>
  <c r="BN69" i="1"/>
  <c r="Y72" i="1"/>
  <c r="Z75" i="1"/>
  <c r="Z78" i="1" s="1"/>
  <c r="BN75" i="1"/>
  <c r="BP75" i="1"/>
  <c r="Z76" i="1"/>
  <c r="BN76" i="1"/>
  <c r="Y88" i="1"/>
  <c r="Z82" i="1"/>
  <c r="BN82" i="1"/>
  <c r="BP82" i="1"/>
  <c r="Z84" i="1"/>
  <c r="BN84" i="1"/>
  <c r="BP85" i="1"/>
  <c r="BN85" i="1"/>
  <c r="Z85" i="1"/>
  <c r="BP91" i="1"/>
  <c r="BN91" i="1"/>
  <c r="Z91" i="1"/>
  <c r="BP93" i="1"/>
  <c r="BN93" i="1"/>
  <c r="Z93" i="1"/>
  <c r="BP101" i="1"/>
  <c r="BN101" i="1"/>
  <c r="Z101" i="1"/>
  <c r="E622" i="1"/>
  <c r="Y109" i="1"/>
  <c r="BP106" i="1"/>
  <c r="BN106" i="1"/>
  <c r="Z106" i="1"/>
  <c r="BP114" i="1"/>
  <c r="BN114" i="1"/>
  <c r="Z114" i="1"/>
  <c r="BP123" i="1"/>
  <c r="BN123" i="1"/>
  <c r="Z123" i="1"/>
  <c r="Y135" i="1"/>
  <c r="F9" i="1"/>
  <c r="J9" i="1"/>
  <c r="Y54" i="1"/>
  <c r="Y616" i="1" s="1"/>
  <c r="Z87" i="1"/>
  <c r="Y96" i="1"/>
  <c r="BP90" i="1"/>
  <c r="BN90" i="1"/>
  <c r="Y613" i="1" s="1"/>
  <c r="Z90" i="1"/>
  <c r="BP92" i="1"/>
  <c r="Y614" i="1" s="1"/>
  <c r="BN92" i="1"/>
  <c r="Z92" i="1"/>
  <c r="BP95" i="1"/>
  <c r="BN95" i="1"/>
  <c r="Z95" i="1"/>
  <c r="Y97" i="1"/>
  <c r="Y102" i="1"/>
  <c r="BP99" i="1"/>
  <c r="BN99" i="1"/>
  <c r="Z99" i="1"/>
  <c r="Z102" i="1" s="1"/>
  <c r="BP108" i="1"/>
  <c r="BN108" i="1"/>
  <c r="Z108" i="1"/>
  <c r="Y110" i="1"/>
  <c r="Y117" i="1"/>
  <c r="BP112" i="1"/>
  <c r="BN112" i="1"/>
  <c r="Z112" i="1"/>
  <c r="Z117" i="1" s="1"/>
  <c r="BP116" i="1"/>
  <c r="BN116" i="1"/>
  <c r="Z116" i="1"/>
  <c r="Y118" i="1"/>
  <c r="F622" i="1"/>
  <c r="Y126" i="1"/>
  <c r="BP121" i="1"/>
  <c r="BN121" i="1"/>
  <c r="Z121" i="1"/>
  <c r="BP125" i="1"/>
  <c r="BN125" i="1"/>
  <c r="Z125" i="1"/>
  <c r="Y127" i="1"/>
  <c r="Y134" i="1"/>
  <c r="BP130" i="1"/>
  <c r="BN130" i="1"/>
  <c r="Z130" i="1"/>
  <c r="Z134" i="1" s="1"/>
  <c r="Z138" i="1"/>
  <c r="Z144" i="1" s="1"/>
  <c r="BN138" i="1"/>
  <c r="BP138" i="1"/>
  <c r="Z139" i="1"/>
  <c r="BN139" i="1"/>
  <c r="Z141" i="1"/>
  <c r="BN141" i="1"/>
  <c r="Z143" i="1"/>
  <c r="BN143" i="1"/>
  <c r="Z147" i="1"/>
  <c r="Z149" i="1" s="1"/>
  <c r="BN147" i="1"/>
  <c r="BP147" i="1"/>
  <c r="Y150" i="1"/>
  <c r="G622" i="1"/>
  <c r="Z154" i="1"/>
  <c r="Z155" i="1" s="1"/>
  <c r="BN154" i="1"/>
  <c r="BP154" i="1"/>
  <c r="Y155" i="1"/>
  <c r="Z158" i="1"/>
  <c r="Z160" i="1" s="1"/>
  <c r="BN158" i="1"/>
  <c r="BP158" i="1"/>
  <c r="Y161" i="1"/>
  <c r="Z164" i="1"/>
  <c r="Z165" i="1" s="1"/>
  <c r="BN164" i="1"/>
  <c r="BP164" i="1"/>
  <c r="Z169" i="1"/>
  <c r="Z171" i="1" s="1"/>
  <c r="BN169" i="1"/>
  <c r="BP169" i="1"/>
  <c r="Y172" i="1"/>
  <c r="Z175" i="1"/>
  <c r="Z179" i="1" s="1"/>
  <c r="BN175" i="1"/>
  <c r="BP175" i="1"/>
  <c r="Z177" i="1"/>
  <c r="BN177" i="1"/>
  <c r="Z183" i="1"/>
  <c r="Z185" i="1" s="1"/>
  <c r="BN183" i="1"/>
  <c r="BP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Y203" i="1"/>
  <c r="J622" i="1"/>
  <c r="Z207" i="1"/>
  <c r="Z208" i="1" s="1"/>
  <c r="BN207" i="1"/>
  <c r="BP207" i="1"/>
  <c r="Y208" i="1"/>
  <c r="Z211" i="1"/>
  <c r="Z213" i="1" s="1"/>
  <c r="BN211" i="1"/>
  <c r="BP211" i="1"/>
  <c r="Y214" i="1"/>
  <c r="Z217" i="1"/>
  <c r="Z224" i="1" s="1"/>
  <c r="BN217" i="1"/>
  <c r="BP217" i="1"/>
  <c r="Z219" i="1"/>
  <c r="BN219" i="1"/>
  <c r="Z221" i="1"/>
  <c r="BN221" i="1"/>
  <c r="Z223" i="1"/>
  <c r="BN223" i="1"/>
  <c r="Z227" i="1"/>
  <c r="BN227" i="1"/>
  <c r="BP227" i="1"/>
  <c r="Z229" i="1"/>
  <c r="BN229" i="1"/>
  <c r="Z231" i="1"/>
  <c r="BN231" i="1"/>
  <c r="Z233" i="1"/>
  <c r="BN233" i="1"/>
  <c r="Z235" i="1"/>
  <c r="BN235" i="1"/>
  <c r="Z237" i="1"/>
  <c r="BN237" i="1"/>
  <c r="Y238" i="1"/>
  <c r="Z241" i="1"/>
  <c r="BN241" i="1"/>
  <c r="BP241" i="1"/>
  <c r="Z243" i="1"/>
  <c r="BN243" i="1"/>
  <c r="Y246" i="1"/>
  <c r="K622" i="1"/>
  <c r="Z250" i="1"/>
  <c r="Z257" i="1" s="1"/>
  <c r="BN250" i="1"/>
  <c r="BP250" i="1"/>
  <c r="Z252" i="1"/>
  <c r="BN252" i="1"/>
  <c r="Z254" i="1"/>
  <c r="BN254" i="1"/>
  <c r="Z256" i="1"/>
  <c r="BN256" i="1"/>
  <c r="Y257" i="1"/>
  <c r="Z261" i="1"/>
  <c r="BN261" i="1"/>
  <c r="BP261" i="1"/>
  <c r="Z263" i="1"/>
  <c r="BN263" i="1"/>
  <c r="Z265" i="1"/>
  <c r="BN265" i="1"/>
  <c r="Z267" i="1"/>
  <c r="BN267" i="1"/>
  <c r="Y270" i="1"/>
  <c r="Z272" i="1"/>
  <c r="Z273" i="1" s="1"/>
  <c r="BN272" i="1"/>
  <c r="BP272" i="1"/>
  <c r="Y273" i="1"/>
  <c r="Z277" i="1"/>
  <c r="BN277" i="1"/>
  <c r="BP277" i="1"/>
  <c r="Z278" i="1"/>
  <c r="BN278" i="1"/>
  <c r="Z280" i="1"/>
  <c r="BN280" i="1"/>
  <c r="Z282" i="1"/>
  <c r="BN282" i="1"/>
  <c r="Y283" i="1"/>
  <c r="Z287" i="1"/>
  <c r="Z288" i="1" s="1"/>
  <c r="BN287" i="1"/>
  <c r="BP287" i="1"/>
  <c r="Y288" i="1"/>
  <c r="Z292" i="1"/>
  <c r="Z295" i="1" s="1"/>
  <c r="BN292" i="1"/>
  <c r="BP292" i="1"/>
  <c r="Z294" i="1"/>
  <c r="BN294" i="1"/>
  <c r="Y295" i="1"/>
  <c r="Z299" i="1"/>
  <c r="Z304" i="1" s="1"/>
  <c r="BN299" i="1"/>
  <c r="BP299" i="1"/>
  <c r="Z301" i="1"/>
  <c r="BN301" i="1"/>
  <c r="Z303" i="1"/>
  <c r="BN303" i="1"/>
  <c r="Y304" i="1"/>
  <c r="Z308" i="1"/>
  <c r="Z309" i="1" s="1"/>
  <c r="BN308" i="1"/>
  <c r="BP308" i="1"/>
  <c r="Y309" i="1"/>
  <c r="Z313" i="1"/>
  <c r="Z314" i="1" s="1"/>
  <c r="BN313" i="1"/>
  <c r="BP313" i="1"/>
  <c r="Y314" i="1"/>
  <c r="Z317" i="1"/>
  <c r="Z319" i="1" s="1"/>
  <c r="BN317" i="1"/>
  <c r="BP317" i="1"/>
  <c r="Y320" i="1"/>
  <c r="U622" i="1"/>
  <c r="Z325" i="1"/>
  <c r="Z331" i="1" s="1"/>
  <c r="BN325" i="1"/>
  <c r="BP325" i="1"/>
  <c r="Z327" i="1"/>
  <c r="BN327" i="1"/>
  <c r="Z329" i="1"/>
  <c r="BN329" i="1"/>
  <c r="Y332" i="1"/>
  <c r="Z335" i="1"/>
  <c r="Z338" i="1" s="1"/>
  <c r="BN335" i="1"/>
  <c r="BP335" i="1"/>
  <c r="Z337" i="1"/>
  <c r="BN337" i="1"/>
  <c r="Z341" i="1"/>
  <c r="Z347" i="1" s="1"/>
  <c r="BN341" i="1"/>
  <c r="BP341" i="1"/>
  <c r="Z343" i="1"/>
  <c r="BN343" i="1"/>
  <c r="Z345" i="1"/>
  <c r="BN345" i="1"/>
  <c r="Y348" i="1"/>
  <c r="Z351" i="1"/>
  <c r="Z353" i="1" s="1"/>
  <c r="BN351" i="1"/>
  <c r="BP351" i="1"/>
  <c r="Z356" i="1"/>
  <c r="BN356" i="1"/>
  <c r="BP356" i="1"/>
  <c r="Z357" i="1"/>
  <c r="BN357" i="1"/>
  <c r="Z359" i="1"/>
  <c r="BN359" i="1"/>
  <c r="Y360" i="1"/>
  <c r="Z363" i="1"/>
  <c r="BN363" i="1"/>
  <c r="BP363" i="1"/>
  <c r="Z365" i="1"/>
  <c r="BN365" i="1"/>
  <c r="Y366" i="1"/>
  <c r="Z370" i="1"/>
  <c r="Z371" i="1" s="1"/>
  <c r="BN370" i="1"/>
  <c r="BP370" i="1"/>
  <c r="Y371" i="1"/>
  <c r="Z374" i="1"/>
  <c r="BN374" i="1"/>
  <c r="BP374" i="1"/>
  <c r="Z376" i="1"/>
  <c r="BN376" i="1"/>
  <c r="Y377" i="1"/>
  <c r="Z382" i="1"/>
  <c r="BN382" i="1"/>
  <c r="Z384" i="1"/>
  <c r="BN384" i="1"/>
  <c r="Z386" i="1"/>
  <c r="BN386" i="1"/>
  <c r="BP391" i="1"/>
  <c r="BN391" i="1"/>
  <c r="Z391" i="1"/>
  <c r="Y398" i="1"/>
  <c r="BP403" i="1"/>
  <c r="BN403" i="1"/>
  <c r="Z403" i="1"/>
  <c r="Y410" i="1"/>
  <c r="BP407" i="1"/>
  <c r="BN407" i="1"/>
  <c r="Z407" i="1"/>
  <c r="Z409" i="1" s="1"/>
  <c r="BP415" i="1"/>
  <c r="BN415" i="1"/>
  <c r="Z415" i="1"/>
  <c r="BP419" i="1"/>
  <c r="BN419" i="1"/>
  <c r="Z419" i="1"/>
  <c r="Y426" i="1"/>
  <c r="BP423" i="1"/>
  <c r="BN423" i="1"/>
  <c r="Z423" i="1"/>
  <c r="Z425" i="1" s="1"/>
  <c r="Y434" i="1"/>
  <c r="BP431" i="1"/>
  <c r="BN431" i="1"/>
  <c r="Z431" i="1"/>
  <c r="Y465" i="1"/>
  <c r="BP449" i="1"/>
  <c r="BN449" i="1"/>
  <c r="Z449" i="1"/>
  <c r="Y171" i="1"/>
  <c r="Y192" i="1"/>
  <c r="Y269" i="1"/>
  <c r="Y284" i="1"/>
  <c r="Y289" i="1"/>
  <c r="Y296" i="1"/>
  <c r="Y305" i="1"/>
  <c r="Y310" i="1"/>
  <c r="Y315" i="1"/>
  <c r="Y372" i="1"/>
  <c r="W622" i="1"/>
  <c r="Y394" i="1"/>
  <c r="BP389" i="1"/>
  <c r="BN389" i="1"/>
  <c r="Z389" i="1"/>
  <c r="Y393" i="1"/>
  <c r="BP397" i="1"/>
  <c r="BN397" i="1"/>
  <c r="Z397" i="1"/>
  <c r="Z398" i="1" s="1"/>
  <c r="Y399" i="1"/>
  <c r="Y404" i="1"/>
  <c r="BP401" i="1"/>
  <c r="BN401" i="1"/>
  <c r="Z401" i="1"/>
  <c r="Z404" i="1" s="1"/>
  <c r="X622" i="1"/>
  <c r="Y420" i="1"/>
  <c r="BP413" i="1"/>
  <c r="BN413" i="1"/>
  <c r="Z413" i="1"/>
  <c r="Z420" i="1" s="1"/>
  <c r="BP417" i="1"/>
  <c r="BN417" i="1"/>
  <c r="Z417" i="1"/>
  <c r="Z433" i="1"/>
  <c r="BP429" i="1"/>
  <c r="BN429" i="1"/>
  <c r="Z429" i="1"/>
  <c r="Y433" i="1"/>
  <c r="Y466" i="1"/>
  <c r="BP447" i="1"/>
  <c r="BN447" i="1"/>
  <c r="Z447" i="1"/>
  <c r="Z465" i="1" s="1"/>
  <c r="Y622" i="1"/>
  <c r="Y444" i="1"/>
  <c r="Z451" i="1"/>
  <c r="BN451" i="1"/>
  <c r="Z453" i="1"/>
  <c r="BN453" i="1"/>
  <c r="Z455" i="1"/>
  <c r="BN455" i="1"/>
  <c r="Z457" i="1"/>
  <c r="BN457" i="1"/>
  <c r="Z458" i="1"/>
  <c r="BN458" i="1"/>
  <c r="Z460" i="1"/>
  <c r="BN460" i="1"/>
  <c r="Z462" i="1"/>
  <c r="BN462" i="1"/>
  <c r="Z464" i="1"/>
  <c r="BN464" i="1"/>
  <c r="Z468" i="1"/>
  <c r="Z470" i="1" s="1"/>
  <c r="BN468" i="1"/>
  <c r="BP468" i="1"/>
  <c r="Y471" i="1"/>
  <c r="Z622" i="1"/>
  <c r="Y480" i="1"/>
  <c r="Z483" i="1"/>
  <c r="Z487" i="1" s="1"/>
  <c r="BN483" i="1"/>
  <c r="BP483" i="1"/>
  <c r="Z486" i="1"/>
  <c r="BN486" i="1"/>
  <c r="Z490" i="1"/>
  <c r="Z491" i="1" s="1"/>
  <c r="BN490" i="1"/>
  <c r="BP490" i="1"/>
  <c r="Y491" i="1"/>
  <c r="Z495" i="1"/>
  <c r="BN495" i="1"/>
  <c r="BP495" i="1"/>
  <c r="Z497" i="1"/>
  <c r="BN497" i="1"/>
  <c r="Z498" i="1"/>
  <c r="BN498" i="1"/>
  <c r="Y499" i="1"/>
  <c r="Z503" i="1"/>
  <c r="Z504" i="1" s="1"/>
  <c r="BN503" i="1"/>
  <c r="BP503" i="1"/>
  <c r="Y504" i="1"/>
  <c r="Z509" i="1"/>
  <c r="BN509" i="1"/>
  <c r="BP509" i="1"/>
  <c r="Z511" i="1"/>
  <c r="BN511" i="1"/>
  <c r="Z513" i="1"/>
  <c r="BN513" i="1"/>
  <c r="Z516" i="1"/>
  <c r="BN516" i="1"/>
  <c r="Z517" i="1"/>
  <c r="BN517" i="1"/>
  <c r="Z518" i="1"/>
  <c r="BN518" i="1"/>
  <c r="Y521" i="1"/>
  <c r="Z524" i="1"/>
  <c r="Z526" i="1" s="1"/>
  <c r="BN524" i="1"/>
  <c r="BP524" i="1"/>
  <c r="Z525" i="1"/>
  <c r="BN525" i="1"/>
  <c r="Z529" i="1"/>
  <c r="BN529" i="1"/>
  <c r="BP529" i="1"/>
  <c r="Z531" i="1"/>
  <c r="BN531" i="1"/>
  <c r="Z534" i="1"/>
  <c r="BN534" i="1"/>
  <c r="Z535" i="1"/>
  <c r="BN535" i="1"/>
  <c r="BP543" i="1"/>
  <c r="BN543" i="1"/>
  <c r="Z543" i="1"/>
  <c r="Y549" i="1"/>
  <c r="BP547" i="1"/>
  <c r="BN547" i="1"/>
  <c r="Z547" i="1"/>
  <c r="AD622" i="1"/>
  <c r="BP565" i="1"/>
  <c r="BN565" i="1"/>
  <c r="Z565" i="1"/>
  <c r="BP567" i="1"/>
  <c r="BN567" i="1"/>
  <c r="Z567" i="1"/>
  <c r="Y585" i="1"/>
  <c r="BP581" i="1"/>
  <c r="BN581" i="1"/>
  <c r="Z581" i="1"/>
  <c r="BP583" i="1"/>
  <c r="BN583" i="1"/>
  <c r="Z583" i="1"/>
  <c r="BP597" i="1"/>
  <c r="BN597" i="1"/>
  <c r="Z597" i="1"/>
  <c r="Y500" i="1"/>
  <c r="Y505" i="1"/>
  <c r="Y520" i="1"/>
  <c r="BP537" i="1"/>
  <c r="BN537" i="1"/>
  <c r="Z537" i="1"/>
  <c r="Y539" i="1"/>
  <c r="Y544" i="1"/>
  <c r="BP541" i="1"/>
  <c r="BN541" i="1"/>
  <c r="Z541" i="1"/>
  <c r="Z544" i="1" s="1"/>
  <c r="BP548" i="1"/>
  <c r="BN548" i="1"/>
  <c r="Z548" i="1"/>
  <c r="Y550" i="1"/>
  <c r="Y568" i="1"/>
  <c r="BP564" i="1"/>
  <c r="BN564" i="1"/>
  <c r="Z564" i="1"/>
  <c r="BP566" i="1"/>
  <c r="BN566" i="1"/>
  <c r="Z566" i="1"/>
  <c r="BP582" i="1"/>
  <c r="BN582" i="1"/>
  <c r="Z582" i="1"/>
  <c r="BP584" i="1"/>
  <c r="BN584" i="1"/>
  <c r="Z584" i="1"/>
  <c r="Y586" i="1"/>
  <c r="AE622" i="1"/>
  <c r="Y598" i="1"/>
  <c r="BP596" i="1"/>
  <c r="BN596" i="1"/>
  <c r="Z596" i="1"/>
  <c r="Z598" i="1" s="1"/>
  <c r="Y562" i="1"/>
  <c r="Z605" i="1"/>
  <c r="Z606" i="1" s="1"/>
  <c r="BN605" i="1"/>
  <c r="BP605" i="1"/>
  <c r="Y606" i="1"/>
  <c r="Y611" i="1"/>
  <c r="Z609" i="1"/>
  <c r="Z610" i="1" s="1"/>
  <c r="BN609" i="1"/>
  <c r="BP609" i="1"/>
  <c r="Y615" i="1" l="1"/>
  <c r="Z538" i="1"/>
  <c r="Z283" i="1"/>
  <c r="Z269" i="1"/>
  <c r="Z109" i="1"/>
  <c r="Y612" i="1"/>
  <c r="X615" i="1"/>
  <c r="Z585" i="1"/>
  <c r="Z568" i="1"/>
  <c r="Z549" i="1"/>
  <c r="Z520" i="1"/>
  <c r="Z499" i="1"/>
  <c r="Z393" i="1"/>
  <c r="Z377" i="1"/>
  <c r="Z366" i="1"/>
  <c r="Z360" i="1"/>
  <c r="Z245" i="1"/>
  <c r="Z238" i="1"/>
  <c r="Z202" i="1"/>
  <c r="Z126" i="1"/>
  <c r="Z96" i="1"/>
  <c r="Z54" i="1"/>
  <c r="Z35" i="1"/>
  <c r="Z617" i="1" l="1"/>
</calcChain>
</file>

<file path=xl/sharedStrings.xml><?xml version="1.0" encoding="utf-8"?>
<sst xmlns="http://schemas.openxmlformats.org/spreadsheetml/2006/main" count="2879" uniqueCount="1018">
  <si>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</si>
  <si>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</si>
  <si>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</si>
  <si>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</si>
  <si>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</si>
  <si>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</si>
  <si>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</si>
  <si>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</si>
  <si>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</si>
  <si>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</si>
  <si>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</si>
  <si>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</si>
  <si>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</si>
  <si>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</si>
  <si>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</si>
  <si>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</si>
  <si>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</si>
  <si>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</si>
  <si>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</si>
  <si>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</si>
  <si>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</si>
  <si>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</si>
  <si>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</si>
  <si>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</si>
  <si>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</si>
  <si>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</si>
  <si>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</si>
  <si>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</si>
  <si>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</si>
  <si>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</si>
  <si>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</si>
  <si>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</si>
  <si>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</si>
  <si>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</si>
  <si>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</si>
  <si>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</si>
  <si>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</si>
  <si>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</si>
  <si>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</si>
  <si>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</si>
  <si>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</si>
  <si>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</si>
  <si>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</si>
  <si>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</si>
  <si>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</si>
  <si>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</si>
  <si>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</si>
  <si>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</si>
  <si>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</si>
  <si>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</si>
  <si>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</si>
  <si>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</si>
  <si>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</si>
  <si>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</si>
  <si>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</si>
  <si>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</si>
  <si>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</si>
  <si>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</si>
  <si>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</si>
  <si>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</si>
  <si>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</si>
  <si>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</si>
  <si>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</si>
  <si>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</si>
  <si>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</si>
  <si>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</si>
  <si>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</si>
  <si>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</si>
  <si>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</si>
  <si>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</si>
  <si>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</si>
  <si>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</si>
  <si>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</si>
  <si>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</si>
  <si>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</si>
  <si>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</si>
  <si>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</si>
  <si>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</si>
  <si>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</si>
  <si>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</si>
  <si>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</si>
  <si>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</si>
  <si>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</si>
  <si>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</si>
  <si>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</si>
  <si>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</si>
  <si>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</si>
  <si>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</si>
  <si>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</si>
  <si>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</si>
  <si>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</si>
  <si>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</si>
  <si>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</si>
  <si>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</si>
  <si>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</si>
  <si>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</si>
  <si>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</si>
  <si>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</si>
  <si>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</si>
  <si>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</si>
  <si>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</si>
  <si>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</si>
  <si>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</si>
  <si>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</si>
  <si>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</si>
  <si>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</si>
  <si>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</si>
  <si>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</si>
  <si>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</si>
  <si>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</si>
  <si>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</si>
  <si>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</si>
  <si>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</si>
  <si>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</si>
  <si>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</si>
  <si>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</si>
  <si>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</si>
  <si>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</si>
  <si>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</si>
  <si>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</si>
  <si>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</si>
  <si>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</si>
  <si>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</si>
  <si>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</si>
  <si>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</si>
  <si>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</si>
  <si>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</si>
  <si>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</si>
  <si>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</si>
  <si>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</si>
  <si>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</si>
  <si>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</si>
  <si>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</si>
  <si>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</si>
  <si>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</si>
  <si>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</si>
  <si>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</si>
  <si>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</si>
  <si>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</si>
  <si>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</si>
  <si>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</si>
  <si>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</si>
  <si>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</si>
  <si>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</si>
  <si>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</si>
  <si>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</si>
  <si>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</si>
  <si>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</si>
  <si>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</si>
  <si>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</si>
  <si>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</si>
  <si>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</si>
  <si>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</si>
  <si>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</si>
  <si>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</si>
  <si>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</si>
  <si>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</si>
  <si>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</si>
  <si>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</si>
  <si>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</si>
  <si>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</si>
  <si>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</si>
  <si>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</si>
  <si>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</si>
  <si>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</si>
  <si>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</si>
  <si>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</si>
  <si>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</si>
  <si>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</si>
  <si>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</si>
  <si>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</si>
  <si>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</si>
  <si>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</si>
  <si>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</si>
  <si>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</si>
  <si>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</si>
  <si>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</si>
  <si>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</si>
  <si>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</si>
  <si>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</si>
  <si>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</si>
  <si>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</si>
  <si>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</si>
  <si>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</si>
  <si>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</si>
  <si>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</si>
  <si>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</si>
  <si>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</si>
  <si>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</si>
  <si>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</si>
  <si>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</si>
  <si>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</si>
  <si>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</si>
  <si>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</si>
  <si>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</si>
  <si>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</si>
  <si>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</si>
  <si>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</si>
  <si>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</si>
  <si>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</si>
  <si>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</si>
  <si>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</si>
  <si>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</si>
  <si>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</si>
  <si>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</si>
  <si>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</si>
  <si>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</si>
  <si>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</si>
  <si>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</si>
  <si>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</si>
  <si>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</si>
  <si>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</si>
  <si>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</si>
  <si>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</si>
  <si>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</si>
  <si>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</si>
  <si>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</si>
  <si>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</si>
  <si>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</si>
  <si>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</si>
  <si>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</si>
  <si>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</si>
  <si>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</si>
  <si>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</si>
  <si>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</si>
  <si>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</si>
  <si>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</si>
  <si>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</si>
  <si>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</si>
  <si>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</si>
  <si>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</si>
  <si>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P003691</t>
  </si>
  <si>
    <t>ЕАЭС N RU Д-RU.РА03.В.39392/23, ЕАЭС N RU Д-RU.РА03.В.39491/23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</si>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</sst>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1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592" zoomScaleNormal="100" zoomScaleSheetLayoutView="100" workbookViewId="0">
      <selection activeCell="AB618" sqref="AB618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800" t="s">
        <v>0</v>
      </c>
      <c r="E1" s="756"/>
      <c r="F1" s="756"/>
      <c r="G1" s="12" t="s">
        <v>1</v>
      </c>
      <c r="H1" s="800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9"/>
      <c r="R2" s="729"/>
      <c r="S2" s="729"/>
      <c r="T2" s="729"/>
      <c r="U2" s="729"/>
      <c r="V2" s="729"/>
      <c r="W2" s="729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9"/>
      <c r="Q3" s="729"/>
      <c r="R3" s="729"/>
      <c r="S3" s="729"/>
      <c r="T3" s="729"/>
      <c r="U3" s="729"/>
      <c r="V3" s="729"/>
      <c r="W3" s="729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861" t="s">
        <v>8</v>
      </c>
      <c r="B5" s="739"/>
      <c r="C5" s="740"/>
      <c r="D5" s="805"/>
      <c r="E5" s="806"/>
      <c r="F5" s="1081" t="s">
        <v>9</v>
      </c>
      <c r="G5" s="740"/>
      <c r="H5" s="805"/>
      <c r="I5" s="1008"/>
      <c r="J5" s="1008"/>
      <c r="K5" s="1008"/>
      <c r="L5" s="1008"/>
      <c r="M5" s="806"/>
      <c r="N5" s="58"/>
      <c r="P5" s="24" t="s">
        <v>10</v>
      </c>
      <c r="Q5" s="1099">
        <v>45593</v>
      </c>
      <c r="R5" s="859"/>
      <c r="T5" s="910" t="s">
        <v>11</v>
      </c>
      <c r="U5" s="911"/>
      <c r="V5" s="913" t="s">
        <v>12</v>
      </c>
      <c r="W5" s="859"/>
      <c r="AB5" s="51"/>
      <c r="AC5" s="51"/>
      <c r="AD5" s="51"/>
      <c r="AE5" s="51"/>
    </row>
    <row r="6" spans="1:32" s="716" customFormat="1" ht="24" customHeight="1" x14ac:dyDescent="0.2">
      <c r="A6" s="861" t="s">
        <v>13</v>
      </c>
      <c r="B6" s="739"/>
      <c r="C6" s="740"/>
      <c r="D6" s="1010" t="s">
        <v>14</v>
      </c>
      <c r="E6" s="1011"/>
      <c r="F6" s="1011"/>
      <c r="G6" s="1011"/>
      <c r="H6" s="1011"/>
      <c r="I6" s="1011"/>
      <c r="J6" s="1011"/>
      <c r="K6" s="1011"/>
      <c r="L6" s="1011"/>
      <c r="M6" s="859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Понедельник</v>
      </c>
      <c r="R6" s="724"/>
      <c r="T6" s="919" t="s">
        <v>16</v>
      </c>
      <c r="U6" s="911"/>
      <c r="V6" s="992" t="s">
        <v>17</v>
      </c>
      <c r="W6" s="771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778" t="str">
        <f>IFERROR(VLOOKUP(DeliveryAddress,Table,3,0),1)</f>
        <v>1</v>
      </c>
      <c r="E7" s="779"/>
      <c r="F7" s="779"/>
      <c r="G7" s="779"/>
      <c r="H7" s="779"/>
      <c r="I7" s="779"/>
      <c r="J7" s="779"/>
      <c r="K7" s="779"/>
      <c r="L7" s="779"/>
      <c r="M7" s="780"/>
      <c r="N7" s="60"/>
      <c r="P7" s="24"/>
      <c r="Q7" s="42"/>
      <c r="R7" s="42"/>
      <c r="T7" s="729"/>
      <c r="U7" s="911"/>
      <c r="V7" s="993"/>
      <c r="W7" s="994"/>
      <c r="AB7" s="51"/>
      <c r="AC7" s="51"/>
      <c r="AD7" s="51"/>
      <c r="AE7" s="51"/>
    </row>
    <row r="8" spans="1:32" s="716" customFormat="1" ht="25.5" customHeight="1" x14ac:dyDescent="0.2">
      <c r="A8" s="1125" t="s">
        <v>18</v>
      </c>
      <c r="B8" s="734"/>
      <c r="C8" s="735"/>
      <c r="D8" s="789"/>
      <c r="E8" s="790"/>
      <c r="F8" s="790"/>
      <c r="G8" s="790"/>
      <c r="H8" s="790"/>
      <c r="I8" s="790"/>
      <c r="J8" s="790"/>
      <c r="K8" s="790"/>
      <c r="L8" s="790"/>
      <c r="M8" s="791"/>
      <c r="N8" s="61"/>
      <c r="P8" s="24" t="s">
        <v>19</v>
      </c>
      <c r="Q8" s="867">
        <v>0.375</v>
      </c>
      <c r="R8" s="780"/>
      <c r="T8" s="729"/>
      <c r="U8" s="911"/>
      <c r="V8" s="993"/>
      <c r="W8" s="994"/>
      <c r="AB8" s="51"/>
      <c r="AC8" s="51"/>
      <c r="AD8" s="51"/>
      <c r="AE8" s="51"/>
    </row>
    <row r="9" spans="1:32" s="716" customFormat="1" ht="39.950000000000003" customHeight="1" x14ac:dyDescent="0.2">
      <c r="A9" s="8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9"/>
      <c r="C9" s="729"/>
      <c r="D9" s="879"/>
      <c r="E9" s="742"/>
      <c r="F9" s="8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9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17"/>
      <c r="P9" s="26" t="s">
        <v>20</v>
      </c>
      <c r="Q9" s="856"/>
      <c r="R9" s="857"/>
      <c r="T9" s="729"/>
      <c r="U9" s="911"/>
      <c r="V9" s="995"/>
      <c r="W9" s="996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8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9"/>
      <c r="C10" s="729"/>
      <c r="D10" s="879"/>
      <c r="E10" s="742"/>
      <c r="F10" s="8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9"/>
      <c r="H10" s="979" t="str">
        <f>IFERROR(VLOOKUP($D$10,Proxy,2,FALSE),"")</f>
        <v/>
      </c>
      <c r="I10" s="729"/>
      <c r="J10" s="729"/>
      <c r="K10" s="729"/>
      <c r="L10" s="729"/>
      <c r="M10" s="729"/>
      <c r="N10" s="715"/>
      <c r="P10" s="26" t="s">
        <v>21</v>
      </c>
      <c r="Q10" s="921"/>
      <c r="R10" s="922"/>
      <c r="U10" s="24" t="s">
        <v>22</v>
      </c>
      <c r="V10" s="770" t="s">
        <v>23</v>
      </c>
      <c r="W10" s="771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8"/>
      <c r="R11" s="859"/>
      <c r="U11" s="24" t="s">
        <v>26</v>
      </c>
      <c r="V11" s="1039" t="s">
        <v>27</v>
      </c>
      <c r="W11" s="857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904" t="s">
        <v>28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40"/>
      <c r="N12" s="62"/>
      <c r="P12" s="24" t="s">
        <v>29</v>
      </c>
      <c r="Q12" s="867"/>
      <c r="R12" s="780"/>
      <c r="S12" s="23"/>
      <c r="U12" s="24"/>
      <c r="V12" s="756"/>
      <c r="W12" s="729"/>
      <c r="AB12" s="51"/>
      <c r="AC12" s="51"/>
      <c r="AD12" s="51"/>
      <c r="AE12" s="51"/>
    </row>
    <row r="13" spans="1:32" s="716" customFormat="1" ht="23.25" customHeight="1" x14ac:dyDescent="0.2">
      <c r="A13" s="904" t="s">
        <v>30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40"/>
      <c r="N13" s="62"/>
      <c r="O13" s="26"/>
      <c r="P13" s="26" t="s">
        <v>31</v>
      </c>
      <c r="Q13" s="1039"/>
      <c r="R13" s="8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904" t="s">
        <v>32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43" t="s">
        <v>33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40"/>
      <c r="N15" s="63"/>
      <c r="P15" s="893" t="s">
        <v>34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7" t="s">
        <v>35</v>
      </c>
      <c r="B17" s="767" t="s">
        <v>36</v>
      </c>
      <c r="C17" s="872" t="s">
        <v>37</v>
      </c>
      <c r="D17" s="767" t="s">
        <v>38</v>
      </c>
      <c r="E17" s="830"/>
      <c r="F17" s="767" t="s">
        <v>39</v>
      </c>
      <c r="G17" s="767" t="s">
        <v>40</v>
      </c>
      <c r="H17" s="767" t="s">
        <v>41</v>
      </c>
      <c r="I17" s="767" t="s">
        <v>42</v>
      </c>
      <c r="J17" s="767" t="s">
        <v>43</v>
      </c>
      <c r="K17" s="767" t="s">
        <v>44</v>
      </c>
      <c r="L17" s="767" t="s">
        <v>45</v>
      </c>
      <c r="M17" s="767" t="s">
        <v>46</v>
      </c>
      <c r="N17" s="767" t="s">
        <v>47</v>
      </c>
      <c r="O17" s="767" t="s">
        <v>48</v>
      </c>
      <c r="P17" s="767" t="s">
        <v>49</v>
      </c>
      <c r="Q17" s="829"/>
      <c r="R17" s="829"/>
      <c r="S17" s="829"/>
      <c r="T17" s="830"/>
      <c r="U17" s="1122" t="s">
        <v>50</v>
      </c>
      <c r="V17" s="740"/>
      <c r="W17" s="767" t="s">
        <v>51</v>
      </c>
      <c r="X17" s="767" t="s">
        <v>52</v>
      </c>
      <c r="Y17" s="1123" t="s">
        <v>53</v>
      </c>
      <c r="Z17" s="1006" t="s">
        <v>54</v>
      </c>
      <c r="AA17" s="980" t="s">
        <v>55</v>
      </c>
      <c r="AB17" s="980" t="s">
        <v>56</v>
      </c>
      <c r="AC17" s="980" t="s">
        <v>57</v>
      </c>
      <c r="AD17" s="980" t="s">
        <v>58</v>
      </c>
      <c r="AE17" s="1076"/>
      <c r="AF17" s="1077"/>
      <c r="AG17" s="66"/>
      <c r="BD17" s="65" t="s">
        <v>59</v>
      </c>
    </row>
    <row r="18" spans="1:68" ht="14.25" customHeight="1" x14ac:dyDescent="0.2">
      <c r="A18" s="768"/>
      <c r="B18" s="768"/>
      <c r="C18" s="768"/>
      <c r="D18" s="831"/>
      <c r="E18" s="833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831"/>
      <c r="Q18" s="832"/>
      <c r="R18" s="832"/>
      <c r="S18" s="832"/>
      <c r="T18" s="833"/>
      <c r="U18" s="67" t="s">
        <v>60</v>
      </c>
      <c r="V18" s="67" t="s">
        <v>61</v>
      </c>
      <c r="W18" s="768"/>
      <c r="X18" s="768"/>
      <c r="Y18" s="1124"/>
      <c r="Z18" s="1007"/>
      <c r="AA18" s="981"/>
      <c r="AB18" s="981"/>
      <c r="AC18" s="981"/>
      <c r="AD18" s="1078"/>
      <c r="AE18" s="1079"/>
      <c r="AF18" s="1080"/>
      <c r="AG18" s="66"/>
      <c r="BD18" s="65"/>
    </row>
    <row r="19" spans="1:68" ht="27.75" customHeight="1" x14ac:dyDescent="0.2">
      <c r="A19" s="812" t="s">
        <v>62</v>
      </c>
      <c r="B19" s="813"/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48"/>
      <c r="AB19" s="48"/>
      <c r="AC19" s="48"/>
    </row>
    <row r="20" spans="1:68" ht="16.5" customHeight="1" x14ac:dyDescent="0.25">
      <c r="A20" s="737" t="s">
        <v>62</v>
      </c>
      <c r="B20" s="729"/>
      <c r="C20" s="729"/>
      <c r="D20" s="729"/>
      <c r="E20" s="729"/>
      <c r="F20" s="729"/>
      <c r="G20" s="729"/>
      <c r="H20" s="729"/>
      <c r="I20" s="729"/>
      <c r="J20" s="729"/>
      <c r="K20" s="729"/>
      <c r="L20" s="729"/>
      <c r="M20" s="729"/>
      <c r="N20" s="729"/>
      <c r="O20" s="729"/>
      <c r="P20" s="729"/>
      <c r="Q20" s="729"/>
      <c r="R20" s="729"/>
      <c r="S20" s="729"/>
      <c r="T20" s="729"/>
      <c r="U20" s="729"/>
      <c r="V20" s="729"/>
      <c r="W20" s="729"/>
      <c r="X20" s="729"/>
      <c r="Y20" s="729"/>
      <c r="Z20" s="729"/>
      <c r="AA20" s="714"/>
      <c r="AB20" s="714"/>
      <c r="AC20" s="714"/>
    </row>
    <row r="21" spans="1:68" ht="14.25" customHeight="1" x14ac:dyDescent="0.25">
      <c r="A21" s="736" t="s">
        <v>63</v>
      </c>
      <c r="B21" s="729"/>
      <c r="C21" s="729"/>
      <c r="D21" s="729"/>
      <c r="E21" s="729"/>
      <c r="F21" s="729"/>
      <c r="G21" s="729"/>
      <c r="H21" s="729"/>
      <c r="I21" s="729"/>
      <c r="J21" s="729"/>
      <c r="K21" s="729"/>
      <c r="L21" s="729"/>
      <c r="M21" s="729"/>
      <c r="N21" s="729"/>
      <c r="O21" s="729"/>
      <c r="P21" s="729"/>
      <c r="Q21" s="729"/>
      <c r="R21" s="729"/>
      <c r="S21" s="729"/>
      <c r="T21" s="729"/>
      <c r="U21" s="729"/>
      <c r="V21" s="729"/>
      <c r="W21" s="729"/>
      <c r="X21" s="729"/>
      <c r="Y21" s="729"/>
      <c r="Z21" s="729"/>
      <c r="AA21" s="713"/>
      <c r="AB21" s="713"/>
      <c r="AC21" s="71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23">
        <v>4680115885004</v>
      </c>
      <c r="E22" s="724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0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6"/>
      <c r="R22" s="726"/>
      <c r="S22" s="726"/>
      <c r="T22" s="727"/>
      <c r="U22" s="34"/>
      <c r="V22" s="34"/>
      <c r="W22" s="35" t="s">
        <v>68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28"/>
      <c r="B23" s="729"/>
      <c r="C23" s="729"/>
      <c r="D23" s="729"/>
      <c r="E23" s="729"/>
      <c r="F23" s="729"/>
      <c r="G23" s="729"/>
      <c r="H23" s="729"/>
      <c r="I23" s="729"/>
      <c r="J23" s="729"/>
      <c r="K23" s="729"/>
      <c r="L23" s="729"/>
      <c r="M23" s="729"/>
      <c r="N23" s="729"/>
      <c r="O23" s="730"/>
      <c r="P23" s="733" t="s">
        <v>70</v>
      </c>
      <c r="Q23" s="734"/>
      <c r="R23" s="734"/>
      <c r="S23" s="734"/>
      <c r="T23" s="734"/>
      <c r="U23" s="734"/>
      <c r="V23" s="735"/>
      <c r="W23" s="37" t="s">
        <v>71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29"/>
      <c r="B24" s="729"/>
      <c r="C24" s="729"/>
      <c r="D24" s="729"/>
      <c r="E24" s="729"/>
      <c r="F24" s="729"/>
      <c r="G24" s="729"/>
      <c r="H24" s="729"/>
      <c r="I24" s="729"/>
      <c r="J24" s="729"/>
      <c r="K24" s="729"/>
      <c r="L24" s="729"/>
      <c r="M24" s="729"/>
      <c r="N24" s="729"/>
      <c r="O24" s="730"/>
      <c r="P24" s="733" t="s">
        <v>70</v>
      </c>
      <c r="Q24" s="734"/>
      <c r="R24" s="734"/>
      <c r="S24" s="734"/>
      <c r="T24" s="734"/>
      <c r="U24" s="734"/>
      <c r="V24" s="735"/>
      <c r="W24" s="37" t="s">
        <v>68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6" t="s">
        <v>72</v>
      </c>
      <c r="B25" s="729"/>
      <c r="C25" s="729"/>
      <c r="D25" s="729"/>
      <c r="E25" s="729"/>
      <c r="F25" s="729"/>
      <c r="G25" s="729"/>
      <c r="H25" s="729"/>
      <c r="I25" s="729"/>
      <c r="J25" s="729"/>
      <c r="K25" s="729"/>
      <c r="L25" s="729"/>
      <c r="M25" s="729"/>
      <c r="N25" s="729"/>
      <c r="O25" s="729"/>
      <c r="P25" s="729"/>
      <c r="Q25" s="729"/>
      <c r="R25" s="729"/>
      <c r="S25" s="729"/>
      <c r="T25" s="729"/>
      <c r="U25" s="729"/>
      <c r="V25" s="729"/>
      <c r="W25" s="729"/>
      <c r="X25" s="729"/>
      <c r="Y25" s="729"/>
      <c r="Z25" s="729"/>
      <c r="AA25" s="713"/>
      <c r="AB25" s="713"/>
      <c r="AC25" s="713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23">
        <v>4680115885912</v>
      </c>
      <c r="E26" s="724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6" t="s">
        <v>76</v>
      </c>
      <c r="Q26" s="726"/>
      <c r="R26" s="726"/>
      <c r="S26" s="726"/>
      <c r="T26" s="727"/>
      <c r="U26" s="34"/>
      <c r="V26" s="34"/>
      <c r="W26" s="35" t="s">
        <v>68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23">
        <v>4607091383881</v>
      </c>
      <c r="E27" s="724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6"/>
      <c r="R27" s="726"/>
      <c r="S27" s="726"/>
      <c r="T27" s="727"/>
      <c r="U27" s="34"/>
      <c r="V27" s="34"/>
      <c r="W27" s="35" t="s">
        <v>68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23">
        <v>4607091388237</v>
      </c>
      <c r="E28" s="724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6"/>
      <c r="R28" s="726"/>
      <c r="S28" s="726"/>
      <c r="T28" s="727"/>
      <c r="U28" s="34"/>
      <c r="V28" s="34"/>
      <c r="W28" s="35" t="s">
        <v>68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23">
        <v>4607091383935</v>
      </c>
      <c r="E29" s="724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6"/>
      <c r="R29" s="726"/>
      <c r="S29" s="726"/>
      <c r="T29" s="727"/>
      <c r="U29" s="34"/>
      <c r="V29" s="34"/>
      <c r="W29" s="35" t="s">
        <v>68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23">
        <v>4680115881990</v>
      </c>
      <c r="E30" s="724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6"/>
      <c r="R30" s="726"/>
      <c r="S30" s="726"/>
      <c r="T30" s="727"/>
      <c r="U30" s="34"/>
      <c r="V30" s="34"/>
      <c r="W30" s="35" t="s">
        <v>68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23">
        <v>4680115881853</v>
      </c>
      <c r="E31" s="724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93" t="s">
        <v>91</v>
      </c>
      <c r="Q31" s="726"/>
      <c r="R31" s="726"/>
      <c r="S31" s="726"/>
      <c r="T31" s="727"/>
      <c r="U31" s="34"/>
      <c r="V31" s="34"/>
      <c r="W31" s="35" t="s">
        <v>68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23">
        <v>4680115885905</v>
      </c>
      <c r="E32" s="724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22" t="s">
        <v>95</v>
      </c>
      <c r="Q32" s="726"/>
      <c r="R32" s="726"/>
      <c r="S32" s="726"/>
      <c r="T32" s="727"/>
      <c r="U32" s="34"/>
      <c r="V32" s="34"/>
      <c r="W32" s="35" t="s">
        <v>68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23">
        <v>4607091383911</v>
      </c>
      <c r="E33" s="724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6"/>
      <c r="R33" s="726"/>
      <c r="S33" s="726"/>
      <c r="T33" s="727"/>
      <c r="U33" s="34"/>
      <c r="V33" s="34"/>
      <c r="W33" s="35" t="s">
        <v>68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23">
        <v>4607091388244</v>
      </c>
      <c r="E34" s="724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6"/>
      <c r="R34" s="726"/>
      <c r="S34" s="726"/>
      <c r="T34" s="727"/>
      <c r="U34" s="34"/>
      <c r="V34" s="34"/>
      <c r="W34" s="35" t="s">
        <v>68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28"/>
      <c r="B35" s="729"/>
      <c r="C35" s="729"/>
      <c r="D35" s="729"/>
      <c r="E35" s="729"/>
      <c r="F35" s="729"/>
      <c r="G35" s="729"/>
      <c r="H35" s="729"/>
      <c r="I35" s="729"/>
      <c r="J35" s="729"/>
      <c r="K35" s="729"/>
      <c r="L35" s="729"/>
      <c r="M35" s="729"/>
      <c r="N35" s="729"/>
      <c r="O35" s="730"/>
      <c r="P35" s="733" t="s">
        <v>70</v>
      </c>
      <c r="Q35" s="734"/>
      <c r="R35" s="734"/>
      <c r="S35" s="734"/>
      <c r="T35" s="734"/>
      <c r="U35" s="734"/>
      <c r="V35" s="735"/>
      <c r="W35" s="37" t="s">
        <v>71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29"/>
      <c r="B36" s="729"/>
      <c r="C36" s="729"/>
      <c r="D36" s="729"/>
      <c r="E36" s="729"/>
      <c r="F36" s="729"/>
      <c r="G36" s="729"/>
      <c r="H36" s="729"/>
      <c r="I36" s="729"/>
      <c r="J36" s="729"/>
      <c r="K36" s="729"/>
      <c r="L36" s="729"/>
      <c r="M36" s="729"/>
      <c r="N36" s="729"/>
      <c r="O36" s="730"/>
      <c r="P36" s="733" t="s">
        <v>70</v>
      </c>
      <c r="Q36" s="734"/>
      <c r="R36" s="734"/>
      <c r="S36" s="734"/>
      <c r="T36" s="734"/>
      <c r="U36" s="734"/>
      <c r="V36" s="735"/>
      <c r="W36" s="37" t="s">
        <v>68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6" t="s">
        <v>102</v>
      </c>
      <c r="B37" s="729"/>
      <c r="C37" s="729"/>
      <c r="D37" s="729"/>
      <c r="E37" s="729"/>
      <c r="F37" s="729"/>
      <c r="G37" s="729"/>
      <c r="H37" s="729"/>
      <c r="I37" s="729"/>
      <c r="J37" s="729"/>
      <c r="K37" s="729"/>
      <c r="L37" s="729"/>
      <c r="M37" s="729"/>
      <c r="N37" s="729"/>
      <c r="O37" s="729"/>
      <c r="P37" s="729"/>
      <c r="Q37" s="729"/>
      <c r="R37" s="729"/>
      <c r="S37" s="729"/>
      <c r="T37" s="729"/>
      <c r="U37" s="729"/>
      <c r="V37" s="729"/>
      <c r="W37" s="729"/>
      <c r="X37" s="729"/>
      <c r="Y37" s="729"/>
      <c r="Z37" s="729"/>
      <c r="AA37" s="713"/>
      <c r="AB37" s="713"/>
      <c r="AC37" s="713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23">
        <v>4607091388503</v>
      </c>
      <c r="E38" s="724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6"/>
      <c r="R38" s="726"/>
      <c r="S38" s="726"/>
      <c r="T38" s="727"/>
      <c r="U38" s="34"/>
      <c r="V38" s="34"/>
      <c r="W38" s="35" t="s">
        <v>68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28"/>
      <c r="B39" s="729"/>
      <c r="C39" s="729"/>
      <c r="D39" s="729"/>
      <c r="E39" s="729"/>
      <c r="F39" s="729"/>
      <c r="G39" s="729"/>
      <c r="H39" s="729"/>
      <c r="I39" s="729"/>
      <c r="J39" s="729"/>
      <c r="K39" s="729"/>
      <c r="L39" s="729"/>
      <c r="M39" s="729"/>
      <c r="N39" s="729"/>
      <c r="O39" s="730"/>
      <c r="P39" s="733" t="s">
        <v>70</v>
      </c>
      <c r="Q39" s="734"/>
      <c r="R39" s="734"/>
      <c r="S39" s="734"/>
      <c r="T39" s="734"/>
      <c r="U39" s="734"/>
      <c r="V39" s="735"/>
      <c r="W39" s="37" t="s">
        <v>71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29"/>
      <c r="B40" s="729"/>
      <c r="C40" s="729"/>
      <c r="D40" s="729"/>
      <c r="E40" s="729"/>
      <c r="F40" s="729"/>
      <c r="G40" s="729"/>
      <c r="H40" s="729"/>
      <c r="I40" s="729"/>
      <c r="J40" s="729"/>
      <c r="K40" s="729"/>
      <c r="L40" s="729"/>
      <c r="M40" s="729"/>
      <c r="N40" s="729"/>
      <c r="O40" s="730"/>
      <c r="P40" s="733" t="s">
        <v>70</v>
      </c>
      <c r="Q40" s="734"/>
      <c r="R40" s="734"/>
      <c r="S40" s="734"/>
      <c r="T40" s="734"/>
      <c r="U40" s="734"/>
      <c r="V40" s="735"/>
      <c r="W40" s="37" t="s">
        <v>68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6" t="s">
        <v>108</v>
      </c>
      <c r="B41" s="729"/>
      <c r="C41" s="729"/>
      <c r="D41" s="729"/>
      <c r="E41" s="729"/>
      <c r="F41" s="729"/>
      <c r="G41" s="729"/>
      <c r="H41" s="729"/>
      <c r="I41" s="729"/>
      <c r="J41" s="729"/>
      <c r="K41" s="729"/>
      <c r="L41" s="729"/>
      <c r="M41" s="729"/>
      <c r="N41" s="729"/>
      <c r="O41" s="729"/>
      <c r="P41" s="729"/>
      <c r="Q41" s="729"/>
      <c r="R41" s="729"/>
      <c r="S41" s="729"/>
      <c r="T41" s="729"/>
      <c r="U41" s="729"/>
      <c r="V41" s="729"/>
      <c r="W41" s="729"/>
      <c r="X41" s="729"/>
      <c r="Y41" s="729"/>
      <c r="Z41" s="729"/>
      <c r="AA41" s="713"/>
      <c r="AB41" s="713"/>
      <c r="AC41" s="713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23">
        <v>4607091389111</v>
      </c>
      <c r="E42" s="724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6"/>
      <c r="R42" s="726"/>
      <c r="S42" s="726"/>
      <c r="T42" s="727"/>
      <c r="U42" s="34"/>
      <c r="V42" s="34"/>
      <c r="W42" s="35" t="s">
        <v>68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28"/>
      <c r="B43" s="729"/>
      <c r="C43" s="729"/>
      <c r="D43" s="729"/>
      <c r="E43" s="729"/>
      <c r="F43" s="729"/>
      <c r="G43" s="729"/>
      <c r="H43" s="729"/>
      <c r="I43" s="729"/>
      <c r="J43" s="729"/>
      <c r="K43" s="729"/>
      <c r="L43" s="729"/>
      <c r="M43" s="729"/>
      <c r="N43" s="729"/>
      <c r="O43" s="730"/>
      <c r="P43" s="733" t="s">
        <v>70</v>
      </c>
      <c r="Q43" s="734"/>
      <c r="R43" s="734"/>
      <c r="S43" s="734"/>
      <c r="T43" s="734"/>
      <c r="U43" s="734"/>
      <c r="V43" s="735"/>
      <c r="W43" s="37" t="s">
        <v>71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29"/>
      <c r="B44" s="729"/>
      <c r="C44" s="729"/>
      <c r="D44" s="729"/>
      <c r="E44" s="729"/>
      <c r="F44" s="729"/>
      <c r="G44" s="729"/>
      <c r="H44" s="729"/>
      <c r="I44" s="729"/>
      <c r="J44" s="729"/>
      <c r="K44" s="729"/>
      <c r="L44" s="729"/>
      <c r="M44" s="729"/>
      <c r="N44" s="729"/>
      <c r="O44" s="730"/>
      <c r="P44" s="733" t="s">
        <v>70</v>
      </c>
      <c r="Q44" s="734"/>
      <c r="R44" s="734"/>
      <c r="S44" s="734"/>
      <c r="T44" s="734"/>
      <c r="U44" s="734"/>
      <c r="V44" s="735"/>
      <c r="W44" s="37" t="s">
        <v>68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812" t="s">
        <v>111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48"/>
      <c r="AB45" s="48"/>
      <c r="AC45" s="48"/>
    </row>
    <row r="46" spans="1:68" ht="16.5" customHeight="1" x14ac:dyDescent="0.25">
      <c r="A46" s="737" t="s">
        <v>112</v>
      </c>
      <c r="B46" s="729"/>
      <c r="C46" s="729"/>
      <c r="D46" s="729"/>
      <c r="E46" s="729"/>
      <c r="F46" s="729"/>
      <c r="G46" s="729"/>
      <c r="H46" s="729"/>
      <c r="I46" s="729"/>
      <c r="J46" s="729"/>
      <c r="K46" s="729"/>
      <c r="L46" s="729"/>
      <c r="M46" s="729"/>
      <c r="N46" s="729"/>
      <c r="O46" s="729"/>
      <c r="P46" s="729"/>
      <c r="Q46" s="729"/>
      <c r="R46" s="729"/>
      <c r="S46" s="729"/>
      <c r="T46" s="729"/>
      <c r="U46" s="729"/>
      <c r="V46" s="729"/>
      <c r="W46" s="729"/>
      <c r="X46" s="729"/>
      <c r="Y46" s="729"/>
      <c r="Z46" s="729"/>
      <c r="AA46" s="714"/>
      <c r="AB46" s="714"/>
      <c r="AC46" s="714"/>
    </row>
    <row r="47" spans="1:68" ht="14.25" customHeight="1" x14ac:dyDescent="0.25">
      <c r="A47" s="736" t="s">
        <v>113</v>
      </c>
      <c r="B47" s="729"/>
      <c r="C47" s="729"/>
      <c r="D47" s="729"/>
      <c r="E47" s="729"/>
      <c r="F47" s="729"/>
      <c r="G47" s="729"/>
      <c r="H47" s="729"/>
      <c r="I47" s="729"/>
      <c r="J47" s="729"/>
      <c r="K47" s="729"/>
      <c r="L47" s="729"/>
      <c r="M47" s="729"/>
      <c r="N47" s="729"/>
      <c r="O47" s="729"/>
      <c r="P47" s="729"/>
      <c r="Q47" s="729"/>
      <c r="R47" s="729"/>
      <c r="S47" s="729"/>
      <c r="T47" s="729"/>
      <c r="U47" s="729"/>
      <c r="V47" s="729"/>
      <c r="W47" s="729"/>
      <c r="X47" s="729"/>
      <c r="Y47" s="729"/>
      <c r="Z47" s="729"/>
      <c r="AA47" s="713"/>
      <c r="AB47" s="713"/>
      <c r="AC47" s="713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23">
        <v>4607091385670</v>
      </c>
      <c r="E48" s="724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26"/>
      <c r="R48" s="726"/>
      <c r="S48" s="726"/>
      <c r="T48" s="727"/>
      <c r="U48" s="34"/>
      <c r="V48" s="34"/>
      <c r="W48" s="35" t="s">
        <v>68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23">
        <v>4607091385670</v>
      </c>
      <c r="E49" s="724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5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26"/>
      <c r="R49" s="726"/>
      <c r="S49" s="726"/>
      <c r="T49" s="727"/>
      <c r="U49" s="34"/>
      <c r="V49" s="34"/>
      <c r="W49" s="35" t="s">
        <v>68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23">
        <v>4680115883956</v>
      </c>
      <c r="E50" s="724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6"/>
      <c r="R50" s="726"/>
      <c r="S50" s="726"/>
      <c r="T50" s="727"/>
      <c r="U50" s="34"/>
      <c r="V50" s="34"/>
      <c r="W50" s="35" t="s">
        <v>68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23">
        <v>4607091385687</v>
      </c>
      <c r="E51" s="724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26"/>
      <c r="R51" s="726"/>
      <c r="S51" s="726"/>
      <c r="T51" s="727"/>
      <c r="U51" s="34"/>
      <c r="V51" s="34"/>
      <c r="W51" s="35" t="s">
        <v>68</v>
      </c>
      <c r="X51" s="719">
        <v>0</v>
      </c>
      <c r="Y51" s="72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23">
        <v>4680115882539</v>
      </c>
      <c r="E52" s="724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26"/>
      <c r="R52" s="726"/>
      <c r="S52" s="726"/>
      <c r="T52" s="727"/>
      <c r="U52" s="34"/>
      <c r="V52" s="34"/>
      <c r="W52" s="35" t="s">
        <v>68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23">
        <v>4680115883949</v>
      </c>
      <c r="E53" s="724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6"/>
      <c r="R53" s="726"/>
      <c r="S53" s="726"/>
      <c r="T53" s="727"/>
      <c r="U53" s="34"/>
      <c r="V53" s="34"/>
      <c r="W53" s="35" t="s">
        <v>68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28"/>
      <c r="B54" s="729"/>
      <c r="C54" s="729"/>
      <c r="D54" s="729"/>
      <c r="E54" s="729"/>
      <c r="F54" s="729"/>
      <c r="G54" s="729"/>
      <c r="H54" s="729"/>
      <c r="I54" s="729"/>
      <c r="J54" s="729"/>
      <c r="K54" s="729"/>
      <c r="L54" s="729"/>
      <c r="M54" s="729"/>
      <c r="N54" s="729"/>
      <c r="O54" s="730"/>
      <c r="P54" s="733" t="s">
        <v>70</v>
      </c>
      <c r="Q54" s="734"/>
      <c r="R54" s="734"/>
      <c r="S54" s="734"/>
      <c r="T54" s="734"/>
      <c r="U54" s="734"/>
      <c r="V54" s="735"/>
      <c r="W54" s="37" t="s">
        <v>71</v>
      </c>
      <c r="X54" s="721">
        <f>IFERROR(X48/H48,"0")+IFERROR(X49/H49,"0")+IFERROR(X50/H50,"0")+IFERROR(X51/H51,"0")+IFERROR(X52/H52,"0")+IFERROR(X53/H53,"0")</f>
        <v>0</v>
      </c>
      <c r="Y54" s="721">
        <f>IFERROR(Y48/H48,"0")+IFERROR(Y49/H49,"0")+IFERROR(Y50/H50,"0")+IFERROR(Y51/H51,"0")+IFERROR(Y52/H52,"0")+IFERROR(Y53/H53,"0")</f>
        <v>0</v>
      </c>
      <c r="Z54" s="721">
        <f>IFERROR(IF(Z48="",0,Z48),"0")+IFERROR(IF(Z49="",0,Z49),"0")+IFERROR(IF(Z50="",0,Z50),"0")+IFERROR(IF(Z51="",0,Z51),"0")+IFERROR(IF(Z52="",0,Z52),"0")+IFERROR(IF(Z53="",0,Z53),"0")</f>
        <v>0</v>
      </c>
      <c r="AA54" s="722"/>
      <c r="AB54" s="722"/>
      <c r="AC54" s="722"/>
    </row>
    <row r="55" spans="1:68" x14ac:dyDescent="0.2">
      <c r="A55" s="729"/>
      <c r="B55" s="729"/>
      <c r="C55" s="729"/>
      <c r="D55" s="729"/>
      <c r="E55" s="729"/>
      <c r="F55" s="729"/>
      <c r="G55" s="729"/>
      <c r="H55" s="729"/>
      <c r="I55" s="729"/>
      <c r="J55" s="729"/>
      <c r="K55" s="729"/>
      <c r="L55" s="729"/>
      <c r="M55" s="729"/>
      <c r="N55" s="729"/>
      <c r="O55" s="730"/>
      <c r="P55" s="733" t="s">
        <v>70</v>
      </c>
      <c r="Q55" s="734"/>
      <c r="R55" s="734"/>
      <c r="S55" s="734"/>
      <c r="T55" s="734"/>
      <c r="U55" s="734"/>
      <c r="V55" s="735"/>
      <c r="W55" s="37" t="s">
        <v>68</v>
      </c>
      <c r="X55" s="721">
        <f>IFERROR(SUM(X48:X53),"0")</f>
        <v>0</v>
      </c>
      <c r="Y55" s="721">
        <f>IFERROR(SUM(Y48:Y53),"0")</f>
        <v>0</v>
      </c>
      <c r="Z55" s="37"/>
      <c r="AA55" s="722"/>
      <c r="AB55" s="722"/>
      <c r="AC55" s="722"/>
    </row>
    <row r="56" spans="1:68" ht="14.25" customHeight="1" x14ac:dyDescent="0.25">
      <c r="A56" s="736" t="s">
        <v>72</v>
      </c>
      <c r="B56" s="729"/>
      <c r="C56" s="729"/>
      <c r="D56" s="729"/>
      <c r="E56" s="729"/>
      <c r="F56" s="729"/>
      <c r="G56" s="729"/>
      <c r="H56" s="729"/>
      <c r="I56" s="729"/>
      <c r="J56" s="729"/>
      <c r="K56" s="729"/>
      <c r="L56" s="729"/>
      <c r="M56" s="729"/>
      <c r="N56" s="729"/>
      <c r="O56" s="729"/>
      <c r="P56" s="729"/>
      <c r="Q56" s="729"/>
      <c r="R56" s="729"/>
      <c r="S56" s="729"/>
      <c r="T56" s="729"/>
      <c r="U56" s="729"/>
      <c r="V56" s="729"/>
      <c r="W56" s="729"/>
      <c r="X56" s="729"/>
      <c r="Y56" s="729"/>
      <c r="Z56" s="729"/>
      <c r="AA56" s="713"/>
      <c r="AB56" s="713"/>
      <c r="AC56" s="713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23">
        <v>4680115885233</v>
      </c>
      <c r="E57" s="724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6"/>
      <c r="R57" s="726"/>
      <c r="S57" s="726"/>
      <c r="T57" s="727"/>
      <c r="U57" s="34"/>
      <c r="V57" s="34"/>
      <c r="W57" s="35" t="s">
        <v>68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23">
        <v>4680115884915</v>
      </c>
      <c r="E58" s="724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6"/>
      <c r="R58" s="726"/>
      <c r="S58" s="726"/>
      <c r="T58" s="727"/>
      <c r="U58" s="34"/>
      <c r="V58" s="34"/>
      <c r="W58" s="35" t="s">
        <v>68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28"/>
      <c r="B59" s="729"/>
      <c r="C59" s="729"/>
      <c r="D59" s="729"/>
      <c r="E59" s="729"/>
      <c r="F59" s="729"/>
      <c r="G59" s="729"/>
      <c r="H59" s="729"/>
      <c r="I59" s="729"/>
      <c r="J59" s="729"/>
      <c r="K59" s="729"/>
      <c r="L59" s="729"/>
      <c r="M59" s="729"/>
      <c r="N59" s="729"/>
      <c r="O59" s="730"/>
      <c r="P59" s="733" t="s">
        <v>70</v>
      </c>
      <c r="Q59" s="734"/>
      <c r="R59" s="734"/>
      <c r="S59" s="734"/>
      <c r="T59" s="734"/>
      <c r="U59" s="734"/>
      <c r="V59" s="735"/>
      <c r="W59" s="37" t="s">
        <v>71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29"/>
      <c r="B60" s="729"/>
      <c r="C60" s="729"/>
      <c r="D60" s="729"/>
      <c r="E60" s="729"/>
      <c r="F60" s="729"/>
      <c r="G60" s="729"/>
      <c r="H60" s="729"/>
      <c r="I60" s="729"/>
      <c r="J60" s="729"/>
      <c r="K60" s="729"/>
      <c r="L60" s="729"/>
      <c r="M60" s="729"/>
      <c r="N60" s="729"/>
      <c r="O60" s="730"/>
      <c r="P60" s="733" t="s">
        <v>70</v>
      </c>
      <c r="Q60" s="734"/>
      <c r="R60" s="734"/>
      <c r="S60" s="734"/>
      <c r="T60" s="734"/>
      <c r="U60" s="734"/>
      <c r="V60" s="735"/>
      <c r="W60" s="37" t="s">
        <v>68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37" t="s">
        <v>138</v>
      </c>
      <c r="B61" s="729"/>
      <c r="C61" s="729"/>
      <c r="D61" s="729"/>
      <c r="E61" s="729"/>
      <c r="F61" s="729"/>
      <c r="G61" s="729"/>
      <c r="H61" s="729"/>
      <c r="I61" s="729"/>
      <c r="J61" s="729"/>
      <c r="K61" s="729"/>
      <c r="L61" s="729"/>
      <c r="M61" s="729"/>
      <c r="N61" s="729"/>
      <c r="O61" s="729"/>
      <c r="P61" s="729"/>
      <c r="Q61" s="729"/>
      <c r="R61" s="729"/>
      <c r="S61" s="729"/>
      <c r="T61" s="729"/>
      <c r="U61" s="729"/>
      <c r="V61" s="729"/>
      <c r="W61" s="729"/>
      <c r="X61" s="729"/>
      <c r="Y61" s="729"/>
      <c r="Z61" s="729"/>
      <c r="AA61" s="714"/>
      <c r="AB61" s="714"/>
      <c r="AC61" s="714"/>
    </row>
    <row r="62" spans="1:68" ht="14.25" customHeight="1" x14ac:dyDescent="0.25">
      <c r="A62" s="736" t="s">
        <v>113</v>
      </c>
      <c r="B62" s="729"/>
      <c r="C62" s="729"/>
      <c r="D62" s="729"/>
      <c r="E62" s="729"/>
      <c r="F62" s="729"/>
      <c r="G62" s="729"/>
      <c r="H62" s="729"/>
      <c r="I62" s="729"/>
      <c r="J62" s="729"/>
      <c r="K62" s="729"/>
      <c r="L62" s="729"/>
      <c r="M62" s="729"/>
      <c r="N62" s="729"/>
      <c r="O62" s="729"/>
      <c r="P62" s="729"/>
      <c r="Q62" s="729"/>
      <c r="R62" s="729"/>
      <c r="S62" s="729"/>
      <c r="T62" s="729"/>
      <c r="U62" s="729"/>
      <c r="V62" s="729"/>
      <c r="W62" s="729"/>
      <c r="X62" s="729"/>
      <c r="Y62" s="729"/>
      <c r="Z62" s="729"/>
      <c r="AA62" s="713"/>
      <c r="AB62" s="713"/>
      <c r="AC62" s="713"/>
    </row>
    <row r="63" spans="1:68" ht="27" customHeight="1" x14ac:dyDescent="0.25">
      <c r="A63" s="54" t="s">
        <v>139</v>
      </c>
      <c r="B63" s="54" t="s">
        <v>140</v>
      </c>
      <c r="C63" s="31">
        <v>4301012030</v>
      </c>
      <c r="D63" s="723">
        <v>4680115885882</v>
      </c>
      <c r="E63" s="724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36" t="s">
        <v>141</v>
      </c>
      <c r="Q63" s="726"/>
      <c r="R63" s="726"/>
      <c r="S63" s="726"/>
      <c r="T63" s="727"/>
      <c r="U63" s="34"/>
      <c r="V63" s="34"/>
      <c r="W63" s="35" t="s">
        <v>68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142</v>
      </c>
      <c r="AC63" s="109" t="s">
        <v>143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144</v>
      </c>
      <c r="B64" s="54" t="s">
        <v>145</v>
      </c>
      <c r="C64" s="31">
        <v>4301011452</v>
      </c>
      <c r="D64" s="723">
        <v>4680115881426</v>
      </c>
      <c r="E64" s="724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116</v>
      </c>
      <c r="L64" s="32"/>
      <c r="M64" s="33" t="s">
        <v>117</v>
      </c>
      <c r="N64" s="33"/>
      <c r="O64" s="32">
        <v>50</v>
      </c>
      <c r="P64" s="10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26"/>
      <c r="R64" s="726"/>
      <c r="S64" s="726"/>
      <c r="T64" s="727"/>
      <c r="U64" s="34"/>
      <c r="V64" s="34"/>
      <c r="W64" s="35" t="s">
        <v>68</v>
      </c>
      <c r="X64" s="719">
        <v>0</v>
      </c>
      <c r="Y64" s="720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146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144</v>
      </c>
      <c r="B65" s="54" t="s">
        <v>147</v>
      </c>
      <c r="C65" s="31">
        <v>4301011481</v>
      </c>
      <c r="D65" s="723">
        <v>4680115881426</v>
      </c>
      <c r="E65" s="724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116</v>
      </c>
      <c r="L65" s="32"/>
      <c r="M65" s="33" t="s">
        <v>148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26"/>
      <c r="R65" s="726"/>
      <c r="S65" s="726"/>
      <c r="T65" s="727"/>
      <c r="U65" s="34"/>
      <c r="V65" s="34"/>
      <c r="W65" s="35" t="s">
        <v>68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149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150</v>
      </c>
      <c r="B66" s="54" t="s">
        <v>151</v>
      </c>
      <c r="C66" s="31">
        <v>4301011386</v>
      </c>
      <c r="D66" s="723">
        <v>4680115880283</v>
      </c>
      <c r="E66" s="724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45</v>
      </c>
      <c r="P66" s="8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26"/>
      <c r="R66" s="726"/>
      <c r="S66" s="726"/>
      <c r="T66" s="727"/>
      <c r="U66" s="34"/>
      <c r="V66" s="34"/>
      <c r="W66" s="35" t="s">
        <v>68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152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4301011432</v>
      </c>
      <c r="D67" s="723">
        <v>4680115882720</v>
      </c>
      <c r="E67" s="724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75</v>
      </c>
      <c r="L67" s="32"/>
      <c r="M67" s="33" t="s">
        <v>117</v>
      </c>
      <c r="N67" s="33"/>
      <c r="O67" s="32">
        <v>90</v>
      </c>
      <c r="P67" s="10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26"/>
      <c r="R67" s="726"/>
      <c r="S67" s="726"/>
      <c r="T67" s="727"/>
      <c r="U67" s="34"/>
      <c r="V67" s="34"/>
      <c r="W67" s="35" t="s">
        <v>68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156</v>
      </c>
      <c r="B68" s="54" t="s">
        <v>157</v>
      </c>
      <c r="C68" s="31">
        <v>4301011589</v>
      </c>
      <c r="D68" s="723">
        <v>4680115885899</v>
      </c>
      <c r="E68" s="724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75</v>
      </c>
      <c r="L68" s="32"/>
      <c r="M68" s="33" t="s">
        <v>158</v>
      </c>
      <c r="N68" s="33"/>
      <c r="O68" s="32">
        <v>50</v>
      </c>
      <c r="P68" s="887" t="s">
        <v>159</v>
      </c>
      <c r="Q68" s="726"/>
      <c r="R68" s="726"/>
      <c r="S68" s="726"/>
      <c r="T68" s="727"/>
      <c r="U68" s="34"/>
      <c r="V68" s="34"/>
      <c r="W68" s="35" t="s">
        <v>68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160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161</v>
      </c>
      <c r="B69" s="54" t="s">
        <v>162</v>
      </c>
      <c r="C69" s="31">
        <v>4301012008</v>
      </c>
      <c r="D69" s="723">
        <v>4680115881525</v>
      </c>
      <c r="E69" s="724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75</v>
      </c>
      <c r="L69" s="32"/>
      <c r="M69" s="33" t="s">
        <v>158</v>
      </c>
      <c r="N69" s="33"/>
      <c r="O69" s="32">
        <v>50</v>
      </c>
      <c r="P69" s="9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26"/>
      <c r="R69" s="726"/>
      <c r="S69" s="726"/>
      <c r="T69" s="727"/>
      <c r="U69" s="34"/>
      <c r="V69" s="34"/>
      <c r="W69" s="35" t="s">
        <v>68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163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4301011437</v>
      </c>
      <c r="D70" s="723">
        <v>4680115881419</v>
      </c>
      <c r="E70" s="724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75</v>
      </c>
      <c r="L70" s="32"/>
      <c r="M70" s="33" t="s">
        <v>117</v>
      </c>
      <c r="N70" s="33"/>
      <c r="O70" s="32">
        <v>50</v>
      </c>
      <c r="P70" s="1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26"/>
      <c r="R70" s="726"/>
      <c r="S70" s="726"/>
      <c r="T70" s="727"/>
      <c r="U70" s="34"/>
      <c r="V70" s="34"/>
      <c r="W70" s="35" t="s">
        <v>68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146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28"/>
      <c r="B71" s="729"/>
      <c r="C71" s="729"/>
      <c r="D71" s="729"/>
      <c r="E71" s="729"/>
      <c r="F71" s="729"/>
      <c r="G71" s="729"/>
      <c r="H71" s="729"/>
      <c r="I71" s="729"/>
      <c r="J71" s="729"/>
      <c r="K71" s="729"/>
      <c r="L71" s="729"/>
      <c r="M71" s="729"/>
      <c r="N71" s="729"/>
      <c r="O71" s="730"/>
      <c r="P71" s="733" t="s">
        <v>70</v>
      </c>
      <c r="Q71" s="734"/>
      <c r="R71" s="734"/>
      <c r="S71" s="734"/>
      <c r="T71" s="734"/>
      <c r="U71" s="734"/>
      <c r="V71" s="735"/>
      <c r="W71" s="37" t="s">
        <v>71</v>
      </c>
      <c r="X71" s="721">
        <f>IFERROR(X63/H63,"0")+IFERROR(X64/H64,"0")+IFERROR(X65/H65,"0")+IFERROR(X66/H66,"0")+IFERROR(X67/H67,"0")+IFERROR(X68/H68,"0")+IFERROR(X69/H69,"0")+IFERROR(X70/H70,"0")</f>
        <v>0</v>
      </c>
      <c r="Y71" s="721">
        <f>IFERROR(Y63/H63,"0")+IFERROR(Y64/H64,"0")+IFERROR(Y65/H65,"0")+IFERROR(Y66/H66,"0")+IFERROR(Y67/H67,"0")+IFERROR(Y68/H68,"0")+IFERROR(Y69/H69,"0")+IFERROR(Y70/H70,"0")</f>
        <v>0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722"/>
      <c r="AB71" s="722"/>
      <c r="AC71" s="722"/>
    </row>
    <row r="72" spans="1:68" x14ac:dyDescent="0.2">
      <c r="A72" s="729"/>
      <c r="B72" s="729"/>
      <c r="C72" s="729"/>
      <c r="D72" s="729"/>
      <c r="E72" s="729"/>
      <c r="F72" s="729"/>
      <c r="G72" s="729"/>
      <c r="H72" s="729"/>
      <c r="I72" s="729"/>
      <c r="J72" s="729"/>
      <c r="K72" s="729"/>
      <c r="L72" s="729"/>
      <c r="M72" s="729"/>
      <c r="N72" s="729"/>
      <c r="O72" s="730"/>
      <c r="P72" s="733" t="s">
        <v>70</v>
      </c>
      <c r="Q72" s="734"/>
      <c r="R72" s="734"/>
      <c r="S72" s="734"/>
      <c r="T72" s="734"/>
      <c r="U72" s="734"/>
      <c r="V72" s="735"/>
      <c r="W72" s="37" t="s">
        <v>68</v>
      </c>
      <c r="X72" s="721">
        <f>IFERROR(SUM(X63:X70),"0")</f>
        <v>0</v>
      </c>
      <c r="Y72" s="721">
        <f>IFERROR(SUM(Y63:Y70),"0")</f>
        <v>0</v>
      </c>
      <c r="Z72" s="37"/>
      <c r="AA72" s="722"/>
      <c r="AB72" s="722"/>
      <c r="AC72" s="722"/>
    </row>
    <row r="73" spans="1:68" ht="14.25" customHeight="1" x14ac:dyDescent="0.25">
      <c r="A73" s="736" t="s">
        <v>166</v>
      </c>
      <c r="B73" s="729"/>
      <c r="C73" s="729"/>
      <c r="D73" s="729"/>
      <c r="E73" s="729"/>
      <c r="F73" s="729"/>
      <c r="G73" s="729"/>
      <c r="H73" s="729"/>
      <c r="I73" s="729"/>
      <c r="J73" s="729"/>
      <c r="K73" s="729"/>
      <c r="L73" s="729"/>
      <c r="M73" s="729"/>
      <c r="N73" s="729"/>
      <c r="O73" s="729"/>
      <c r="P73" s="729"/>
      <c r="Q73" s="729"/>
      <c r="R73" s="729"/>
      <c r="S73" s="729"/>
      <c r="T73" s="729"/>
      <c r="U73" s="729"/>
      <c r="V73" s="729"/>
      <c r="W73" s="729"/>
      <c r="X73" s="729"/>
      <c r="Y73" s="729"/>
      <c r="Z73" s="729"/>
      <c r="AA73" s="713"/>
      <c r="AB73" s="713"/>
      <c r="AC73" s="713"/>
    </row>
    <row r="74" spans="1:68" ht="27" customHeight="1" x14ac:dyDescent="0.25">
      <c r="A74" s="54" t="s">
        <v>167</v>
      </c>
      <c r="B74" s="54" t="s">
        <v>168</v>
      </c>
      <c r="C74" s="31">
        <v>4301020298</v>
      </c>
      <c r="D74" s="723">
        <v>4680115881440</v>
      </c>
      <c r="E74" s="724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116</v>
      </c>
      <c r="L74" s="32"/>
      <c r="M74" s="33" t="s">
        <v>117</v>
      </c>
      <c r="N74" s="33"/>
      <c r="O74" s="32">
        <v>50</v>
      </c>
      <c r="P74" s="9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26"/>
      <c r="R74" s="726"/>
      <c r="S74" s="726"/>
      <c r="T74" s="727"/>
      <c r="U74" s="34"/>
      <c r="V74" s="34"/>
      <c r="W74" s="35" t="s">
        <v>68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169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4301020228</v>
      </c>
      <c r="D75" s="723">
        <v>4680115882751</v>
      </c>
      <c r="E75" s="724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75</v>
      </c>
      <c r="L75" s="32"/>
      <c r="M75" s="33" t="s">
        <v>117</v>
      </c>
      <c r="N75" s="33"/>
      <c r="O75" s="32">
        <v>90</v>
      </c>
      <c r="P75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26"/>
      <c r="R75" s="726"/>
      <c r="S75" s="726"/>
      <c r="T75" s="727"/>
      <c r="U75" s="34"/>
      <c r="V75" s="34"/>
      <c r="W75" s="35" t="s">
        <v>68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172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173</v>
      </c>
      <c r="B76" s="54" t="s">
        <v>174</v>
      </c>
      <c r="C76" s="31">
        <v>4301020358</v>
      </c>
      <c r="D76" s="723">
        <v>4680115885950</v>
      </c>
      <c r="E76" s="724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75</v>
      </c>
      <c r="L76" s="32"/>
      <c r="M76" s="33" t="s">
        <v>120</v>
      </c>
      <c r="N76" s="33"/>
      <c r="O76" s="32">
        <v>50</v>
      </c>
      <c r="P76" s="912" t="s">
        <v>175</v>
      </c>
      <c r="Q76" s="726"/>
      <c r="R76" s="726"/>
      <c r="S76" s="726"/>
      <c r="T76" s="727"/>
      <c r="U76" s="34"/>
      <c r="V76" s="34"/>
      <c r="W76" s="35" t="s">
        <v>68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169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176</v>
      </c>
      <c r="B77" s="54" t="s">
        <v>177</v>
      </c>
      <c r="C77" s="31">
        <v>4301020296</v>
      </c>
      <c r="D77" s="723">
        <v>4680115881433</v>
      </c>
      <c r="E77" s="724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75</v>
      </c>
      <c r="L77" s="32"/>
      <c r="M77" s="33" t="s">
        <v>117</v>
      </c>
      <c r="N77" s="33"/>
      <c r="O77" s="32">
        <v>50</v>
      </c>
      <c r="P77" s="9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26"/>
      <c r="R77" s="726"/>
      <c r="S77" s="726"/>
      <c r="T77" s="727"/>
      <c r="U77" s="34"/>
      <c r="V77" s="34"/>
      <c r="W77" s="35" t="s">
        <v>68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169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28"/>
      <c r="B78" s="729"/>
      <c r="C78" s="729"/>
      <c r="D78" s="729"/>
      <c r="E78" s="729"/>
      <c r="F78" s="729"/>
      <c r="G78" s="729"/>
      <c r="H78" s="729"/>
      <c r="I78" s="729"/>
      <c r="J78" s="729"/>
      <c r="K78" s="729"/>
      <c r="L78" s="729"/>
      <c r="M78" s="729"/>
      <c r="N78" s="729"/>
      <c r="O78" s="730"/>
      <c r="P78" s="733" t="s">
        <v>70</v>
      </c>
      <c r="Q78" s="734"/>
      <c r="R78" s="734"/>
      <c r="S78" s="734"/>
      <c r="T78" s="734"/>
      <c r="U78" s="734"/>
      <c r="V78" s="735"/>
      <c r="W78" s="37" t="s">
        <v>71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x14ac:dyDescent="0.2">
      <c r="A79" s="729"/>
      <c r="B79" s="729"/>
      <c r="C79" s="729"/>
      <c r="D79" s="729"/>
      <c r="E79" s="729"/>
      <c r="F79" s="729"/>
      <c r="G79" s="729"/>
      <c r="H79" s="729"/>
      <c r="I79" s="729"/>
      <c r="J79" s="729"/>
      <c r="K79" s="729"/>
      <c r="L79" s="729"/>
      <c r="M79" s="729"/>
      <c r="N79" s="729"/>
      <c r="O79" s="730"/>
      <c r="P79" s="733" t="s">
        <v>70</v>
      </c>
      <c r="Q79" s="734"/>
      <c r="R79" s="734"/>
      <c r="S79" s="734"/>
      <c r="T79" s="734"/>
      <c r="U79" s="734"/>
      <c r="V79" s="735"/>
      <c r="W79" s="37" t="s">
        <v>68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customHeight="1" x14ac:dyDescent="0.25">
      <c r="A80" s="736" t="s">
        <v>63</v>
      </c>
      <c r="B80" s="729"/>
      <c r="C80" s="729"/>
      <c r="D80" s="729"/>
      <c r="E80" s="729"/>
      <c r="F80" s="729"/>
      <c r="G80" s="729"/>
      <c r="H80" s="729"/>
      <c r="I80" s="729"/>
      <c r="J80" s="729"/>
      <c r="K80" s="729"/>
      <c r="L80" s="729"/>
      <c r="M80" s="729"/>
      <c r="N80" s="729"/>
      <c r="O80" s="729"/>
      <c r="P80" s="729"/>
      <c r="Q80" s="729"/>
      <c r="R80" s="729"/>
      <c r="S80" s="729"/>
      <c r="T80" s="729"/>
      <c r="U80" s="729"/>
      <c r="V80" s="729"/>
      <c r="W80" s="729"/>
      <c r="X80" s="729"/>
      <c r="Y80" s="729"/>
      <c r="Z80" s="729"/>
      <c r="AA80" s="713"/>
      <c r="AB80" s="713"/>
      <c r="AC80" s="713"/>
    </row>
    <row r="81" spans="1:68" ht="16.5" customHeight="1" x14ac:dyDescent="0.25">
      <c r="A81" s="54" t="s">
        <v>178</v>
      </c>
      <c r="B81" s="54" t="s">
        <v>179</v>
      </c>
      <c r="C81" s="31">
        <v>4301031242</v>
      </c>
      <c r="D81" s="723">
        <v>4680115885066</v>
      </c>
      <c r="E81" s="724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26"/>
      <c r="R81" s="726"/>
      <c r="S81" s="726"/>
      <c r="T81" s="727"/>
      <c r="U81" s="34"/>
      <c r="V81" s="34"/>
      <c r="W81" s="35" t="s">
        <v>68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181</v>
      </c>
      <c r="B82" s="54" t="s">
        <v>182</v>
      </c>
      <c r="C82" s="31">
        <v>4301031240</v>
      </c>
      <c r="D82" s="723">
        <v>4680115885042</v>
      </c>
      <c r="E82" s="724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26"/>
      <c r="R82" s="726"/>
      <c r="S82" s="726"/>
      <c r="T82" s="727"/>
      <c r="U82" s="34"/>
      <c r="V82" s="34"/>
      <c r="W82" s="35" t="s">
        <v>68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183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184</v>
      </c>
      <c r="B83" s="54" t="s">
        <v>185</v>
      </c>
      <c r="C83" s="31">
        <v>4301031315</v>
      </c>
      <c r="D83" s="723">
        <v>4680115885080</v>
      </c>
      <c r="E83" s="724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26"/>
      <c r="R83" s="726"/>
      <c r="S83" s="726"/>
      <c r="T83" s="727"/>
      <c r="U83" s="34"/>
      <c r="V83" s="34"/>
      <c r="W83" s="35" t="s">
        <v>68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186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4301031243</v>
      </c>
      <c r="D84" s="723">
        <v>4680115885073</v>
      </c>
      <c r="E84" s="724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10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26"/>
      <c r="R84" s="726"/>
      <c r="S84" s="726"/>
      <c r="T84" s="727"/>
      <c r="U84" s="34"/>
      <c r="V84" s="34"/>
      <c r="W84" s="35" t="s">
        <v>68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180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4301031241</v>
      </c>
      <c r="D85" s="723">
        <v>4680115885059</v>
      </c>
      <c r="E85" s="724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26"/>
      <c r="R85" s="726"/>
      <c r="S85" s="726"/>
      <c r="T85" s="727"/>
      <c r="U85" s="34"/>
      <c r="V85" s="34"/>
      <c r="W85" s="35" t="s">
        <v>68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183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191</v>
      </c>
      <c r="B86" s="54" t="s">
        <v>192</v>
      </c>
      <c r="C86" s="31">
        <v>4301031316</v>
      </c>
      <c r="D86" s="723">
        <v>4680115885097</v>
      </c>
      <c r="E86" s="724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26"/>
      <c r="R86" s="726"/>
      <c r="S86" s="726"/>
      <c r="T86" s="727"/>
      <c r="U86" s="34"/>
      <c r="V86" s="34"/>
      <c r="W86" s="35" t="s">
        <v>68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186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28"/>
      <c r="B87" s="729"/>
      <c r="C87" s="729"/>
      <c r="D87" s="729"/>
      <c r="E87" s="729"/>
      <c r="F87" s="729"/>
      <c r="G87" s="729"/>
      <c r="H87" s="729"/>
      <c r="I87" s="729"/>
      <c r="J87" s="729"/>
      <c r="K87" s="729"/>
      <c r="L87" s="729"/>
      <c r="M87" s="729"/>
      <c r="N87" s="729"/>
      <c r="O87" s="730"/>
      <c r="P87" s="733" t="s">
        <v>70</v>
      </c>
      <c r="Q87" s="734"/>
      <c r="R87" s="734"/>
      <c r="S87" s="734"/>
      <c r="T87" s="734"/>
      <c r="U87" s="734"/>
      <c r="V87" s="735"/>
      <c r="W87" s="37" t="s">
        <v>71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x14ac:dyDescent="0.2">
      <c r="A88" s="729"/>
      <c r="B88" s="729"/>
      <c r="C88" s="729"/>
      <c r="D88" s="729"/>
      <c r="E88" s="729"/>
      <c r="F88" s="729"/>
      <c r="G88" s="729"/>
      <c r="H88" s="729"/>
      <c r="I88" s="729"/>
      <c r="J88" s="729"/>
      <c r="K88" s="729"/>
      <c r="L88" s="729"/>
      <c r="M88" s="729"/>
      <c r="N88" s="729"/>
      <c r="O88" s="730"/>
      <c r="P88" s="733" t="s">
        <v>70</v>
      </c>
      <c r="Q88" s="734"/>
      <c r="R88" s="734"/>
      <c r="S88" s="734"/>
      <c r="T88" s="734"/>
      <c r="U88" s="734"/>
      <c r="V88" s="735"/>
      <c r="W88" s="37" t="s">
        <v>68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customHeight="1" x14ac:dyDescent="0.25">
      <c r="A89" s="736" t="s">
        <v>72</v>
      </c>
      <c r="B89" s="729"/>
      <c r="C89" s="729"/>
      <c r="D89" s="729"/>
      <c r="E89" s="729"/>
      <c r="F89" s="729"/>
      <c r="G89" s="729"/>
      <c r="H89" s="729"/>
      <c r="I89" s="729"/>
      <c r="J89" s="729"/>
      <c r="K89" s="729"/>
      <c r="L89" s="729"/>
      <c r="M89" s="729"/>
      <c r="N89" s="729"/>
      <c r="O89" s="729"/>
      <c r="P89" s="729"/>
      <c r="Q89" s="729"/>
      <c r="R89" s="729"/>
      <c r="S89" s="729"/>
      <c r="T89" s="729"/>
      <c r="U89" s="729"/>
      <c r="V89" s="729"/>
      <c r="W89" s="729"/>
      <c r="X89" s="729"/>
      <c r="Y89" s="729"/>
      <c r="Z89" s="729"/>
      <c r="AA89" s="713"/>
      <c r="AB89" s="713"/>
      <c r="AC89" s="713"/>
    </row>
    <row r="90" spans="1:68" ht="37.5" customHeight="1" x14ac:dyDescent="0.25">
      <c r="A90" s="54" t="s">
        <v>193</v>
      </c>
      <c r="B90" s="54" t="s">
        <v>194</v>
      </c>
      <c r="C90" s="31">
        <v>4301051844</v>
      </c>
      <c r="D90" s="723">
        <v>4680115885929</v>
      </c>
      <c r="E90" s="724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75</v>
      </c>
      <c r="L90" s="32"/>
      <c r="M90" s="33" t="s">
        <v>120</v>
      </c>
      <c r="N90" s="33"/>
      <c r="O90" s="32">
        <v>45</v>
      </c>
      <c r="P90" s="964" t="s">
        <v>195</v>
      </c>
      <c r="Q90" s="726"/>
      <c r="R90" s="726"/>
      <c r="S90" s="726"/>
      <c r="T90" s="727"/>
      <c r="U90" s="34" t="s">
        <v>196</v>
      </c>
      <c r="V90" s="34"/>
      <c r="W90" s="35" t="s">
        <v>68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142</v>
      </c>
      <c r="AC90" s="145" t="s">
        <v>197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23">
        <v>4680115881891</v>
      </c>
      <c r="E91" s="724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976" t="s">
        <v>200</v>
      </c>
      <c r="Q91" s="726"/>
      <c r="R91" s="726"/>
      <c r="S91" s="726"/>
      <c r="T91" s="727"/>
      <c r="U91" s="34"/>
      <c r="V91" s="34"/>
      <c r="W91" s="35" t="s">
        <v>68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201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202</v>
      </c>
      <c r="B92" s="54" t="s">
        <v>203</v>
      </c>
      <c r="C92" s="31">
        <v>4301051846</v>
      </c>
      <c r="D92" s="723">
        <v>4680115885769</v>
      </c>
      <c r="E92" s="724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782" t="s">
        <v>204</v>
      </c>
      <c r="Q92" s="726"/>
      <c r="R92" s="726"/>
      <c r="S92" s="726"/>
      <c r="T92" s="727"/>
      <c r="U92" s="34"/>
      <c r="V92" s="34"/>
      <c r="W92" s="35" t="s">
        <v>68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197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205</v>
      </c>
      <c r="B93" s="54" t="s">
        <v>206</v>
      </c>
      <c r="C93" s="31">
        <v>4301051822</v>
      </c>
      <c r="D93" s="723">
        <v>4680115884410</v>
      </c>
      <c r="E93" s="724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21" t="s">
        <v>207</v>
      </c>
      <c r="Q93" s="726"/>
      <c r="R93" s="726"/>
      <c r="S93" s="726"/>
      <c r="T93" s="727"/>
      <c r="U93" s="34"/>
      <c r="V93" s="34"/>
      <c r="W93" s="35" t="s">
        <v>68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208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209</v>
      </c>
      <c r="B94" s="54" t="s">
        <v>210</v>
      </c>
      <c r="C94" s="31">
        <v>4301051827</v>
      </c>
      <c r="D94" s="723">
        <v>4680115884403</v>
      </c>
      <c r="E94" s="724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7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26"/>
      <c r="R94" s="726"/>
      <c r="S94" s="726"/>
      <c r="T94" s="727"/>
      <c r="U94" s="34"/>
      <c r="V94" s="34"/>
      <c r="W94" s="35" t="s">
        <v>68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208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211</v>
      </c>
      <c r="B95" s="54" t="s">
        <v>212</v>
      </c>
      <c r="C95" s="31">
        <v>4301051837</v>
      </c>
      <c r="D95" s="723">
        <v>4680115884311</v>
      </c>
      <c r="E95" s="724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75</v>
      </c>
      <c r="L95" s="32"/>
      <c r="M95" s="33" t="s">
        <v>120</v>
      </c>
      <c r="N95" s="33"/>
      <c r="O95" s="32">
        <v>40</v>
      </c>
      <c r="P95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26"/>
      <c r="R95" s="726"/>
      <c r="S95" s="726"/>
      <c r="T95" s="727"/>
      <c r="U95" s="34"/>
      <c r="V95" s="34"/>
      <c r="W95" s="35" t="s">
        <v>68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201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28"/>
      <c r="B96" s="729"/>
      <c r="C96" s="729"/>
      <c r="D96" s="729"/>
      <c r="E96" s="729"/>
      <c r="F96" s="729"/>
      <c r="G96" s="729"/>
      <c r="H96" s="729"/>
      <c r="I96" s="729"/>
      <c r="J96" s="729"/>
      <c r="K96" s="729"/>
      <c r="L96" s="729"/>
      <c r="M96" s="729"/>
      <c r="N96" s="729"/>
      <c r="O96" s="730"/>
      <c r="P96" s="733" t="s">
        <v>70</v>
      </c>
      <c r="Q96" s="734"/>
      <c r="R96" s="734"/>
      <c r="S96" s="734"/>
      <c r="T96" s="734"/>
      <c r="U96" s="734"/>
      <c r="V96" s="735"/>
      <c r="W96" s="37" t="s">
        <v>71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x14ac:dyDescent="0.2">
      <c r="A97" s="729"/>
      <c r="B97" s="729"/>
      <c r="C97" s="729"/>
      <c r="D97" s="729"/>
      <c r="E97" s="729"/>
      <c r="F97" s="729"/>
      <c r="G97" s="729"/>
      <c r="H97" s="729"/>
      <c r="I97" s="729"/>
      <c r="J97" s="729"/>
      <c r="K97" s="729"/>
      <c r="L97" s="729"/>
      <c r="M97" s="729"/>
      <c r="N97" s="729"/>
      <c r="O97" s="730"/>
      <c r="P97" s="733" t="s">
        <v>70</v>
      </c>
      <c r="Q97" s="734"/>
      <c r="R97" s="734"/>
      <c r="S97" s="734"/>
      <c r="T97" s="734"/>
      <c r="U97" s="734"/>
      <c r="V97" s="735"/>
      <c r="W97" s="37" t="s">
        <v>68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customHeight="1" x14ac:dyDescent="0.25">
      <c r="A98" s="736" t="s">
        <v>213</v>
      </c>
      <c r="B98" s="729"/>
      <c r="C98" s="729"/>
      <c r="D98" s="729"/>
      <c r="E98" s="729"/>
      <c r="F98" s="729"/>
      <c r="G98" s="729"/>
      <c r="H98" s="729"/>
      <c r="I98" s="729"/>
      <c r="J98" s="729"/>
      <c r="K98" s="729"/>
      <c r="L98" s="729"/>
      <c r="M98" s="729"/>
      <c r="N98" s="729"/>
      <c r="O98" s="729"/>
      <c r="P98" s="729"/>
      <c r="Q98" s="729"/>
      <c r="R98" s="729"/>
      <c r="S98" s="729"/>
      <c r="T98" s="729"/>
      <c r="U98" s="729"/>
      <c r="V98" s="729"/>
      <c r="W98" s="729"/>
      <c r="X98" s="729"/>
      <c r="Y98" s="729"/>
      <c r="Z98" s="729"/>
      <c r="AA98" s="713"/>
      <c r="AB98" s="713"/>
      <c r="AC98" s="713"/>
    </row>
    <row r="99" spans="1:68" ht="37.5" customHeight="1" x14ac:dyDescent="0.25">
      <c r="A99" s="54" t="s">
        <v>214</v>
      </c>
      <c r="B99" s="54" t="s">
        <v>215</v>
      </c>
      <c r="C99" s="31">
        <v>4301060366</v>
      </c>
      <c r="D99" s="723">
        <v>4680115881532</v>
      </c>
      <c r="E99" s="724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26"/>
      <c r="R99" s="726"/>
      <c r="S99" s="726"/>
      <c r="T99" s="727"/>
      <c r="U99" s="34"/>
      <c r="V99" s="34"/>
      <c r="W99" s="35" t="s">
        <v>68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216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214</v>
      </c>
      <c r="B100" s="54" t="s">
        <v>217</v>
      </c>
      <c r="C100" s="31">
        <v>4301060371</v>
      </c>
      <c r="D100" s="723">
        <v>4680115881532</v>
      </c>
      <c r="E100" s="724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7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26"/>
      <c r="R100" s="726"/>
      <c r="S100" s="726"/>
      <c r="T100" s="727"/>
      <c r="U100" s="34"/>
      <c r="V100" s="34"/>
      <c r="W100" s="35" t="s">
        <v>68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218</v>
      </c>
      <c r="B101" s="54" t="s">
        <v>219</v>
      </c>
      <c r="C101" s="31">
        <v>4301060351</v>
      </c>
      <c r="D101" s="723">
        <v>4680115881464</v>
      </c>
      <c r="E101" s="724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75</v>
      </c>
      <c r="L101" s="32"/>
      <c r="M101" s="33" t="s">
        <v>120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26"/>
      <c r="R101" s="726"/>
      <c r="S101" s="726"/>
      <c r="T101" s="727"/>
      <c r="U101" s="34"/>
      <c r="V101" s="34"/>
      <c r="W101" s="35" t="s">
        <v>68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220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28"/>
      <c r="B102" s="729"/>
      <c r="C102" s="729"/>
      <c r="D102" s="729"/>
      <c r="E102" s="729"/>
      <c r="F102" s="729"/>
      <c r="G102" s="729"/>
      <c r="H102" s="729"/>
      <c r="I102" s="729"/>
      <c r="J102" s="729"/>
      <c r="K102" s="729"/>
      <c r="L102" s="729"/>
      <c r="M102" s="729"/>
      <c r="N102" s="729"/>
      <c r="O102" s="730"/>
      <c r="P102" s="733" t="s">
        <v>70</v>
      </c>
      <c r="Q102" s="734"/>
      <c r="R102" s="734"/>
      <c r="S102" s="734"/>
      <c r="T102" s="734"/>
      <c r="U102" s="734"/>
      <c r="V102" s="735"/>
      <c r="W102" s="37" t="s">
        <v>71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x14ac:dyDescent="0.2">
      <c r="A103" s="729"/>
      <c r="B103" s="729"/>
      <c r="C103" s="729"/>
      <c r="D103" s="729"/>
      <c r="E103" s="729"/>
      <c r="F103" s="729"/>
      <c r="G103" s="729"/>
      <c r="H103" s="729"/>
      <c r="I103" s="729"/>
      <c r="J103" s="729"/>
      <c r="K103" s="729"/>
      <c r="L103" s="729"/>
      <c r="M103" s="729"/>
      <c r="N103" s="729"/>
      <c r="O103" s="730"/>
      <c r="P103" s="733" t="s">
        <v>70</v>
      </c>
      <c r="Q103" s="734"/>
      <c r="R103" s="734"/>
      <c r="S103" s="734"/>
      <c r="T103" s="734"/>
      <c r="U103" s="734"/>
      <c r="V103" s="735"/>
      <c r="W103" s="37" t="s">
        <v>68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customHeight="1" x14ac:dyDescent="0.25">
      <c r="A104" s="737" t="s">
        <v>221</v>
      </c>
      <c r="B104" s="729"/>
      <c r="C104" s="729"/>
      <c r="D104" s="729"/>
      <c r="E104" s="729"/>
      <c r="F104" s="729"/>
      <c r="G104" s="729"/>
      <c r="H104" s="729"/>
      <c r="I104" s="729"/>
      <c r="J104" s="729"/>
      <c r="K104" s="729"/>
      <c r="L104" s="729"/>
      <c r="M104" s="729"/>
      <c r="N104" s="729"/>
      <c r="O104" s="729"/>
      <c r="P104" s="729"/>
      <c r="Q104" s="729"/>
      <c r="R104" s="729"/>
      <c r="S104" s="729"/>
      <c r="T104" s="729"/>
      <c r="U104" s="729"/>
      <c r="V104" s="729"/>
      <c r="W104" s="729"/>
      <c r="X104" s="729"/>
      <c r="Y104" s="729"/>
      <c r="Z104" s="729"/>
      <c r="AA104" s="714"/>
      <c r="AB104" s="714"/>
      <c r="AC104" s="714"/>
    </row>
    <row r="105" spans="1:68" ht="14.25" customHeight="1" x14ac:dyDescent="0.25">
      <c r="A105" s="736" t="s">
        <v>113</v>
      </c>
      <c r="B105" s="729"/>
      <c r="C105" s="729"/>
      <c r="D105" s="729"/>
      <c r="E105" s="729"/>
      <c r="F105" s="729"/>
      <c r="G105" s="729"/>
      <c r="H105" s="729"/>
      <c r="I105" s="729"/>
      <c r="J105" s="729"/>
      <c r="K105" s="729"/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729"/>
      <c r="Z105" s="729"/>
      <c r="AA105" s="713"/>
      <c r="AB105" s="713"/>
      <c r="AC105" s="713"/>
    </row>
    <row r="106" spans="1:68" ht="27" customHeight="1" x14ac:dyDescent="0.25">
      <c r="A106" s="54" t="s">
        <v>222</v>
      </c>
      <c r="B106" s="54" t="s">
        <v>223</v>
      </c>
      <c r="C106" s="31">
        <v>4301011468</v>
      </c>
      <c r="D106" s="723">
        <v>4680115881327</v>
      </c>
      <c r="E106" s="724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116</v>
      </c>
      <c r="L106" s="32"/>
      <c r="M106" s="33" t="s">
        <v>158</v>
      </c>
      <c r="N106" s="33"/>
      <c r="O106" s="32">
        <v>50</v>
      </c>
      <c r="P106" s="10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26"/>
      <c r="R106" s="726"/>
      <c r="S106" s="726"/>
      <c r="T106" s="727"/>
      <c r="U106" s="34"/>
      <c r="V106" s="34"/>
      <c r="W106" s="35" t="s">
        <v>68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224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225</v>
      </c>
      <c r="B107" s="54" t="s">
        <v>226</v>
      </c>
      <c r="C107" s="31">
        <v>4301011476</v>
      </c>
      <c r="D107" s="723">
        <v>4680115881518</v>
      </c>
      <c r="E107" s="724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75</v>
      </c>
      <c r="L107" s="32"/>
      <c r="M107" s="33" t="s">
        <v>120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26"/>
      <c r="R107" s="726"/>
      <c r="S107" s="726"/>
      <c r="T107" s="727"/>
      <c r="U107" s="34"/>
      <c r="V107" s="34"/>
      <c r="W107" s="35" t="s">
        <v>68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224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23">
        <v>4680115881303</v>
      </c>
      <c r="E108" s="724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75</v>
      </c>
      <c r="L108" s="32"/>
      <c r="M108" s="33" t="s">
        <v>158</v>
      </c>
      <c r="N108" s="33"/>
      <c r="O108" s="32">
        <v>50</v>
      </c>
      <c r="P108" s="98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26"/>
      <c r="R108" s="726"/>
      <c r="S108" s="726"/>
      <c r="T108" s="727"/>
      <c r="U108" s="34"/>
      <c r="V108" s="34"/>
      <c r="W108" s="35" t="s">
        <v>68</v>
      </c>
      <c r="X108" s="719">
        <v>225</v>
      </c>
      <c r="Y108" s="720">
        <f>IFERROR(IF(X108="",0,CEILING((X108/$H108),1)*$H108),"")</f>
        <v>225</v>
      </c>
      <c r="Z108" s="36">
        <f>IFERROR(IF(Y108=0,"",ROUNDUP(Y108/H108,0)*0.00902),"")</f>
        <v>0.45100000000000001</v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235.5</v>
      </c>
      <c r="BN108" s="64">
        <f>IFERROR(Y108*I108/H108,"0")</f>
        <v>235.5</v>
      </c>
      <c r="BO108" s="64">
        <f>IFERROR(1/J108*(X108/H108),"0")</f>
        <v>0.37878787878787878</v>
      </c>
      <c r="BP108" s="64">
        <f>IFERROR(1/J108*(Y108/H108),"0")</f>
        <v>0.37878787878787878</v>
      </c>
    </row>
    <row r="109" spans="1:68" x14ac:dyDescent="0.2">
      <c r="A109" s="728"/>
      <c r="B109" s="729"/>
      <c r="C109" s="729"/>
      <c r="D109" s="729"/>
      <c r="E109" s="729"/>
      <c r="F109" s="729"/>
      <c r="G109" s="729"/>
      <c r="H109" s="729"/>
      <c r="I109" s="729"/>
      <c r="J109" s="729"/>
      <c r="K109" s="729"/>
      <c r="L109" s="729"/>
      <c r="M109" s="729"/>
      <c r="N109" s="729"/>
      <c r="O109" s="730"/>
      <c r="P109" s="733" t="s">
        <v>70</v>
      </c>
      <c r="Q109" s="734"/>
      <c r="R109" s="734"/>
      <c r="S109" s="734"/>
      <c r="T109" s="734"/>
      <c r="U109" s="734"/>
      <c r="V109" s="735"/>
      <c r="W109" s="37" t="s">
        <v>71</v>
      </c>
      <c r="X109" s="721">
        <f>IFERROR(X106/H106,"0")+IFERROR(X107/H107,"0")+IFERROR(X108/H108,"0")</f>
        <v>50</v>
      </c>
      <c r="Y109" s="721">
        <f>IFERROR(Y106/H106,"0")+IFERROR(Y107/H107,"0")+IFERROR(Y108/H108,"0")</f>
        <v>50</v>
      </c>
      <c r="Z109" s="721">
        <f>IFERROR(IF(Z106="",0,Z106),"0")+IFERROR(IF(Z107="",0,Z107),"0")+IFERROR(IF(Z108="",0,Z108),"0")</f>
        <v>0.45100000000000001</v>
      </c>
      <c r="AA109" s="722"/>
      <c r="AB109" s="722"/>
      <c r="AC109" s="722"/>
    </row>
    <row r="110" spans="1:68" x14ac:dyDescent="0.2">
      <c r="A110" s="729"/>
      <c r="B110" s="729"/>
      <c r="C110" s="729"/>
      <c r="D110" s="729"/>
      <c r="E110" s="729"/>
      <c r="F110" s="729"/>
      <c r="G110" s="729"/>
      <c r="H110" s="729"/>
      <c r="I110" s="729"/>
      <c r="J110" s="729"/>
      <c r="K110" s="729"/>
      <c r="L110" s="729"/>
      <c r="M110" s="729"/>
      <c r="N110" s="729"/>
      <c r="O110" s="730"/>
      <c r="P110" s="733" t="s">
        <v>70</v>
      </c>
      <c r="Q110" s="734"/>
      <c r="R110" s="734"/>
      <c r="S110" s="734"/>
      <c r="T110" s="734"/>
      <c r="U110" s="734"/>
      <c r="V110" s="735"/>
      <c r="W110" s="37" t="s">
        <v>68</v>
      </c>
      <c r="X110" s="721">
        <f>IFERROR(SUM(X106:X108),"0")</f>
        <v>225</v>
      </c>
      <c r="Y110" s="721">
        <f>IFERROR(SUM(Y106:Y108),"0")</f>
        <v>225</v>
      </c>
      <c r="Z110" s="37"/>
      <c r="AA110" s="722"/>
      <c r="AB110" s="722"/>
      <c r="AC110" s="722"/>
    </row>
    <row r="111" spans="1:68" ht="14.25" customHeight="1" x14ac:dyDescent="0.25">
      <c r="A111" s="736" t="s">
        <v>72</v>
      </c>
      <c r="B111" s="729"/>
      <c r="C111" s="729"/>
      <c r="D111" s="729"/>
      <c r="E111" s="729"/>
      <c r="F111" s="729"/>
      <c r="G111" s="729"/>
      <c r="H111" s="729"/>
      <c r="I111" s="729"/>
      <c r="J111" s="729"/>
      <c r="K111" s="729"/>
      <c r="L111" s="729"/>
      <c r="M111" s="729"/>
      <c r="N111" s="729"/>
      <c r="O111" s="729"/>
      <c r="P111" s="729"/>
      <c r="Q111" s="729"/>
      <c r="R111" s="729"/>
      <c r="S111" s="729"/>
      <c r="T111" s="729"/>
      <c r="U111" s="729"/>
      <c r="V111" s="729"/>
      <c r="W111" s="729"/>
      <c r="X111" s="729"/>
      <c r="Y111" s="729"/>
      <c r="Z111" s="729"/>
      <c r="AA111" s="713"/>
      <c r="AB111" s="713"/>
      <c r="AC111" s="713"/>
    </row>
    <row r="112" spans="1:68" ht="27" customHeight="1" x14ac:dyDescent="0.25">
      <c r="A112" s="54" t="s">
        <v>230</v>
      </c>
      <c r="B112" s="54" t="s">
        <v>231</v>
      </c>
      <c r="C112" s="31">
        <v>4301051543</v>
      </c>
      <c r="D112" s="723">
        <v>4607091386967</v>
      </c>
      <c r="E112" s="724"/>
      <c r="F112" s="718">
        <v>1.4</v>
      </c>
      <c r="G112" s="32">
        <v>6</v>
      </c>
      <c r="H112" s="718">
        <v>8.4</v>
      </c>
      <c r="I112" s="718">
        <v>8.9640000000000004</v>
      </c>
      <c r="J112" s="32">
        <v>56</v>
      </c>
      <c r="K112" s="32" t="s">
        <v>116</v>
      </c>
      <c r="L112" s="32"/>
      <c r="M112" s="33" t="s">
        <v>67</v>
      </c>
      <c r="N112" s="33"/>
      <c r="O112" s="32">
        <v>45</v>
      </c>
      <c r="P112" s="103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26"/>
      <c r="R112" s="726"/>
      <c r="S112" s="726"/>
      <c r="T112" s="727"/>
      <c r="U112" s="34"/>
      <c r="V112" s="34"/>
      <c r="W112" s="35" t="s">
        <v>68</v>
      </c>
      <c r="X112" s="719">
        <v>0</v>
      </c>
      <c r="Y112" s="720">
        <f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230</v>
      </c>
      <c r="B113" s="54" t="s">
        <v>233</v>
      </c>
      <c r="C113" s="31">
        <v>4301051437</v>
      </c>
      <c r="D113" s="723">
        <v>4607091386967</v>
      </c>
      <c r="E113" s="724"/>
      <c r="F113" s="718">
        <v>1.35</v>
      </c>
      <c r="G113" s="32">
        <v>6</v>
      </c>
      <c r="H113" s="718">
        <v>8.1</v>
      </c>
      <c r="I113" s="718">
        <v>8.6639999999999997</v>
      </c>
      <c r="J113" s="32">
        <v>56</v>
      </c>
      <c r="K113" s="32" t="s">
        <v>116</v>
      </c>
      <c r="L113" s="32"/>
      <c r="M113" s="33" t="s">
        <v>120</v>
      </c>
      <c r="N113" s="33"/>
      <c r="O113" s="32">
        <v>45</v>
      </c>
      <c r="P113" s="82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26"/>
      <c r="R113" s="726"/>
      <c r="S113" s="726"/>
      <c r="T113" s="727"/>
      <c r="U113" s="34"/>
      <c r="V113" s="34"/>
      <c r="W113" s="35" t="s">
        <v>68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23">
        <v>4607091385731</v>
      </c>
      <c r="E114" s="724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75</v>
      </c>
      <c r="L114" s="32"/>
      <c r="M114" s="33" t="s">
        <v>120</v>
      </c>
      <c r="N114" s="33"/>
      <c r="O114" s="32">
        <v>45</v>
      </c>
      <c r="P114" s="104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26"/>
      <c r="R114" s="726"/>
      <c r="S114" s="726"/>
      <c r="T114" s="727"/>
      <c r="U114" s="34"/>
      <c r="V114" s="34"/>
      <c r="W114" s="35" t="s">
        <v>68</v>
      </c>
      <c r="X114" s="719">
        <v>225</v>
      </c>
      <c r="Y114" s="720">
        <f>IFERROR(IF(X114="",0,CEILING((X114/$H114),1)*$H114),"")</f>
        <v>226.8</v>
      </c>
      <c r="Z114" s="36">
        <f>IFERROR(IF(Y114=0,"",ROUNDUP(Y114/H114,0)*0.00753),"")</f>
        <v>0.63251999999999997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247.66666666666666</v>
      </c>
      <c r="BN114" s="64">
        <f>IFERROR(Y114*I114/H114,"0")</f>
        <v>249.648</v>
      </c>
      <c r="BO114" s="64">
        <f>IFERROR(1/J114*(X114/H114),"0")</f>
        <v>0.53418803418803418</v>
      </c>
      <c r="BP114" s="64">
        <f>IFERROR(1/J114*(Y114/H114),"0")</f>
        <v>0.53846153846153844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23">
        <v>4680115880894</v>
      </c>
      <c r="E115" s="724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75</v>
      </c>
      <c r="L115" s="32"/>
      <c r="M115" s="33" t="s">
        <v>120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26"/>
      <c r="R115" s="726"/>
      <c r="S115" s="726"/>
      <c r="T115" s="727"/>
      <c r="U115" s="34"/>
      <c r="V115" s="34"/>
      <c r="W115" s="35" t="s">
        <v>68</v>
      </c>
      <c r="X115" s="719">
        <v>0</v>
      </c>
      <c r="Y115" s="720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23">
        <v>4680115880214</v>
      </c>
      <c r="E116" s="724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75</v>
      </c>
      <c r="L116" s="32"/>
      <c r="M116" s="33" t="s">
        <v>120</v>
      </c>
      <c r="N116" s="33"/>
      <c r="O116" s="32">
        <v>45</v>
      </c>
      <c r="P116" s="8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26"/>
      <c r="R116" s="726"/>
      <c r="S116" s="726"/>
      <c r="T116" s="727"/>
      <c r="U116" s="34"/>
      <c r="V116" s="34"/>
      <c r="W116" s="35" t="s">
        <v>68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28"/>
      <c r="B117" s="729"/>
      <c r="C117" s="729"/>
      <c r="D117" s="729"/>
      <c r="E117" s="729"/>
      <c r="F117" s="729"/>
      <c r="G117" s="729"/>
      <c r="H117" s="729"/>
      <c r="I117" s="729"/>
      <c r="J117" s="729"/>
      <c r="K117" s="729"/>
      <c r="L117" s="729"/>
      <c r="M117" s="729"/>
      <c r="N117" s="729"/>
      <c r="O117" s="730"/>
      <c r="P117" s="733" t="s">
        <v>70</v>
      </c>
      <c r="Q117" s="734"/>
      <c r="R117" s="734"/>
      <c r="S117" s="734"/>
      <c r="T117" s="734"/>
      <c r="U117" s="734"/>
      <c r="V117" s="735"/>
      <c r="W117" s="37" t="s">
        <v>71</v>
      </c>
      <c r="X117" s="721">
        <f>IFERROR(X112/H112,"0")+IFERROR(X113/H113,"0")+IFERROR(X114/H114,"0")+IFERROR(X115/H115,"0")+IFERROR(X116/H116,"0")</f>
        <v>83.333333333333329</v>
      </c>
      <c r="Y117" s="721">
        <f>IFERROR(Y112/H112,"0")+IFERROR(Y113/H113,"0")+IFERROR(Y114/H114,"0")+IFERROR(Y115/H115,"0")+IFERROR(Y116/H116,"0")</f>
        <v>84</v>
      </c>
      <c r="Z117" s="721">
        <f>IFERROR(IF(Z112="",0,Z112),"0")+IFERROR(IF(Z113="",0,Z113),"0")+IFERROR(IF(Z114="",0,Z114),"0")+IFERROR(IF(Z115="",0,Z115),"0")+IFERROR(IF(Z116="",0,Z116),"0")</f>
        <v>0.63251999999999997</v>
      </c>
      <c r="AA117" s="722"/>
      <c r="AB117" s="722"/>
      <c r="AC117" s="722"/>
    </row>
    <row r="118" spans="1:68" x14ac:dyDescent="0.2">
      <c r="A118" s="729"/>
      <c r="B118" s="729"/>
      <c r="C118" s="729"/>
      <c r="D118" s="729"/>
      <c r="E118" s="729"/>
      <c r="F118" s="729"/>
      <c r="G118" s="729"/>
      <c r="H118" s="729"/>
      <c r="I118" s="729"/>
      <c r="J118" s="729"/>
      <c r="K118" s="729"/>
      <c r="L118" s="729"/>
      <c r="M118" s="729"/>
      <c r="N118" s="729"/>
      <c r="O118" s="730"/>
      <c r="P118" s="733" t="s">
        <v>70</v>
      </c>
      <c r="Q118" s="734"/>
      <c r="R118" s="734"/>
      <c r="S118" s="734"/>
      <c r="T118" s="734"/>
      <c r="U118" s="734"/>
      <c r="V118" s="735"/>
      <c r="W118" s="37" t="s">
        <v>68</v>
      </c>
      <c r="X118" s="721">
        <f>IFERROR(SUM(X112:X116),"0")</f>
        <v>225</v>
      </c>
      <c r="Y118" s="721">
        <f>IFERROR(SUM(Y112:Y116),"0")</f>
        <v>226.8</v>
      </c>
      <c r="Z118" s="37"/>
      <c r="AA118" s="722"/>
      <c r="AB118" s="722"/>
      <c r="AC118" s="722"/>
    </row>
    <row r="119" spans="1:68" ht="16.5" customHeight="1" x14ac:dyDescent="0.25">
      <c r="A119" s="737" t="s">
        <v>242</v>
      </c>
      <c r="B119" s="729"/>
      <c r="C119" s="729"/>
      <c r="D119" s="729"/>
      <c r="E119" s="729"/>
      <c r="F119" s="729"/>
      <c r="G119" s="729"/>
      <c r="H119" s="729"/>
      <c r="I119" s="729"/>
      <c r="J119" s="729"/>
      <c r="K119" s="729"/>
      <c r="L119" s="729"/>
      <c r="M119" s="729"/>
      <c r="N119" s="729"/>
      <c r="O119" s="729"/>
      <c r="P119" s="729"/>
      <c r="Q119" s="729"/>
      <c r="R119" s="729"/>
      <c r="S119" s="729"/>
      <c r="T119" s="729"/>
      <c r="U119" s="729"/>
      <c r="V119" s="729"/>
      <c r="W119" s="729"/>
      <c r="X119" s="729"/>
      <c r="Y119" s="729"/>
      <c r="Z119" s="729"/>
      <c r="AA119" s="714"/>
      <c r="AB119" s="714"/>
      <c r="AC119" s="714"/>
    </row>
    <row r="120" spans="1:68" ht="14.25" customHeight="1" x14ac:dyDescent="0.25">
      <c r="A120" s="736" t="s">
        <v>113</v>
      </c>
      <c r="B120" s="729"/>
      <c r="C120" s="729"/>
      <c r="D120" s="729"/>
      <c r="E120" s="729"/>
      <c r="F120" s="729"/>
      <c r="G120" s="729"/>
      <c r="H120" s="729"/>
      <c r="I120" s="729"/>
      <c r="J120" s="729"/>
      <c r="K120" s="729"/>
      <c r="L120" s="729"/>
      <c r="M120" s="729"/>
      <c r="N120" s="729"/>
      <c r="O120" s="729"/>
      <c r="P120" s="729"/>
      <c r="Q120" s="729"/>
      <c r="R120" s="729"/>
      <c r="S120" s="729"/>
      <c r="T120" s="729"/>
      <c r="U120" s="729"/>
      <c r="V120" s="729"/>
      <c r="W120" s="729"/>
      <c r="X120" s="729"/>
      <c r="Y120" s="729"/>
      <c r="Z120" s="729"/>
      <c r="AA120" s="713"/>
      <c r="AB120" s="713"/>
      <c r="AC120" s="713"/>
    </row>
    <row r="121" spans="1:68" ht="16.5" customHeight="1" x14ac:dyDescent="0.25">
      <c r="A121" s="54" t="s">
        <v>243</v>
      </c>
      <c r="B121" s="54" t="s">
        <v>244</v>
      </c>
      <c r="C121" s="31">
        <v>4301011703</v>
      </c>
      <c r="D121" s="723">
        <v>4680115882133</v>
      </c>
      <c r="E121" s="724"/>
      <c r="F121" s="718">
        <v>1.4</v>
      </c>
      <c r="G121" s="32">
        <v>8</v>
      </c>
      <c r="H121" s="718">
        <v>11.2</v>
      </c>
      <c r="I121" s="718">
        <v>11.68</v>
      </c>
      <c r="J121" s="32">
        <v>56</v>
      </c>
      <c r="K121" s="32" t="s">
        <v>116</v>
      </c>
      <c r="L121" s="32"/>
      <c r="M121" s="33" t="s">
        <v>117</v>
      </c>
      <c r="N121" s="33"/>
      <c r="O121" s="32">
        <v>50</v>
      </c>
      <c r="P121" s="109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1" s="726"/>
      <c r="R121" s="726"/>
      <c r="S121" s="726"/>
      <c r="T121" s="727"/>
      <c r="U121" s="34"/>
      <c r="V121" s="34"/>
      <c r="W121" s="35" t="s">
        <v>68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243</v>
      </c>
      <c r="B122" s="54" t="s">
        <v>246</v>
      </c>
      <c r="C122" s="31">
        <v>4301011514</v>
      </c>
      <c r="D122" s="723">
        <v>4680115882133</v>
      </c>
      <c r="E122" s="724"/>
      <c r="F122" s="718">
        <v>1.35</v>
      </c>
      <c r="G122" s="32">
        <v>8</v>
      </c>
      <c r="H122" s="718">
        <v>10.8</v>
      </c>
      <c r="I122" s="718">
        <v>11.28</v>
      </c>
      <c r="J122" s="32">
        <v>56</v>
      </c>
      <c r="K122" s="32" t="s">
        <v>116</v>
      </c>
      <c r="L122" s="32"/>
      <c r="M122" s="33" t="s">
        <v>117</v>
      </c>
      <c r="N122" s="33"/>
      <c r="O122" s="32">
        <v>50</v>
      </c>
      <c r="P122" s="9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26"/>
      <c r="R122" s="726"/>
      <c r="S122" s="726"/>
      <c r="T122" s="727"/>
      <c r="U122" s="34"/>
      <c r="V122" s="34"/>
      <c r="W122" s="35" t="s">
        <v>68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23">
        <v>4680115880269</v>
      </c>
      <c r="E123" s="724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26"/>
      <c r="R123" s="726"/>
      <c r="S123" s="726"/>
      <c r="T123" s="727"/>
      <c r="U123" s="34"/>
      <c r="V123" s="34"/>
      <c r="W123" s="35" t="s">
        <v>68</v>
      </c>
      <c r="X123" s="719">
        <v>0</v>
      </c>
      <c r="Y123" s="72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247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23">
        <v>4680115880429</v>
      </c>
      <c r="E124" s="724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75</v>
      </c>
      <c r="L124" s="32"/>
      <c r="M124" s="33" t="s">
        <v>120</v>
      </c>
      <c r="N124" s="33"/>
      <c r="O124" s="32">
        <v>50</v>
      </c>
      <c r="P124" s="11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26"/>
      <c r="R124" s="726"/>
      <c r="S124" s="726"/>
      <c r="T124" s="727"/>
      <c r="U124" s="34"/>
      <c r="V124" s="34"/>
      <c r="W124" s="35" t="s">
        <v>68</v>
      </c>
      <c r="X124" s="719">
        <v>405</v>
      </c>
      <c r="Y124" s="720">
        <f>IFERROR(IF(X124="",0,CEILING((X124/$H124),1)*$H124),"")</f>
        <v>405</v>
      </c>
      <c r="Z124" s="36">
        <f>IFERROR(IF(Y124=0,"",ROUNDUP(Y124/H124,0)*0.00902),"")</f>
        <v>0.81180000000000008</v>
      </c>
      <c r="AA124" s="56"/>
      <c r="AB124" s="57"/>
      <c r="AC124" s="185" t="s">
        <v>247</v>
      </c>
      <c r="AG124" s="64"/>
      <c r="AJ124" s="68"/>
      <c r="AK124" s="68"/>
      <c r="BB124" s="186" t="s">
        <v>1</v>
      </c>
      <c r="BM124" s="64">
        <f>IFERROR(X124*I124/H124,"0")</f>
        <v>423.9</v>
      </c>
      <c r="BN124" s="64">
        <f>IFERROR(Y124*I124/H124,"0")</f>
        <v>423.9</v>
      </c>
      <c r="BO124" s="64">
        <f>IFERROR(1/J124*(X124/H124),"0")</f>
        <v>0.68181818181818188</v>
      </c>
      <c r="BP124" s="64">
        <f>IFERROR(1/J124*(Y124/H124),"0")</f>
        <v>0.68181818181818188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23">
        <v>4680115881457</v>
      </c>
      <c r="E125" s="724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26"/>
      <c r="R125" s="726"/>
      <c r="S125" s="726"/>
      <c r="T125" s="727"/>
      <c r="U125" s="34"/>
      <c r="V125" s="34"/>
      <c r="W125" s="35" t="s">
        <v>68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247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28"/>
      <c r="B126" s="729"/>
      <c r="C126" s="729"/>
      <c r="D126" s="729"/>
      <c r="E126" s="729"/>
      <c r="F126" s="729"/>
      <c r="G126" s="729"/>
      <c r="H126" s="729"/>
      <c r="I126" s="729"/>
      <c r="J126" s="729"/>
      <c r="K126" s="729"/>
      <c r="L126" s="729"/>
      <c r="M126" s="729"/>
      <c r="N126" s="729"/>
      <c r="O126" s="730"/>
      <c r="P126" s="733" t="s">
        <v>70</v>
      </c>
      <c r="Q126" s="734"/>
      <c r="R126" s="734"/>
      <c r="S126" s="734"/>
      <c r="T126" s="734"/>
      <c r="U126" s="734"/>
      <c r="V126" s="735"/>
      <c r="W126" s="37" t="s">
        <v>71</v>
      </c>
      <c r="X126" s="721">
        <f>IFERROR(X121/H121,"0")+IFERROR(X122/H122,"0")+IFERROR(X123/H123,"0")+IFERROR(X124/H124,"0")+IFERROR(X125/H125,"0")</f>
        <v>90</v>
      </c>
      <c r="Y126" s="721">
        <f>IFERROR(Y121/H121,"0")+IFERROR(Y122/H122,"0")+IFERROR(Y123/H123,"0")+IFERROR(Y124/H124,"0")+IFERROR(Y125/H125,"0")</f>
        <v>90</v>
      </c>
      <c r="Z126" s="721">
        <f>IFERROR(IF(Z121="",0,Z121),"0")+IFERROR(IF(Z122="",0,Z122),"0")+IFERROR(IF(Z123="",0,Z123),"0")+IFERROR(IF(Z124="",0,Z124),"0")+IFERROR(IF(Z125="",0,Z125),"0")</f>
        <v>0.81180000000000008</v>
      </c>
      <c r="AA126" s="722"/>
      <c r="AB126" s="722"/>
      <c r="AC126" s="722"/>
    </row>
    <row r="127" spans="1:68" x14ac:dyDescent="0.2">
      <c r="A127" s="729"/>
      <c r="B127" s="729"/>
      <c r="C127" s="729"/>
      <c r="D127" s="729"/>
      <c r="E127" s="729"/>
      <c r="F127" s="729"/>
      <c r="G127" s="729"/>
      <c r="H127" s="729"/>
      <c r="I127" s="729"/>
      <c r="J127" s="729"/>
      <c r="K127" s="729"/>
      <c r="L127" s="729"/>
      <c r="M127" s="729"/>
      <c r="N127" s="729"/>
      <c r="O127" s="730"/>
      <c r="P127" s="733" t="s">
        <v>70</v>
      </c>
      <c r="Q127" s="734"/>
      <c r="R127" s="734"/>
      <c r="S127" s="734"/>
      <c r="T127" s="734"/>
      <c r="U127" s="734"/>
      <c r="V127" s="735"/>
      <c r="W127" s="37" t="s">
        <v>68</v>
      </c>
      <c r="X127" s="721">
        <f>IFERROR(SUM(X121:X125),"0")</f>
        <v>405</v>
      </c>
      <c r="Y127" s="721">
        <f>IFERROR(SUM(Y121:Y125),"0")</f>
        <v>405</v>
      </c>
      <c r="Z127" s="37"/>
      <c r="AA127" s="722"/>
      <c r="AB127" s="722"/>
      <c r="AC127" s="722"/>
    </row>
    <row r="128" spans="1:68" ht="14.25" customHeight="1" x14ac:dyDescent="0.25">
      <c r="A128" s="736" t="s">
        <v>166</v>
      </c>
      <c r="B128" s="729"/>
      <c r="C128" s="729"/>
      <c r="D128" s="729"/>
      <c r="E128" s="729"/>
      <c r="F128" s="729"/>
      <c r="G128" s="729"/>
      <c r="H128" s="729"/>
      <c r="I128" s="729"/>
      <c r="J128" s="729"/>
      <c r="K128" s="729"/>
      <c r="L128" s="729"/>
      <c r="M128" s="729"/>
      <c r="N128" s="729"/>
      <c r="O128" s="729"/>
      <c r="P128" s="729"/>
      <c r="Q128" s="729"/>
      <c r="R128" s="729"/>
      <c r="S128" s="729"/>
      <c r="T128" s="729"/>
      <c r="U128" s="729"/>
      <c r="V128" s="729"/>
      <c r="W128" s="729"/>
      <c r="X128" s="729"/>
      <c r="Y128" s="729"/>
      <c r="Z128" s="729"/>
      <c r="AA128" s="713"/>
      <c r="AB128" s="713"/>
      <c r="AC128" s="713"/>
    </row>
    <row r="129" spans="1:68" ht="16.5" customHeight="1" x14ac:dyDescent="0.25">
      <c r="A129" s="54" t="s">
        <v>254</v>
      </c>
      <c r="B129" s="54" t="s">
        <v>255</v>
      </c>
      <c r="C129" s="31">
        <v>4301020345</v>
      </c>
      <c r="D129" s="723">
        <v>4680115881488</v>
      </c>
      <c r="E129" s="724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116</v>
      </c>
      <c r="L129" s="32"/>
      <c r="M129" s="33" t="s">
        <v>117</v>
      </c>
      <c r="N129" s="33"/>
      <c r="O129" s="32">
        <v>55</v>
      </c>
      <c r="P129" s="835" t="s">
        <v>256</v>
      </c>
      <c r="Q129" s="726"/>
      <c r="R129" s="726"/>
      <c r="S129" s="726"/>
      <c r="T129" s="727"/>
      <c r="U129" s="34"/>
      <c r="V129" s="34"/>
      <c r="W129" s="35" t="s">
        <v>68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257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258</v>
      </c>
      <c r="C130" s="31">
        <v>4301020235</v>
      </c>
      <c r="D130" s="723">
        <v>4680115881488</v>
      </c>
      <c r="E130" s="724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116</v>
      </c>
      <c r="L130" s="32"/>
      <c r="M130" s="33" t="s">
        <v>117</v>
      </c>
      <c r="N130" s="33"/>
      <c r="O130" s="32">
        <v>50</v>
      </c>
      <c r="P130" s="10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26"/>
      <c r="R130" s="726"/>
      <c r="S130" s="726"/>
      <c r="T130" s="727"/>
      <c r="U130" s="34"/>
      <c r="V130" s="34"/>
      <c r="W130" s="35" t="s">
        <v>68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4301020258</v>
      </c>
      <c r="D131" s="723">
        <v>4680115882775</v>
      </c>
      <c r="E131" s="724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50</v>
      </c>
      <c r="P131" s="8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26"/>
      <c r="R131" s="726"/>
      <c r="S131" s="726"/>
      <c r="T131" s="727"/>
      <c r="U131" s="34"/>
      <c r="V131" s="34"/>
      <c r="W131" s="35" t="s">
        <v>68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262</v>
      </c>
      <c r="C132" s="31">
        <v>4301020346</v>
      </c>
      <c r="D132" s="723">
        <v>4680115882775</v>
      </c>
      <c r="E132" s="724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55</v>
      </c>
      <c r="P132" s="889" t="s">
        <v>263</v>
      </c>
      <c r="Q132" s="726"/>
      <c r="R132" s="726"/>
      <c r="S132" s="726"/>
      <c r="T132" s="727"/>
      <c r="U132" s="34"/>
      <c r="V132" s="34"/>
      <c r="W132" s="35" t="s">
        <v>68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257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23">
        <v>4680115880658</v>
      </c>
      <c r="E133" s="724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75</v>
      </c>
      <c r="L133" s="32"/>
      <c r="M133" s="33" t="s">
        <v>117</v>
      </c>
      <c r="N133" s="33"/>
      <c r="O133" s="32">
        <v>55</v>
      </c>
      <c r="P133" s="1070" t="s">
        <v>266</v>
      </c>
      <c r="Q133" s="726"/>
      <c r="R133" s="726"/>
      <c r="S133" s="726"/>
      <c r="T133" s="727"/>
      <c r="U133" s="34"/>
      <c r="V133" s="34"/>
      <c r="W133" s="35" t="s">
        <v>68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257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28"/>
      <c r="B134" s="729"/>
      <c r="C134" s="729"/>
      <c r="D134" s="729"/>
      <c r="E134" s="729"/>
      <c r="F134" s="729"/>
      <c r="G134" s="729"/>
      <c r="H134" s="729"/>
      <c r="I134" s="729"/>
      <c r="J134" s="729"/>
      <c r="K134" s="729"/>
      <c r="L134" s="729"/>
      <c r="M134" s="729"/>
      <c r="N134" s="729"/>
      <c r="O134" s="730"/>
      <c r="P134" s="733" t="s">
        <v>70</v>
      </c>
      <c r="Q134" s="734"/>
      <c r="R134" s="734"/>
      <c r="S134" s="734"/>
      <c r="T134" s="734"/>
      <c r="U134" s="734"/>
      <c r="V134" s="735"/>
      <c r="W134" s="37" t="s">
        <v>71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x14ac:dyDescent="0.2">
      <c r="A135" s="729"/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30"/>
      <c r="P135" s="733" t="s">
        <v>70</v>
      </c>
      <c r="Q135" s="734"/>
      <c r="R135" s="734"/>
      <c r="S135" s="734"/>
      <c r="T135" s="734"/>
      <c r="U135" s="734"/>
      <c r="V135" s="735"/>
      <c r="W135" s="37" t="s">
        <v>68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customHeight="1" x14ac:dyDescent="0.25">
      <c r="A136" s="736" t="s">
        <v>72</v>
      </c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29"/>
      <c r="P136" s="729"/>
      <c r="Q136" s="729"/>
      <c r="R136" s="729"/>
      <c r="S136" s="729"/>
      <c r="T136" s="729"/>
      <c r="U136" s="729"/>
      <c r="V136" s="729"/>
      <c r="W136" s="729"/>
      <c r="X136" s="729"/>
      <c r="Y136" s="729"/>
      <c r="Z136" s="729"/>
      <c r="AA136" s="713"/>
      <c r="AB136" s="713"/>
      <c r="AC136" s="713"/>
    </row>
    <row r="137" spans="1:68" ht="37.5" customHeight="1" x14ac:dyDescent="0.25">
      <c r="A137" s="54" t="s">
        <v>267</v>
      </c>
      <c r="B137" s="54" t="s">
        <v>268</v>
      </c>
      <c r="C137" s="31">
        <v>4301051360</v>
      </c>
      <c r="D137" s="723">
        <v>4607091385168</v>
      </c>
      <c r="E137" s="724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116</v>
      </c>
      <c r="L137" s="32"/>
      <c r="M137" s="33" t="s">
        <v>120</v>
      </c>
      <c r="N137" s="33"/>
      <c r="O137" s="32">
        <v>45</v>
      </c>
      <c r="P137" s="8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26"/>
      <c r="R137" s="726"/>
      <c r="S137" s="726"/>
      <c r="T137" s="727"/>
      <c r="U137" s="34"/>
      <c r="V137" s="34"/>
      <c r="W137" s="35" t="s">
        <v>68</v>
      </c>
      <c r="X137" s="719">
        <v>0</v>
      </c>
      <c r="Y137" s="720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27" customHeight="1" x14ac:dyDescent="0.25">
      <c r="A138" s="54" t="s">
        <v>267</v>
      </c>
      <c r="B138" s="54" t="s">
        <v>270</v>
      </c>
      <c r="C138" s="31">
        <v>4301051612</v>
      </c>
      <c r="D138" s="723">
        <v>4607091385168</v>
      </c>
      <c r="E138" s="724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116</v>
      </c>
      <c r="L138" s="32"/>
      <c r="M138" s="33" t="s">
        <v>67</v>
      </c>
      <c r="N138" s="33"/>
      <c r="O138" s="32">
        <v>45</v>
      </c>
      <c r="P138" s="9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26"/>
      <c r="R138" s="726"/>
      <c r="S138" s="726"/>
      <c r="T138" s="727"/>
      <c r="U138" s="34"/>
      <c r="V138" s="34"/>
      <c r="W138" s="35" t="s">
        <v>68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customHeight="1" x14ac:dyDescent="0.25">
      <c r="A139" s="54" t="s">
        <v>272</v>
      </c>
      <c r="B139" s="54" t="s">
        <v>273</v>
      </c>
      <c r="C139" s="31">
        <v>4301051742</v>
      </c>
      <c r="D139" s="723">
        <v>4680115884540</v>
      </c>
      <c r="E139" s="724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41" t="s">
        <v>274</v>
      </c>
      <c r="Q139" s="726"/>
      <c r="R139" s="726"/>
      <c r="S139" s="726"/>
      <c r="T139" s="727"/>
      <c r="U139" s="34"/>
      <c r="V139" s="34"/>
      <c r="W139" s="35" t="s">
        <v>68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23">
        <v>4607091383256</v>
      </c>
      <c r="E140" s="724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75</v>
      </c>
      <c r="L140" s="32"/>
      <c r="M140" s="33" t="s">
        <v>120</v>
      </c>
      <c r="N140" s="33"/>
      <c r="O140" s="32">
        <v>45</v>
      </c>
      <c r="P140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26"/>
      <c r="R140" s="726"/>
      <c r="S140" s="726"/>
      <c r="T140" s="727"/>
      <c r="U140" s="34"/>
      <c r="V140" s="34"/>
      <c r="W140" s="35" t="s">
        <v>68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269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23">
        <v>4607091385748</v>
      </c>
      <c r="E141" s="724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75</v>
      </c>
      <c r="L141" s="32"/>
      <c r="M141" s="33" t="s">
        <v>120</v>
      </c>
      <c r="N141" s="33"/>
      <c r="O141" s="32">
        <v>45</v>
      </c>
      <c r="P141" s="9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26"/>
      <c r="R141" s="726"/>
      <c r="S141" s="726"/>
      <c r="T141" s="727"/>
      <c r="U141" s="34"/>
      <c r="V141" s="34"/>
      <c r="W141" s="35" t="s">
        <v>68</v>
      </c>
      <c r="X141" s="719">
        <v>0</v>
      </c>
      <c r="Y141" s="720">
        <f t="shared" si="26"/>
        <v>0</v>
      </c>
      <c r="Z141" s="36" t="str">
        <f>IFERROR(IF(Y141=0,"",ROUNDUP(Y141/H141,0)*0.00753),"")</f>
        <v/>
      </c>
      <c r="AA141" s="56"/>
      <c r="AB141" s="57"/>
      <c r="AC141" s="207" t="s">
        <v>269</v>
      </c>
      <c r="AG141" s="64"/>
      <c r="AJ141" s="68"/>
      <c r="AK141" s="68"/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27" customHeight="1" x14ac:dyDescent="0.25">
      <c r="A142" s="54" t="s">
        <v>280</v>
      </c>
      <c r="B142" s="54" t="s">
        <v>281</v>
      </c>
      <c r="C142" s="31">
        <v>4301051738</v>
      </c>
      <c r="D142" s="723">
        <v>4680115884533</v>
      </c>
      <c r="E142" s="724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75</v>
      </c>
      <c r="L142" s="32"/>
      <c r="M142" s="33" t="s">
        <v>67</v>
      </c>
      <c r="N142" s="33"/>
      <c r="O142" s="32">
        <v>45</v>
      </c>
      <c r="P142" s="8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26"/>
      <c r="R142" s="726"/>
      <c r="S142" s="726"/>
      <c r="T142" s="727"/>
      <c r="U142" s="34"/>
      <c r="V142" s="34"/>
      <c r="W142" s="35" t="s">
        <v>68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275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282</v>
      </c>
      <c r="B143" s="54" t="s">
        <v>283</v>
      </c>
      <c r="C143" s="31">
        <v>4301051480</v>
      </c>
      <c r="D143" s="723">
        <v>4680115882645</v>
      </c>
      <c r="E143" s="724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26"/>
      <c r="R143" s="726"/>
      <c r="S143" s="726"/>
      <c r="T143" s="727"/>
      <c r="U143" s="34"/>
      <c r="V143" s="34"/>
      <c r="W143" s="35" t="s">
        <v>68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284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28"/>
      <c r="B144" s="729"/>
      <c r="C144" s="729"/>
      <c r="D144" s="729"/>
      <c r="E144" s="729"/>
      <c r="F144" s="729"/>
      <c r="G144" s="729"/>
      <c r="H144" s="729"/>
      <c r="I144" s="729"/>
      <c r="J144" s="729"/>
      <c r="K144" s="729"/>
      <c r="L144" s="729"/>
      <c r="M144" s="729"/>
      <c r="N144" s="729"/>
      <c r="O144" s="730"/>
      <c r="P144" s="733" t="s">
        <v>70</v>
      </c>
      <c r="Q144" s="734"/>
      <c r="R144" s="734"/>
      <c r="S144" s="734"/>
      <c r="T144" s="734"/>
      <c r="U144" s="734"/>
      <c r="V144" s="735"/>
      <c r="W144" s="37" t="s">
        <v>71</v>
      </c>
      <c r="X144" s="721">
        <f>IFERROR(X137/H137,"0")+IFERROR(X138/H138,"0")+IFERROR(X139/H139,"0")+IFERROR(X140/H140,"0")+IFERROR(X141/H141,"0")+IFERROR(X142/H142,"0")+IFERROR(X143/H143,"0")</f>
        <v>0</v>
      </c>
      <c r="Y144" s="721">
        <f>IFERROR(Y137/H137,"0")+IFERROR(Y138/H138,"0")+IFERROR(Y139/H139,"0")+IFERROR(Y140/H140,"0")+IFERROR(Y141/H141,"0")+IFERROR(Y142/H142,"0")+IFERROR(Y143/H143,"0")</f>
        <v>0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22"/>
      <c r="AB144" s="722"/>
      <c r="AC144" s="722"/>
    </row>
    <row r="145" spans="1:68" x14ac:dyDescent="0.2">
      <c r="A145" s="729"/>
      <c r="B145" s="729"/>
      <c r="C145" s="729"/>
      <c r="D145" s="729"/>
      <c r="E145" s="729"/>
      <c r="F145" s="729"/>
      <c r="G145" s="729"/>
      <c r="H145" s="729"/>
      <c r="I145" s="729"/>
      <c r="J145" s="729"/>
      <c r="K145" s="729"/>
      <c r="L145" s="729"/>
      <c r="M145" s="729"/>
      <c r="N145" s="729"/>
      <c r="O145" s="730"/>
      <c r="P145" s="733" t="s">
        <v>70</v>
      </c>
      <c r="Q145" s="734"/>
      <c r="R145" s="734"/>
      <c r="S145" s="734"/>
      <c r="T145" s="734"/>
      <c r="U145" s="734"/>
      <c r="V145" s="735"/>
      <c r="W145" s="37" t="s">
        <v>68</v>
      </c>
      <c r="X145" s="721">
        <f>IFERROR(SUM(X137:X143),"0")</f>
        <v>0</v>
      </c>
      <c r="Y145" s="721">
        <f>IFERROR(SUM(Y137:Y143),"0")</f>
        <v>0</v>
      </c>
      <c r="Z145" s="37"/>
      <c r="AA145" s="722"/>
      <c r="AB145" s="722"/>
      <c r="AC145" s="722"/>
    </row>
    <row r="146" spans="1:68" ht="14.25" customHeight="1" x14ac:dyDescent="0.25">
      <c r="A146" s="736" t="s">
        <v>213</v>
      </c>
      <c r="B146" s="729"/>
      <c r="C146" s="729"/>
      <c r="D146" s="729"/>
      <c r="E146" s="729"/>
      <c r="F146" s="729"/>
      <c r="G146" s="729"/>
      <c r="H146" s="729"/>
      <c r="I146" s="729"/>
      <c r="J146" s="729"/>
      <c r="K146" s="729"/>
      <c r="L146" s="729"/>
      <c r="M146" s="729"/>
      <c r="N146" s="729"/>
      <c r="O146" s="729"/>
      <c r="P146" s="729"/>
      <c r="Q146" s="729"/>
      <c r="R146" s="729"/>
      <c r="S146" s="729"/>
      <c r="T146" s="729"/>
      <c r="U146" s="729"/>
      <c r="V146" s="729"/>
      <c r="W146" s="729"/>
      <c r="X146" s="729"/>
      <c r="Y146" s="729"/>
      <c r="Z146" s="729"/>
      <c r="AA146" s="713"/>
      <c r="AB146" s="713"/>
      <c r="AC146" s="713"/>
    </row>
    <row r="147" spans="1:68" ht="37.5" customHeight="1" x14ac:dyDescent="0.25">
      <c r="A147" s="54" t="s">
        <v>285</v>
      </c>
      <c r="B147" s="54" t="s">
        <v>286</v>
      </c>
      <c r="C147" s="31">
        <v>4301060356</v>
      </c>
      <c r="D147" s="723">
        <v>4680115882652</v>
      </c>
      <c r="E147" s="724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26"/>
      <c r="R147" s="726"/>
      <c r="S147" s="726"/>
      <c r="T147" s="727"/>
      <c r="U147" s="34"/>
      <c r="V147" s="34"/>
      <c r="W147" s="35" t="s">
        <v>68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287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288</v>
      </c>
      <c r="B148" s="54" t="s">
        <v>289</v>
      </c>
      <c r="C148" s="31">
        <v>4301060309</v>
      </c>
      <c r="D148" s="723">
        <v>4680115880238</v>
      </c>
      <c r="E148" s="724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8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26"/>
      <c r="R148" s="726"/>
      <c r="S148" s="726"/>
      <c r="T148" s="727"/>
      <c r="U148" s="34"/>
      <c r="V148" s="34"/>
      <c r="W148" s="35" t="s">
        <v>68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290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28"/>
      <c r="B149" s="729"/>
      <c r="C149" s="729"/>
      <c r="D149" s="729"/>
      <c r="E149" s="729"/>
      <c r="F149" s="729"/>
      <c r="G149" s="729"/>
      <c r="H149" s="729"/>
      <c r="I149" s="729"/>
      <c r="J149" s="729"/>
      <c r="K149" s="729"/>
      <c r="L149" s="729"/>
      <c r="M149" s="729"/>
      <c r="N149" s="729"/>
      <c r="O149" s="730"/>
      <c r="P149" s="733" t="s">
        <v>70</v>
      </c>
      <c r="Q149" s="734"/>
      <c r="R149" s="734"/>
      <c r="S149" s="734"/>
      <c r="T149" s="734"/>
      <c r="U149" s="734"/>
      <c r="V149" s="735"/>
      <c r="W149" s="37" t="s">
        <v>71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29"/>
      <c r="B150" s="729"/>
      <c r="C150" s="729"/>
      <c r="D150" s="729"/>
      <c r="E150" s="729"/>
      <c r="F150" s="729"/>
      <c r="G150" s="729"/>
      <c r="H150" s="729"/>
      <c r="I150" s="729"/>
      <c r="J150" s="729"/>
      <c r="K150" s="729"/>
      <c r="L150" s="729"/>
      <c r="M150" s="729"/>
      <c r="N150" s="729"/>
      <c r="O150" s="730"/>
      <c r="P150" s="733" t="s">
        <v>70</v>
      </c>
      <c r="Q150" s="734"/>
      <c r="R150" s="734"/>
      <c r="S150" s="734"/>
      <c r="T150" s="734"/>
      <c r="U150" s="734"/>
      <c r="V150" s="735"/>
      <c r="W150" s="37" t="s">
        <v>68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37" t="s">
        <v>291</v>
      </c>
      <c r="B151" s="729"/>
      <c r="C151" s="729"/>
      <c r="D151" s="729"/>
      <c r="E151" s="729"/>
      <c r="F151" s="729"/>
      <c r="G151" s="729"/>
      <c r="H151" s="729"/>
      <c r="I151" s="729"/>
      <c r="J151" s="729"/>
      <c r="K151" s="729"/>
      <c r="L151" s="729"/>
      <c r="M151" s="729"/>
      <c r="N151" s="729"/>
      <c r="O151" s="729"/>
      <c r="P151" s="729"/>
      <c r="Q151" s="729"/>
      <c r="R151" s="729"/>
      <c r="S151" s="729"/>
      <c r="T151" s="729"/>
      <c r="U151" s="729"/>
      <c r="V151" s="729"/>
      <c r="W151" s="729"/>
      <c r="X151" s="729"/>
      <c r="Y151" s="729"/>
      <c r="Z151" s="729"/>
      <c r="AA151" s="714"/>
      <c r="AB151" s="714"/>
      <c r="AC151" s="714"/>
    </row>
    <row r="152" spans="1:68" ht="14.25" customHeight="1" x14ac:dyDescent="0.25">
      <c r="A152" s="736" t="s">
        <v>113</v>
      </c>
      <c r="B152" s="729"/>
      <c r="C152" s="729"/>
      <c r="D152" s="729"/>
      <c r="E152" s="729"/>
      <c r="F152" s="729"/>
      <c r="G152" s="729"/>
      <c r="H152" s="729"/>
      <c r="I152" s="729"/>
      <c r="J152" s="729"/>
      <c r="K152" s="729"/>
      <c r="L152" s="729"/>
      <c r="M152" s="729"/>
      <c r="N152" s="729"/>
      <c r="O152" s="729"/>
      <c r="P152" s="729"/>
      <c r="Q152" s="729"/>
      <c r="R152" s="729"/>
      <c r="S152" s="729"/>
      <c r="T152" s="729"/>
      <c r="U152" s="729"/>
      <c r="V152" s="729"/>
      <c r="W152" s="729"/>
      <c r="X152" s="729"/>
      <c r="Y152" s="729"/>
      <c r="Z152" s="729"/>
      <c r="AA152" s="713"/>
      <c r="AB152" s="713"/>
      <c r="AC152" s="713"/>
    </row>
    <row r="153" spans="1:68" ht="27" customHeight="1" x14ac:dyDescent="0.25">
      <c r="A153" s="54" t="s">
        <v>292</v>
      </c>
      <c r="B153" s="54" t="s">
        <v>293</v>
      </c>
      <c r="C153" s="31">
        <v>4301011564</v>
      </c>
      <c r="D153" s="723">
        <v>4680115882577</v>
      </c>
      <c r="E153" s="724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726"/>
      <c r="R153" s="726"/>
      <c r="S153" s="726"/>
      <c r="T153" s="727"/>
      <c r="U153" s="34"/>
      <c r="V153" s="34"/>
      <c r="W153" s="35" t="s">
        <v>68</v>
      </c>
      <c r="X153" s="719">
        <v>0</v>
      </c>
      <c r="Y153" s="720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294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292</v>
      </c>
      <c r="B154" s="54" t="s">
        <v>295</v>
      </c>
      <c r="C154" s="31">
        <v>4301011562</v>
      </c>
      <c r="D154" s="723">
        <v>4680115882577</v>
      </c>
      <c r="E154" s="724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726"/>
      <c r="R154" s="726"/>
      <c r="S154" s="726"/>
      <c r="T154" s="727"/>
      <c r="U154" s="34"/>
      <c r="V154" s="34"/>
      <c r="W154" s="35" t="s">
        <v>68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294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28"/>
      <c r="B155" s="729"/>
      <c r="C155" s="729"/>
      <c r="D155" s="729"/>
      <c r="E155" s="729"/>
      <c r="F155" s="729"/>
      <c r="G155" s="729"/>
      <c r="H155" s="729"/>
      <c r="I155" s="729"/>
      <c r="J155" s="729"/>
      <c r="K155" s="729"/>
      <c r="L155" s="729"/>
      <c r="M155" s="729"/>
      <c r="N155" s="729"/>
      <c r="O155" s="730"/>
      <c r="P155" s="733" t="s">
        <v>70</v>
      </c>
      <c r="Q155" s="734"/>
      <c r="R155" s="734"/>
      <c r="S155" s="734"/>
      <c r="T155" s="734"/>
      <c r="U155" s="734"/>
      <c r="V155" s="735"/>
      <c r="W155" s="37" t="s">
        <v>71</v>
      </c>
      <c r="X155" s="721">
        <f>IFERROR(X153/H153,"0")+IFERROR(X154/H154,"0")</f>
        <v>0</v>
      </c>
      <c r="Y155" s="721">
        <f>IFERROR(Y153/H153,"0")+IFERROR(Y154/H154,"0")</f>
        <v>0</v>
      </c>
      <c r="Z155" s="721">
        <f>IFERROR(IF(Z153="",0,Z153),"0")+IFERROR(IF(Z154="",0,Z154),"0")</f>
        <v>0</v>
      </c>
      <c r="AA155" s="722"/>
      <c r="AB155" s="722"/>
      <c r="AC155" s="722"/>
    </row>
    <row r="156" spans="1:68" x14ac:dyDescent="0.2">
      <c r="A156" s="729"/>
      <c r="B156" s="729"/>
      <c r="C156" s="729"/>
      <c r="D156" s="729"/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30"/>
      <c r="P156" s="733" t="s">
        <v>70</v>
      </c>
      <c r="Q156" s="734"/>
      <c r="R156" s="734"/>
      <c r="S156" s="734"/>
      <c r="T156" s="734"/>
      <c r="U156" s="734"/>
      <c r="V156" s="735"/>
      <c r="W156" s="37" t="s">
        <v>68</v>
      </c>
      <c r="X156" s="721">
        <f>IFERROR(SUM(X153:X154),"0")</f>
        <v>0</v>
      </c>
      <c r="Y156" s="721">
        <f>IFERROR(SUM(Y153:Y154),"0")</f>
        <v>0</v>
      </c>
      <c r="Z156" s="37"/>
      <c r="AA156" s="722"/>
      <c r="AB156" s="722"/>
      <c r="AC156" s="722"/>
    </row>
    <row r="157" spans="1:68" ht="14.25" customHeight="1" x14ac:dyDescent="0.25">
      <c r="A157" s="736" t="s">
        <v>63</v>
      </c>
      <c r="B157" s="729"/>
      <c r="C157" s="729"/>
      <c r="D157" s="729"/>
      <c r="E157" s="729"/>
      <c r="F157" s="729"/>
      <c r="G157" s="729"/>
      <c r="H157" s="729"/>
      <c r="I157" s="729"/>
      <c r="J157" s="729"/>
      <c r="K157" s="729"/>
      <c r="L157" s="729"/>
      <c r="M157" s="729"/>
      <c r="N157" s="729"/>
      <c r="O157" s="729"/>
      <c r="P157" s="729"/>
      <c r="Q157" s="729"/>
      <c r="R157" s="729"/>
      <c r="S157" s="729"/>
      <c r="T157" s="729"/>
      <c r="U157" s="729"/>
      <c r="V157" s="729"/>
      <c r="W157" s="729"/>
      <c r="X157" s="729"/>
      <c r="Y157" s="729"/>
      <c r="Z157" s="729"/>
      <c r="AA157" s="713"/>
      <c r="AB157" s="713"/>
      <c r="AC157" s="713"/>
    </row>
    <row r="158" spans="1:68" ht="27" customHeight="1" x14ac:dyDescent="0.25">
      <c r="A158" s="54" t="s">
        <v>296</v>
      </c>
      <c r="B158" s="54" t="s">
        <v>297</v>
      </c>
      <c r="C158" s="31">
        <v>4301031235</v>
      </c>
      <c r="D158" s="723">
        <v>4680115883444</v>
      </c>
      <c r="E158" s="724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79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726"/>
      <c r="R158" s="726"/>
      <c r="S158" s="726"/>
      <c r="T158" s="727"/>
      <c r="U158" s="34"/>
      <c r="V158" s="34"/>
      <c r="W158" s="35" t="s">
        <v>68</v>
      </c>
      <c r="X158" s="719">
        <v>0</v>
      </c>
      <c r="Y158" s="720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298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296</v>
      </c>
      <c r="B159" s="54" t="s">
        <v>299</v>
      </c>
      <c r="C159" s="31">
        <v>4301031234</v>
      </c>
      <c r="D159" s="723">
        <v>4680115883444</v>
      </c>
      <c r="E159" s="724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26"/>
      <c r="R159" s="726"/>
      <c r="S159" s="726"/>
      <c r="T159" s="727"/>
      <c r="U159" s="34"/>
      <c r="V159" s="34"/>
      <c r="W159" s="35" t="s">
        <v>68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298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28"/>
      <c r="B160" s="729"/>
      <c r="C160" s="729"/>
      <c r="D160" s="729"/>
      <c r="E160" s="729"/>
      <c r="F160" s="729"/>
      <c r="G160" s="729"/>
      <c r="H160" s="729"/>
      <c r="I160" s="729"/>
      <c r="J160" s="729"/>
      <c r="K160" s="729"/>
      <c r="L160" s="729"/>
      <c r="M160" s="729"/>
      <c r="N160" s="729"/>
      <c r="O160" s="730"/>
      <c r="P160" s="733" t="s">
        <v>70</v>
      </c>
      <c r="Q160" s="734"/>
      <c r="R160" s="734"/>
      <c r="S160" s="734"/>
      <c r="T160" s="734"/>
      <c r="U160" s="734"/>
      <c r="V160" s="735"/>
      <c r="W160" s="37" t="s">
        <v>71</v>
      </c>
      <c r="X160" s="721">
        <f>IFERROR(X158/H158,"0")+IFERROR(X159/H159,"0")</f>
        <v>0</v>
      </c>
      <c r="Y160" s="721">
        <f>IFERROR(Y158/H158,"0")+IFERROR(Y159/H159,"0")</f>
        <v>0</v>
      </c>
      <c r="Z160" s="721">
        <f>IFERROR(IF(Z158="",0,Z158),"0")+IFERROR(IF(Z159="",0,Z159),"0")</f>
        <v>0</v>
      </c>
      <c r="AA160" s="722"/>
      <c r="AB160" s="722"/>
      <c r="AC160" s="722"/>
    </row>
    <row r="161" spans="1:68" x14ac:dyDescent="0.2">
      <c r="A161" s="729"/>
      <c r="B161" s="729"/>
      <c r="C161" s="729"/>
      <c r="D161" s="729"/>
      <c r="E161" s="729"/>
      <c r="F161" s="729"/>
      <c r="G161" s="729"/>
      <c r="H161" s="729"/>
      <c r="I161" s="729"/>
      <c r="J161" s="729"/>
      <c r="K161" s="729"/>
      <c r="L161" s="729"/>
      <c r="M161" s="729"/>
      <c r="N161" s="729"/>
      <c r="O161" s="730"/>
      <c r="P161" s="733" t="s">
        <v>70</v>
      </c>
      <c r="Q161" s="734"/>
      <c r="R161" s="734"/>
      <c r="S161" s="734"/>
      <c r="T161" s="734"/>
      <c r="U161" s="734"/>
      <c r="V161" s="735"/>
      <c r="W161" s="37" t="s">
        <v>68</v>
      </c>
      <c r="X161" s="721">
        <f>IFERROR(SUM(X158:X159),"0")</f>
        <v>0</v>
      </c>
      <c r="Y161" s="721">
        <f>IFERROR(SUM(Y158:Y159),"0")</f>
        <v>0</v>
      </c>
      <c r="Z161" s="37"/>
      <c r="AA161" s="722"/>
      <c r="AB161" s="722"/>
      <c r="AC161" s="722"/>
    </row>
    <row r="162" spans="1:68" ht="14.25" customHeight="1" x14ac:dyDescent="0.25">
      <c r="A162" s="736" t="s">
        <v>72</v>
      </c>
      <c r="B162" s="729"/>
      <c r="C162" s="729"/>
      <c r="D162" s="729"/>
      <c r="E162" s="729"/>
      <c r="F162" s="729"/>
      <c r="G162" s="729"/>
      <c r="H162" s="729"/>
      <c r="I162" s="729"/>
      <c r="J162" s="729"/>
      <c r="K162" s="729"/>
      <c r="L162" s="729"/>
      <c r="M162" s="729"/>
      <c r="N162" s="729"/>
      <c r="O162" s="729"/>
      <c r="P162" s="729"/>
      <c r="Q162" s="729"/>
      <c r="R162" s="729"/>
      <c r="S162" s="729"/>
      <c r="T162" s="729"/>
      <c r="U162" s="729"/>
      <c r="V162" s="729"/>
      <c r="W162" s="729"/>
      <c r="X162" s="729"/>
      <c r="Y162" s="729"/>
      <c r="Z162" s="729"/>
      <c r="AA162" s="713"/>
      <c r="AB162" s="713"/>
      <c r="AC162" s="713"/>
    </row>
    <row r="163" spans="1:68" ht="16.5" customHeight="1" x14ac:dyDescent="0.25">
      <c r="A163" s="54" t="s">
        <v>300</v>
      </c>
      <c r="B163" s="54" t="s">
        <v>301</v>
      </c>
      <c r="C163" s="31">
        <v>4301051477</v>
      </c>
      <c r="D163" s="723">
        <v>4680115882584</v>
      </c>
      <c r="E163" s="724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26"/>
      <c r="R163" s="726"/>
      <c r="S163" s="726"/>
      <c r="T163" s="727"/>
      <c r="U163" s="34"/>
      <c r="V163" s="34"/>
      <c r="W163" s="35" t="s">
        <v>68</v>
      </c>
      <c r="X163" s="719">
        <v>0</v>
      </c>
      <c r="Y163" s="720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294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300</v>
      </c>
      <c r="B164" s="54" t="s">
        <v>302</v>
      </c>
      <c r="C164" s="31">
        <v>4301051476</v>
      </c>
      <c r="D164" s="723">
        <v>4680115882584</v>
      </c>
      <c r="E164" s="724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102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26"/>
      <c r="R164" s="726"/>
      <c r="S164" s="726"/>
      <c r="T164" s="727"/>
      <c r="U164" s="34"/>
      <c r="V164" s="34"/>
      <c r="W164" s="35" t="s">
        <v>68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294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28"/>
      <c r="B165" s="729"/>
      <c r="C165" s="729"/>
      <c r="D165" s="729"/>
      <c r="E165" s="729"/>
      <c r="F165" s="729"/>
      <c r="G165" s="729"/>
      <c r="H165" s="729"/>
      <c r="I165" s="729"/>
      <c r="J165" s="729"/>
      <c r="K165" s="729"/>
      <c r="L165" s="729"/>
      <c r="M165" s="729"/>
      <c r="N165" s="729"/>
      <c r="O165" s="730"/>
      <c r="P165" s="733" t="s">
        <v>70</v>
      </c>
      <c r="Q165" s="734"/>
      <c r="R165" s="734"/>
      <c r="S165" s="734"/>
      <c r="T165" s="734"/>
      <c r="U165" s="734"/>
      <c r="V165" s="735"/>
      <c r="W165" s="37" t="s">
        <v>71</v>
      </c>
      <c r="X165" s="721">
        <f>IFERROR(X163/H163,"0")+IFERROR(X164/H164,"0")</f>
        <v>0</v>
      </c>
      <c r="Y165" s="721">
        <f>IFERROR(Y163/H163,"0")+IFERROR(Y164/H164,"0")</f>
        <v>0</v>
      </c>
      <c r="Z165" s="721">
        <f>IFERROR(IF(Z163="",0,Z163),"0")+IFERROR(IF(Z164="",0,Z164),"0")</f>
        <v>0</v>
      </c>
      <c r="AA165" s="722"/>
      <c r="AB165" s="722"/>
      <c r="AC165" s="722"/>
    </row>
    <row r="166" spans="1:68" x14ac:dyDescent="0.2">
      <c r="A166" s="729"/>
      <c r="B166" s="729"/>
      <c r="C166" s="729"/>
      <c r="D166" s="729"/>
      <c r="E166" s="729"/>
      <c r="F166" s="729"/>
      <c r="G166" s="729"/>
      <c r="H166" s="729"/>
      <c r="I166" s="729"/>
      <c r="J166" s="729"/>
      <c r="K166" s="729"/>
      <c r="L166" s="729"/>
      <c r="M166" s="729"/>
      <c r="N166" s="729"/>
      <c r="O166" s="730"/>
      <c r="P166" s="733" t="s">
        <v>70</v>
      </c>
      <c r="Q166" s="734"/>
      <c r="R166" s="734"/>
      <c r="S166" s="734"/>
      <c r="T166" s="734"/>
      <c r="U166" s="734"/>
      <c r="V166" s="735"/>
      <c r="W166" s="37" t="s">
        <v>68</v>
      </c>
      <c r="X166" s="721">
        <f>IFERROR(SUM(X163:X164),"0")</f>
        <v>0</v>
      </c>
      <c r="Y166" s="721">
        <f>IFERROR(SUM(Y163:Y164),"0")</f>
        <v>0</v>
      </c>
      <c r="Z166" s="37"/>
      <c r="AA166" s="722"/>
      <c r="AB166" s="722"/>
      <c r="AC166" s="722"/>
    </row>
    <row r="167" spans="1:68" ht="16.5" customHeight="1" x14ac:dyDescent="0.25">
      <c r="A167" s="737" t="s">
        <v>111</v>
      </c>
      <c r="B167" s="729"/>
      <c r="C167" s="729"/>
      <c r="D167" s="729"/>
      <c r="E167" s="729"/>
      <c r="F167" s="729"/>
      <c r="G167" s="729"/>
      <c r="H167" s="729"/>
      <c r="I167" s="729"/>
      <c r="J167" s="729"/>
      <c r="K167" s="729"/>
      <c r="L167" s="729"/>
      <c r="M167" s="729"/>
      <c r="N167" s="729"/>
      <c r="O167" s="729"/>
      <c r="P167" s="729"/>
      <c r="Q167" s="729"/>
      <c r="R167" s="729"/>
      <c r="S167" s="729"/>
      <c r="T167" s="729"/>
      <c r="U167" s="729"/>
      <c r="V167" s="729"/>
      <c r="W167" s="729"/>
      <c r="X167" s="729"/>
      <c r="Y167" s="729"/>
      <c r="Z167" s="729"/>
      <c r="AA167" s="714"/>
      <c r="AB167" s="714"/>
      <c r="AC167" s="714"/>
    </row>
    <row r="168" spans="1:68" ht="14.25" customHeight="1" x14ac:dyDescent="0.25">
      <c r="A168" s="736" t="s">
        <v>113</v>
      </c>
      <c r="B168" s="729"/>
      <c r="C168" s="729"/>
      <c r="D168" s="729"/>
      <c r="E168" s="729"/>
      <c r="F168" s="729"/>
      <c r="G168" s="729"/>
      <c r="H168" s="729"/>
      <c r="I168" s="729"/>
      <c r="J168" s="729"/>
      <c r="K168" s="729"/>
      <c r="L168" s="729"/>
      <c r="M168" s="729"/>
      <c r="N168" s="729"/>
      <c r="O168" s="729"/>
      <c r="P168" s="729"/>
      <c r="Q168" s="729"/>
      <c r="R168" s="729"/>
      <c r="S168" s="729"/>
      <c r="T168" s="729"/>
      <c r="U168" s="729"/>
      <c r="V168" s="729"/>
      <c r="W168" s="729"/>
      <c r="X168" s="729"/>
      <c r="Y168" s="729"/>
      <c r="Z168" s="729"/>
      <c r="AA168" s="713"/>
      <c r="AB168" s="713"/>
      <c r="AC168" s="713"/>
    </row>
    <row r="169" spans="1:68" ht="27" customHeight="1" x14ac:dyDescent="0.25">
      <c r="A169" s="54" t="s">
        <v>303</v>
      </c>
      <c r="B169" s="54" t="s">
        <v>304</v>
      </c>
      <c r="C169" s="31">
        <v>4301011192</v>
      </c>
      <c r="D169" s="723">
        <v>4607091382952</v>
      </c>
      <c r="E169" s="724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75</v>
      </c>
      <c r="L169" s="32"/>
      <c r="M169" s="33" t="s">
        <v>117</v>
      </c>
      <c r="N169" s="33"/>
      <c r="O169" s="32">
        <v>50</v>
      </c>
      <c r="P169" s="8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26"/>
      <c r="R169" s="726"/>
      <c r="S169" s="726"/>
      <c r="T169" s="727"/>
      <c r="U169" s="34"/>
      <c r="V169" s="34"/>
      <c r="W169" s="35" t="s">
        <v>68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305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306</v>
      </c>
      <c r="B170" s="54" t="s">
        <v>307</v>
      </c>
      <c r="C170" s="31">
        <v>4301011705</v>
      </c>
      <c r="D170" s="723">
        <v>4607091384604</v>
      </c>
      <c r="E170" s="724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75</v>
      </c>
      <c r="L170" s="32"/>
      <c r="M170" s="33" t="s">
        <v>117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26"/>
      <c r="R170" s="726"/>
      <c r="S170" s="726"/>
      <c r="T170" s="727"/>
      <c r="U170" s="34"/>
      <c r="V170" s="34"/>
      <c r="W170" s="35" t="s">
        <v>68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308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28"/>
      <c r="B171" s="729"/>
      <c r="C171" s="729"/>
      <c r="D171" s="729"/>
      <c r="E171" s="729"/>
      <c r="F171" s="729"/>
      <c r="G171" s="729"/>
      <c r="H171" s="729"/>
      <c r="I171" s="729"/>
      <c r="J171" s="729"/>
      <c r="K171" s="729"/>
      <c r="L171" s="729"/>
      <c r="M171" s="729"/>
      <c r="N171" s="729"/>
      <c r="O171" s="730"/>
      <c r="P171" s="733" t="s">
        <v>70</v>
      </c>
      <c r="Q171" s="734"/>
      <c r="R171" s="734"/>
      <c r="S171" s="734"/>
      <c r="T171" s="734"/>
      <c r="U171" s="734"/>
      <c r="V171" s="735"/>
      <c r="W171" s="37" t="s">
        <v>71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29"/>
      <c r="B172" s="729"/>
      <c r="C172" s="729"/>
      <c r="D172" s="729"/>
      <c r="E172" s="729"/>
      <c r="F172" s="729"/>
      <c r="G172" s="729"/>
      <c r="H172" s="729"/>
      <c r="I172" s="729"/>
      <c r="J172" s="729"/>
      <c r="K172" s="729"/>
      <c r="L172" s="729"/>
      <c r="M172" s="729"/>
      <c r="N172" s="729"/>
      <c r="O172" s="730"/>
      <c r="P172" s="733" t="s">
        <v>70</v>
      </c>
      <c r="Q172" s="734"/>
      <c r="R172" s="734"/>
      <c r="S172" s="734"/>
      <c r="T172" s="734"/>
      <c r="U172" s="734"/>
      <c r="V172" s="735"/>
      <c r="W172" s="37" t="s">
        <v>68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6" t="s">
        <v>63</v>
      </c>
      <c r="B173" s="729"/>
      <c r="C173" s="729"/>
      <c r="D173" s="729"/>
      <c r="E173" s="729"/>
      <c r="F173" s="729"/>
      <c r="G173" s="729"/>
      <c r="H173" s="729"/>
      <c r="I173" s="729"/>
      <c r="J173" s="729"/>
      <c r="K173" s="729"/>
      <c r="L173" s="729"/>
      <c r="M173" s="729"/>
      <c r="N173" s="729"/>
      <c r="O173" s="729"/>
      <c r="P173" s="729"/>
      <c r="Q173" s="729"/>
      <c r="R173" s="729"/>
      <c r="S173" s="729"/>
      <c r="T173" s="729"/>
      <c r="U173" s="729"/>
      <c r="V173" s="729"/>
      <c r="W173" s="729"/>
      <c r="X173" s="729"/>
      <c r="Y173" s="729"/>
      <c r="Z173" s="729"/>
      <c r="AA173" s="713"/>
      <c r="AB173" s="713"/>
      <c r="AC173" s="713"/>
    </row>
    <row r="174" spans="1:68" ht="16.5" customHeight="1" x14ac:dyDescent="0.25">
      <c r="A174" s="54" t="s">
        <v>309</v>
      </c>
      <c r="B174" s="54" t="s">
        <v>310</v>
      </c>
      <c r="C174" s="31">
        <v>4301030895</v>
      </c>
      <c r="D174" s="723">
        <v>4607091387667</v>
      </c>
      <c r="E174" s="724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116</v>
      </c>
      <c r="L174" s="32"/>
      <c r="M174" s="33" t="s">
        <v>117</v>
      </c>
      <c r="N174" s="33"/>
      <c r="O174" s="32">
        <v>40</v>
      </c>
      <c r="P174" s="11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26"/>
      <c r="R174" s="726"/>
      <c r="S174" s="726"/>
      <c r="T174" s="727"/>
      <c r="U174" s="34"/>
      <c r="V174" s="34"/>
      <c r="W174" s="35" t="s">
        <v>68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311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312</v>
      </c>
      <c r="B175" s="54" t="s">
        <v>313</v>
      </c>
      <c r="C175" s="31">
        <v>4301030961</v>
      </c>
      <c r="D175" s="723">
        <v>4607091387636</v>
      </c>
      <c r="E175" s="724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10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26"/>
      <c r="R175" s="726"/>
      <c r="S175" s="726"/>
      <c r="T175" s="727"/>
      <c r="U175" s="34"/>
      <c r="V175" s="34"/>
      <c r="W175" s="35" t="s">
        <v>68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315</v>
      </c>
      <c r="B176" s="54" t="s">
        <v>316</v>
      </c>
      <c r="C176" s="31">
        <v>4301030963</v>
      </c>
      <c r="D176" s="723">
        <v>4607091382426</v>
      </c>
      <c r="E176" s="724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26"/>
      <c r="R176" s="726"/>
      <c r="S176" s="726"/>
      <c r="T176" s="727"/>
      <c r="U176" s="34"/>
      <c r="V176" s="34"/>
      <c r="W176" s="35" t="s">
        <v>68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318</v>
      </c>
      <c r="B177" s="54" t="s">
        <v>319</v>
      </c>
      <c r="C177" s="31">
        <v>4301030962</v>
      </c>
      <c r="D177" s="723">
        <v>4607091386547</v>
      </c>
      <c r="E177" s="724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10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26"/>
      <c r="R177" s="726"/>
      <c r="S177" s="726"/>
      <c r="T177" s="727"/>
      <c r="U177" s="34"/>
      <c r="V177" s="34"/>
      <c r="W177" s="35" t="s">
        <v>68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314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320</v>
      </c>
      <c r="B178" s="54" t="s">
        <v>321</v>
      </c>
      <c r="C178" s="31">
        <v>4301030964</v>
      </c>
      <c r="D178" s="723">
        <v>4607091382464</v>
      </c>
      <c r="E178" s="724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0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26"/>
      <c r="R178" s="726"/>
      <c r="S178" s="726"/>
      <c r="T178" s="727"/>
      <c r="U178" s="34"/>
      <c r="V178" s="34"/>
      <c r="W178" s="35" t="s">
        <v>68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28"/>
      <c r="B179" s="729"/>
      <c r="C179" s="729"/>
      <c r="D179" s="729"/>
      <c r="E179" s="729"/>
      <c r="F179" s="729"/>
      <c r="G179" s="729"/>
      <c r="H179" s="729"/>
      <c r="I179" s="729"/>
      <c r="J179" s="729"/>
      <c r="K179" s="729"/>
      <c r="L179" s="729"/>
      <c r="M179" s="729"/>
      <c r="N179" s="729"/>
      <c r="O179" s="730"/>
      <c r="P179" s="733" t="s">
        <v>70</v>
      </c>
      <c r="Q179" s="734"/>
      <c r="R179" s="734"/>
      <c r="S179" s="734"/>
      <c r="T179" s="734"/>
      <c r="U179" s="734"/>
      <c r="V179" s="735"/>
      <c r="W179" s="37" t="s">
        <v>71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x14ac:dyDescent="0.2">
      <c r="A180" s="729"/>
      <c r="B180" s="729"/>
      <c r="C180" s="729"/>
      <c r="D180" s="729"/>
      <c r="E180" s="729"/>
      <c r="F180" s="729"/>
      <c r="G180" s="729"/>
      <c r="H180" s="729"/>
      <c r="I180" s="729"/>
      <c r="J180" s="729"/>
      <c r="K180" s="729"/>
      <c r="L180" s="729"/>
      <c r="M180" s="729"/>
      <c r="N180" s="729"/>
      <c r="O180" s="730"/>
      <c r="P180" s="733" t="s">
        <v>70</v>
      </c>
      <c r="Q180" s="734"/>
      <c r="R180" s="734"/>
      <c r="S180" s="734"/>
      <c r="T180" s="734"/>
      <c r="U180" s="734"/>
      <c r="V180" s="735"/>
      <c r="W180" s="37" t="s">
        <v>68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customHeight="1" x14ac:dyDescent="0.25">
      <c r="A181" s="736" t="s">
        <v>72</v>
      </c>
      <c r="B181" s="729"/>
      <c r="C181" s="729"/>
      <c r="D181" s="729"/>
      <c r="E181" s="729"/>
      <c r="F181" s="729"/>
      <c r="G181" s="729"/>
      <c r="H181" s="729"/>
      <c r="I181" s="729"/>
      <c r="J181" s="729"/>
      <c r="K181" s="729"/>
      <c r="L181" s="729"/>
      <c r="M181" s="729"/>
      <c r="N181" s="729"/>
      <c r="O181" s="729"/>
      <c r="P181" s="729"/>
      <c r="Q181" s="729"/>
      <c r="R181" s="729"/>
      <c r="S181" s="729"/>
      <c r="T181" s="729"/>
      <c r="U181" s="729"/>
      <c r="V181" s="729"/>
      <c r="W181" s="729"/>
      <c r="X181" s="729"/>
      <c r="Y181" s="729"/>
      <c r="Z181" s="729"/>
      <c r="AA181" s="713"/>
      <c r="AB181" s="713"/>
      <c r="AC181" s="713"/>
    </row>
    <row r="182" spans="1:68" ht="16.5" customHeight="1" x14ac:dyDescent="0.25">
      <c r="A182" s="54" t="s">
        <v>322</v>
      </c>
      <c r="B182" s="54" t="s">
        <v>323</v>
      </c>
      <c r="C182" s="31">
        <v>4301051611</v>
      </c>
      <c r="D182" s="723">
        <v>4607091385304</v>
      </c>
      <c r="E182" s="724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26"/>
      <c r="R182" s="726"/>
      <c r="S182" s="726"/>
      <c r="T182" s="727"/>
      <c r="U182" s="34"/>
      <c r="V182" s="34"/>
      <c r="W182" s="35" t="s">
        <v>68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325</v>
      </c>
      <c r="B183" s="54" t="s">
        <v>326</v>
      </c>
      <c r="C183" s="31">
        <v>4301051648</v>
      </c>
      <c r="D183" s="723">
        <v>4607091386264</v>
      </c>
      <c r="E183" s="724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75</v>
      </c>
      <c r="L183" s="32"/>
      <c r="M183" s="33" t="s">
        <v>67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26"/>
      <c r="R183" s="726"/>
      <c r="S183" s="726"/>
      <c r="T183" s="727"/>
      <c r="U183" s="34"/>
      <c r="V183" s="34"/>
      <c r="W183" s="35" t="s">
        <v>68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327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328</v>
      </c>
      <c r="B184" s="54" t="s">
        <v>329</v>
      </c>
      <c r="C184" s="31">
        <v>4301051313</v>
      </c>
      <c r="D184" s="723">
        <v>4607091385427</v>
      </c>
      <c r="E184" s="724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8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26"/>
      <c r="R184" s="726"/>
      <c r="S184" s="726"/>
      <c r="T184" s="727"/>
      <c r="U184" s="34"/>
      <c r="V184" s="34"/>
      <c r="W184" s="35" t="s">
        <v>68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324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28"/>
      <c r="B185" s="729"/>
      <c r="C185" s="729"/>
      <c r="D185" s="729"/>
      <c r="E185" s="729"/>
      <c r="F185" s="729"/>
      <c r="G185" s="729"/>
      <c r="H185" s="729"/>
      <c r="I185" s="729"/>
      <c r="J185" s="729"/>
      <c r="K185" s="729"/>
      <c r="L185" s="729"/>
      <c r="M185" s="729"/>
      <c r="N185" s="729"/>
      <c r="O185" s="730"/>
      <c r="P185" s="733" t="s">
        <v>70</v>
      </c>
      <c r="Q185" s="734"/>
      <c r="R185" s="734"/>
      <c r="S185" s="734"/>
      <c r="T185" s="734"/>
      <c r="U185" s="734"/>
      <c r="V185" s="735"/>
      <c r="W185" s="37" t="s">
        <v>71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x14ac:dyDescent="0.2">
      <c r="A186" s="729"/>
      <c r="B186" s="729"/>
      <c r="C186" s="729"/>
      <c r="D186" s="729"/>
      <c r="E186" s="729"/>
      <c r="F186" s="729"/>
      <c r="G186" s="729"/>
      <c r="H186" s="729"/>
      <c r="I186" s="729"/>
      <c r="J186" s="729"/>
      <c r="K186" s="729"/>
      <c r="L186" s="729"/>
      <c r="M186" s="729"/>
      <c r="N186" s="729"/>
      <c r="O186" s="730"/>
      <c r="P186" s="733" t="s">
        <v>70</v>
      </c>
      <c r="Q186" s="734"/>
      <c r="R186" s="734"/>
      <c r="S186" s="734"/>
      <c r="T186" s="734"/>
      <c r="U186" s="734"/>
      <c r="V186" s="735"/>
      <c r="W186" s="37" t="s">
        <v>68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customHeight="1" x14ac:dyDescent="0.2">
      <c r="A187" s="812" t="s">
        <v>330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48"/>
      <c r="AB187" s="48"/>
      <c r="AC187" s="48"/>
    </row>
    <row r="188" spans="1:68" ht="16.5" customHeight="1" x14ac:dyDescent="0.25">
      <c r="A188" s="737" t="s">
        <v>331</v>
      </c>
      <c r="B188" s="729"/>
      <c r="C188" s="729"/>
      <c r="D188" s="729"/>
      <c r="E188" s="729"/>
      <c r="F188" s="729"/>
      <c r="G188" s="729"/>
      <c r="H188" s="729"/>
      <c r="I188" s="729"/>
      <c r="J188" s="729"/>
      <c r="K188" s="729"/>
      <c r="L188" s="729"/>
      <c r="M188" s="729"/>
      <c r="N188" s="729"/>
      <c r="O188" s="729"/>
      <c r="P188" s="729"/>
      <c r="Q188" s="729"/>
      <c r="R188" s="729"/>
      <c r="S188" s="729"/>
      <c r="T188" s="729"/>
      <c r="U188" s="729"/>
      <c r="V188" s="729"/>
      <c r="W188" s="729"/>
      <c r="X188" s="729"/>
      <c r="Y188" s="729"/>
      <c r="Z188" s="729"/>
      <c r="AA188" s="714"/>
      <c r="AB188" s="714"/>
      <c r="AC188" s="714"/>
    </row>
    <row r="189" spans="1:68" ht="14.25" customHeight="1" x14ac:dyDescent="0.25">
      <c r="A189" s="736" t="s">
        <v>166</v>
      </c>
      <c r="B189" s="729"/>
      <c r="C189" s="729"/>
      <c r="D189" s="729"/>
      <c r="E189" s="729"/>
      <c r="F189" s="729"/>
      <c r="G189" s="729"/>
      <c r="H189" s="729"/>
      <c r="I189" s="729"/>
      <c r="J189" s="729"/>
      <c r="K189" s="729"/>
      <c r="L189" s="729"/>
      <c r="M189" s="729"/>
      <c r="N189" s="729"/>
      <c r="O189" s="729"/>
      <c r="P189" s="729"/>
      <c r="Q189" s="729"/>
      <c r="R189" s="729"/>
      <c r="S189" s="729"/>
      <c r="T189" s="729"/>
      <c r="U189" s="729"/>
      <c r="V189" s="729"/>
      <c r="W189" s="729"/>
      <c r="X189" s="729"/>
      <c r="Y189" s="729"/>
      <c r="Z189" s="729"/>
      <c r="AA189" s="713"/>
      <c r="AB189" s="713"/>
      <c r="AC189" s="713"/>
    </row>
    <row r="190" spans="1:68" ht="27" customHeight="1" x14ac:dyDescent="0.25">
      <c r="A190" s="54" t="s">
        <v>332</v>
      </c>
      <c r="B190" s="54" t="s">
        <v>333</v>
      </c>
      <c r="C190" s="31">
        <v>4301020323</v>
      </c>
      <c r="D190" s="723">
        <v>4680115886223</v>
      </c>
      <c r="E190" s="724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027" t="s">
        <v>334</v>
      </c>
      <c r="Q190" s="726"/>
      <c r="R190" s="726"/>
      <c r="S190" s="726"/>
      <c r="T190" s="727"/>
      <c r="U190" s="34"/>
      <c r="V190" s="34"/>
      <c r="W190" s="35" t="s">
        <v>68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335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28"/>
      <c r="B191" s="729"/>
      <c r="C191" s="729"/>
      <c r="D191" s="729"/>
      <c r="E191" s="729"/>
      <c r="F191" s="729"/>
      <c r="G191" s="729"/>
      <c r="H191" s="729"/>
      <c r="I191" s="729"/>
      <c r="J191" s="729"/>
      <c r="K191" s="729"/>
      <c r="L191" s="729"/>
      <c r="M191" s="729"/>
      <c r="N191" s="729"/>
      <c r="O191" s="730"/>
      <c r="P191" s="733" t="s">
        <v>70</v>
      </c>
      <c r="Q191" s="734"/>
      <c r="R191" s="734"/>
      <c r="S191" s="734"/>
      <c r="T191" s="734"/>
      <c r="U191" s="734"/>
      <c r="V191" s="735"/>
      <c r="W191" s="37" t="s">
        <v>71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29"/>
      <c r="B192" s="729"/>
      <c r="C192" s="729"/>
      <c r="D192" s="729"/>
      <c r="E192" s="729"/>
      <c r="F192" s="729"/>
      <c r="G192" s="729"/>
      <c r="H192" s="729"/>
      <c r="I192" s="729"/>
      <c r="J192" s="729"/>
      <c r="K192" s="729"/>
      <c r="L192" s="729"/>
      <c r="M192" s="729"/>
      <c r="N192" s="729"/>
      <c r="O192" s="730"/>
      <c r="P192" s="733" t="s">
        <v>70</v>
      </c>
      <c r="Q192" s="734"/>
      <c r="R192" s="734"/>
      <c r="S192" s="734"/>
      <c r="T192" s="734"/>
      <c r="U192" s="734"/>
      <c r="V192" s="735"/>
      <c r="W192" s="37" t="s">
        <v>68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6" t="s">
        <v>63</v>
      </c>
      <c r="B193" s="729"/>
      <c r="C193" s="729"/>
      <c r="D193" s="729"/>
      <c r="E193" s="729"/>
      <c r="F193" s="729"/>
      <c r="G193" s="729"/>
      <c r="H193" s="729"/>
      <c r="I193" s="729"/>
      <c r="J193" s="729"/>
      <c r="K193" s="729"/>
      <c r="L193" s="729"/>
      <c r="M193" s="729"/>
      <c r="N193" s="729"/>
      <c r="O193" s="729"/>
      <c r="P193" s="729"/>
      <c r="Q193" s="729"/>
      <c r="R193" s="729"/>
      <c r="S193" s="729"/>
      <c r="T193" s="729"/>
      <c r="U193" s="729"/>
      <c r="V193" s="729"/>
      <c r="W193" s="729"/>
      <c r="X193" s="729"/>
      <c r="Y193" s="729"/>
      <c r="Z193" s="729"/>
      <c r="AA193" s="713"/>
      <c r="AB193" s="713"/>
      <c r="AC193" s="713"/>
    </row>
    <row r="194" spans="1:68" ht="27" customHeight="1" x14ac:dyDescent="0.25">
      <c r="A194" s="54" t="s">
        <v>336</v>
      </c>
      <c r="B194" s="54" t="s">
        <v>337</v>
      </c>
      <c r="C194" s="31">
        <v>4301031191</v>
      </c>
      <c r="D194" s="723">
        <v>4680115880993</v>
      </c>
      <c r="E194" s="724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26"/>
      <c r="R194" s="726"/>
      <c r="S194" s="726"/>
      <c r="T194" s="727"/>
      <c r="U194" s="34"/>
      <c r="V194" s="34"/>
      <c r="W194" s="35" t="s">
        <v>68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338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339</v>
      </c>
      <c r="B195" s="54" t="s">
        <v>340</v>
      </c>
      <c r="C195" s="31">
        <v>4301031204</v>
      </c>
      <c r="D195" s="723">
        <v>4680115881761</v>
      </c>
      <c r="E195" s="724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8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26"/>
      <c r="R195" s="726"/>
      <c r="S195" s="726"/>
      <c r="T195" s="727"/>
      <c r="U195" s="34"/>
      <c r="V195" s="34"/>
      <c r="W195" s="35" t="s">
        <v>68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341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342</v>
      </c>
      <c r="B196" s="54" t="s">
        <v>343</v>
      </c>
      <c r="C196" s="31">
        <v>4301031201</v>
      </c>
      <c r="D196" s="723">
        <v>4680115881563</v>
      </c>
      <c r="E196" s="724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26"/>
      <c r="R196" s="726"/>
      <c r="S196" s="726"/>
      <c r="T196" s="727"/>
      <c r="U196" s="34"/>
      <c r="V196" s="34"/>
      <c r="W196" s="35" t="s">
        <v>68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344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345</v>
      </c>
      <c r="B197" s="54" t="s">
        <v>346</v>
      </c>
      <c r="C197" s="31">
        <v>4301031199</v>
      </c>
      <c r="D197" s="723">
        <v>4680115880986</v>
      </c>
      <c r="E197" s="724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26"/>
      <c r="R197" s="726"/>
      <c r="S197" s="726"/>
      <c r="T197" s="727"/>
      <c r="U197" s="34"/>
      <c r="V197" s="34"/>
      <c r="W197" s="35" t="s">
        <v>68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338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347</v>
      </c>
      <c r="B198" s="54" t="s">
        <v>348</v>
      </c>
      <c r="C198" s="31">
        <v>4301031205</v>
      </c>
      <c r="D198" s="723">
        <v>4680115881785</v>
      </c>
      <c r="E198" s="724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0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26"/>
      <c r="R198" s="726"/>
      <c r="S198" s="726"/>
      <c r="T198" s="727"/>
      <c r="U198" s="34"/>
      <c r="V198" s="34"/>
      <c r="W198" s="35" t="s">
        <v>68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349</v>
      </c>
      <c r="B199" s="54" t="s">
        <v>350</v>
      </c>
      <c r="C199" s="31">
        <v>4301031202</v>
      </c>
      <c r="D199" s="723">
        <v>4680115881679</v>
      </c>
      <c r="E199" s="724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26"/>
      <c r="R199" s="726"/>
      <c r="S199" s="726"/>
      <c r="T199" s="727"/>
      <c r="U199" s="34"/>
      <c r="V199" s="34"/>
      <c r="W199" s="35" t="s">
        <v>68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351</v>
      </c>
      <c r="B200" s="54" t="s">
        <v>352</v>
      </c>
      <c r="C200" s="31">
        <v>4301031158</v>
      </c>
      <c r="D200" s="723">
        <v>4680115880191</v>
      </c>
      <c r="E200" s="724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26"/>
      <c r="R200" s="726"/>
      <c r="S200" s="726"/>
      <c r="T200" s="727"/>
      <c r="U200" s="34"/>
      <c r="V200" s="34"/>
      <c r="W200" s="35" t="s">
        <v>68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344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353</v>
      </c>
      <c r="B201" s="54" t="s">
        <v>354</v>
      </c>
      <c r="C201" s="31">
        <v>4301031245</v>
      </c>
      <c r="D201" s="723">
        <v>4680115883963</v>
      </c>
      <c r="E201" s="724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10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26"/>
      <c r="R201" s="726"/>
      <c r="S201" s="726"/>
      <c r="T201" s="727"/>
      <c r="U201" s="34"/>
      <c r="V201" s="34"/>
      <c r="W201" s="35" t="s">
        <v>68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355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28"/>
      <c r="B202" s="729"/>
      <c r="C202" s="729"/>
      <c r="D202" s="729"/>
      <c r="E202" s="729"/>
      <c r="F202" s="729"/>
      <c r="G202" s="729"/>
      <c r="H202" s="729"/>
      <c r="I202" s="729"/>
      <c r="J202" s="729"/>
      <c r="K202" s="729"/>
      <c r="L202" s="729"/>
      <c r="M202" s="729"/>
      <c r="N202" s="729"/>
      <c r="O202" s="730"/>
      <c r="P202" s="733" t="s">
        <v>70</v>
      </c>
      <c r="Q202" s="734"/>
      <c r="R202" s="734"/>
      <c r="S202" s="734"/>
      <c r="T202" s="734"/>
      <c r="U202" s="734"/>
      <c r="V202" s="735"/>
      <c r="W202" s="37" t="s">
        <v>71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x14ac:dyDescent="0.2">
      <c r="A203" s="729"/>
      <c r="B203" s="729"/>
      <c r="C203" s="729"/>
      <c r="D203" s="729"/>
      <c r="E203" s="729"/>
      <c r="F203" s="729"/>
      <c r="G203" s="729"/>
      <c r="H203" s="729"/>
      <c r="I203" s="729"/>
      <c r="J203" s="729"/>
      <c r="K203" s="729"/>
      <c r="L203" s="729"/>
      <c r="M203" s="729"/>
      <c r="N203" s="729"/>
      <c r="O203" s="730"/>
      <c r="P203" s="733" t="s">
        <v>70</v>
      </c>
      <c r="Q203" s="734"/>
      <c r="R203" s="734"/>
      <c r="S203" s="734"/>
      <c r="T203" s="734"/>
      <c r="U203" s="734"/>
      <c r="V203" s="735"/>
      <c r="W203" s="37" t="s">
        <v>68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customHeight="1" x14ac:dyDescent="0.25">
      <c r="A204" s="737" t="s">
        <v>356</v>
      </c>
      <c r="B204" s="729"/>
      <c r="C204" s="729"/>
      <c r="D204" s="729"/>
      <c r="E204" s="729"/>
      <c r="F204" s="729"/>
      <c r="G204" s="729"/>
      <c r="H204" s="729"/>
      <c r="I204" s="729"/>
      <c r="J204" s="729"/>
      <c r="K204" s="729"/>
      <c r="L204" s="729"/>
      <c r="M204" s="729"/>
      <c r="N204" s="729"/>
      <c r="O204" s="729"/>
      <c r="P204" s="729"/>
      <c r="Q204" s="729"/>
      <c r="R204" s="729"/>
      <c r="S204" s="729"/>
      <c r="T204" s="729"/>
      <c r="U204" s="729"/>
      <c r="V204" s="729"/>
      <c r="W204" s="729"/>
      <c r="X204" s="729"/>
      <c r="Y204" s="729"/>
      <c r="Z204" s="729"/>
      <c r="AA204" s="714"/>
      <c r="AB204" s="714"/>
      <c r="AC204" s="714"/>
    </row>
    <row r="205" spans="1:68" ht="14.25" customHeight="1" x14ac:dyDescent="0.25">
      <c r="A205" s="736" t="s">
        <v>113</v>
      </c>
      <c r="B205" s="729"/>
      <c r="C205" s="729"/>
      <c r="D205" s="729"/>
      <c r="E205" s="729"/>
      <c r="F205" s="729"/>
      <c r="G205" s="729"/>
      <c r="H205" s="729"/>
      <c r="I205" s="729"/>
      <c r="J205" s="729"/>
      <c r="K205" s="729"/>
      <c r="L205" s="729"/>
      <c r="M205" s="729"/>
      <c r="N205" s="729"/>
      <c r="O205" s="729"/>
      <c r="P205" s="729"/>
      <c r="Q205" s="729"/>
      <c r="R205" s="729"/>
      <c r="S205" s="729"/>
      <c r="T205" s="729"/>
      <c r="U205" s="729"/>
      <c r="V205" s="729"/>
      <c r="W205" s="729"/>
      <c r="X205" s="729"/>
      <c r="Y205" s="729"/>
      <c r="Z205" s="729"/>
      <c r="AA205" s="713"/>
      <c r="AB205" s="713"/>
      <c r="AC205" s="713"/>
    </row>
    <row r="206" spans="1:68" ht="27" customHeight="1" x14ac:dyDescent="0.25">
      <c r="A206" s="54" t="s">
        <v>357</v>
      </c>
      <c r="B206" s="54" t="s">
        <v>358</v>
      </c>
      <c r="C206" s="31">
        <v>4301011450</v>
      </c>
      <c r="D206" s="723">
        <v>4680115881402</v>
      </c>
      <c r="E206" s="724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116</v>
      </c>
      <c r="L206" s="32"/>
      <c r="M206" s="33" t="s">
        <v>117</v>
      </c>
      <c r="N206" s="33"/>
      <c r="O206" s="32">
        <v>55</v>
      </c>
      <c r="P206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26"/>
      <c r="R206" s="726"/>
      <c r="S206" s="726"/>
      <c r="T206" s="727"/>
      <c r="U206" s="34"/>
      <c r="V206" s="34"/>
      <c r="W206" s="35" t="s">
        <v>68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359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360</v>
      </c>
      <c r="B207" s="54" t="s">
        <v>361</v>
      </c>
      <c r="C207" s="31">
        <v>4301011767</v>
      </c>
      <c r="D207" s="723">
        <v>4680115881396</v>
      </c>
      <c r="E207" s="724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26"/>
      <c r="R207" s="726"/>
      <c r="S207" s="726"/>
      <c r="T207" s="727"/>
      <c r="U207" s="34"/>
      <c r="V207" s="34"/>
      <c r="W207" s="35" t="s">
        <v>68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359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28"/>
      <c r="B208" s="729"/>
      <c r="C208" s="729"/>
      <c r="D208" s="729"/>
      <c r="E208" s="729"/>
      <c r="F208" s="729"/>
      <c r="G208" s="729"/>
      <c r="H208" s="729"/>
      <c r="I208" s="729"/>
      <c r="J208" s="729"/>
      <c r="K208" s="729"/>
      <c r="L208" s="729"/>
      <c r="M208" s="729"/>
      <c r="N208" s="729"/>
      <c r="O208" s="730"/>
      <c r="P208" s="733" t="s">
        <v>70</v>
      </c>
      <c r="Q208" s="734"/>
      <c r="R208" s="734"/>
      <c r="S208" s="734"/>
      <c r="T208" s="734"/>
      <c r="U208" s="734"/>
      <c r="V208" s="735"/>
      <c r="W208" s="37" t="s">
        <v>71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29"/>
      <c r="B209" s="729"/>
      <c r="C209" s="729"/>
      <c r="D209" s="729"/>
      <c r="E209" s="729"/>
      <c r="F209" s="729"/>
      <c r="G209" s="729"/>
      <c r="H209" s="729"/>
      <c r="I209" s="729"/>
      <c r="J209" s="729"/>
      <c r="K209" s="729"/>
      <c r="L209" s="729"/>
      <c r="M209" s="729"/>
      <c r="N209" s="729"/>
      <c r="O209" s="730"/>
      <c r="P209" s="733" t="s">
        <v>70</v>
      </c>
      <c r="Q209" s="734"/>
      <c r="R209" s="734"/>
      <c r="S209" s="734"/>
      <c r="T209" s="734"/>
      <c r="U209" s="734"/>
      <c r="V209" s="735"/>
      <c r="W209" s="37" t="s">
        <v>68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6" t="s">
        <v>166</v>
      </c>
      <c r="B210" s="729"/>
      <c r="C210" s="729"/>
      <c r="D210" s="729"/>
      <c r="E210" s="729"/>
      <c r="F210" s="729"/>
      <c r="G210" s="729"/>
      <c r="H210" s="729"/>
      <c r="I210" s="729"/>
      <c r="J210" s="729"/>
      <c r="K210" s="729"/>
      <c r="L210" s="729"/>
      <c r="M210" s="729"/>
      <c r="N210" s="729"/>
      <c r="O210" s="729"/>
      <c r="P210" s="729"/>
      <c r="Q210" s="729"/>
      <c r="R210" s="729"/>
      <c r="S210" s="729"/>
      <c r="T210" s="729"/>
      <c r="U210" s="729"/>
      <c r="V210" s="729"/>
      <c r="W210" s="729"/>
      <c r="X210" s="729"/>
      <c r="Y210" s="729"/>
      <c r="Z210" s="729"/>
      <c r="AA210" s="713"/>
      <c r="AB210" s="713"/>
      <c r="AC210" s="713"/>
    </row>
    <row r="211" spans="1:68" ht="16.5" customHeight="1" x14ac:dyDescent="0.25">
      <c r="A211" s="54" t="s">
        <v>362</v>
      </c>
      <c r="B211" s="54" t="s">
        <v>363</v>
      </c>
      <c r="C211" s="31">
        <v>4301020262</v>
      </c>
      <c r="D211" s="723">
        <v>4680115882935</v>
      </c>
      <c r="E211" s="724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116</v>
      </c>
      <c r="L211" s="32"/>
      <c r="M211" s="33" t="s">
        <v>120</v>
      </c>
      <c r="N211" s="33"/>
      <c r="O211" s="32">
        <v>50</v>
      </c>
      <c r="P211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26"/>
      <c r="R211" s="726"/>
      <c r="S211" s="726"/>
      <c r="T211" s="727"/>
      <c r="U211" s="34"/>
      <c r="V211" s="34"/>
      <c r="W211" s="35" t="s">
        <v>68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364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365</v>
      </c>
      <c r="B212" s="54" t="s">
        <v>366</v>
      </c>
      <c r="C212" s="31">
        <v>4301020220</v>
      </c>
      <c r="D212" s="723">
        <v>4680115880764</v>
      </c>
      <c r="E212" s="724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75</v>
      </c>
      <c r="L212" s="32"/>
      <c r="M212" s="33" t="s">
        <v>117</v>
      </c>
      <c r="N212" s="33"/>
      <c r="O212" s="32">
        <v>50</v>
      </c>
      <c r="P212" s="9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26"/>
      <c r="R212" s="726"/>
      <c r="S212" s="726"/>
      <c r="T212" s="727"/>
      <c r="U212" s="34"/>
      <c r="V212" s="34"/>
      <c r="W212" s="35" t="s">
        <v>68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364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28"/>
      <c r="B213" s="729"/>
      <c r="C213" s="729"/>
      <c r="D213" s="729"/>
      <c r="E213" s="729"/>
      <c r="F213" s="729"/>
      <c r="G213" s="729"/>
      <c r="H213" s="729"/>
      <c r="I213" s="729"/>
      <c r="J213" s="729"/>
      <c r="K213" s="729"/>
      <c r="L213" s="729"/>
      <c r="M213" s="729"/>
      <c r="N213" s="729"/>
      <c r="O213" s="730"/>
      <c r="P213" s="733" t="s">
        <v>70</v>
      </c>
      <c r="Q213" s="734"/>
      <c r="R213" s="734"/>
      <c r="S213" s="734"/>
      <c r="T213" s="734"/>
      <c r="U213" s="734"/>
      <c r="V213" s="735"/>
      <c r="W213" s="37" t="s">
        <v>71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x14ac:dyDescent="0.2">
      <c r="A214" s="729"/>
      <c r="B214" s="729"/>
      <c r="C214" s="729"/>
      <c r="D214" s="729"/>
      <c r="E214" s="729"/>
      <c r="F214" s="729"/>
      <c r="G214" s="729"/>
      <c r="H214" s="729"/>
      <c r="I214" s="729"/>
      <c r="J214" s="729"/>
      <c r="K214" s="729"/>
      <c r="L214" s="729"/>
      <c r="M214" s="729"/>
      <c r="N214" s="729"/>
      <c r="O214" s="730"/>
      <c r="P214" s="733" t="s">
        <v>70</v>
      </c>
      <c r="Q214" s="734"/>
      <c r="R214" s="734"/>
      <c r="S214" s="734"/>
      <c r="T214" s="734"/>
      <c r="U214" s="734"/>
      <c r="V214" s="735"/>
      <c r="W214" s="37" t="s">
        <v>68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customHeight="1" x14ac:dyDescent="0.25">
      <c r="A215" s="736" t="s">
        <v>63</v>
      </c>
      <c r="B215" s="729"/>
      <c r="C215" s="729"/>
      <c r="D215" s="729"/>
      <c r="E215" s="729"/>
      <c r="F215" s="729"/>
      <c r="G215" s="729"/>
      <c r="H215" s="729"/>
      <c r="I215" s="729"/>
      <c r="J215" s="729"/>
      <c r="K215" s="729"/>
      <c r="L215" s="729"/>
      <c r="M215" s="729"/>
      <c r="N215" s="729"/>
      <c r="O215" s="729"/>
      <c r="P215" s="729"/>
      <c r="Q215" s="729"/>
      <c r="R215" s="729"/>
      <c r="S215" s="729"/>
      <c r="T215" s="729"/>
      <c r="U215" s="729"/>
      <c r="V215" s="729"/>
      <c r="W215" s="729"/>
      <c r="X215" s="729"/>
      <c r="Y215" s="729"/>
      <c r="Z215" s="729"/>
      <c r="AA215" s="713"/>
      <c r="AB215" s="713"/>
      <c r="AC215" s="713"/>
    </row>
    <row r="216" spans="1:68" ht="27" customHeight="1" x14ac:dyDescent="0.25">
      <c r="A216" s="54" t="s">
        <v>367</v>
      </c>
      <c r="B216" s="54" t="s">
        <v>368</v>
      </c>
      <c r="C216" s="31">
        <v>4301031224</v>
      </c>
      <c r="D216" s="723">
        <v>4680115882683</v>
      </c>
      <c r="E216" s="724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26"/>
      <c r="R216" s="726"/>
      <c r="S216" s="726"/>
      <c r="T216" s="727"/>
      <c r="U216" s="34"/>
      <c r="V216" s="34"/>
      <c r="W216" s="35" t="s">
        <v>68</v>
      </c>
      <c r="X216" s="719">
        <v>0</v>
      </c>
      <c r="Y216" s="720">
        <f t="shared" ref="Y216:Y223" si="36">IFERROR(IF(X216="",0,CEILING((X216/$H216),1)*$H216),"")</f>
        <v>0</v>
      </c>
      <c r="Z216" s="36" t="str">
        <f>IFERROR(IF(Y216=0,"",ROUNDUP(Y216/H216,0)*0.00902),"")</f>
        <v/>
      </c>
      <c r="AA216" s="56"/>
      <c r="AB216" s="57"/>
      <c r="AC216" s="275" t="s">
        <v>369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0</v>
      </c>
      <c r="BN216" s="64">
        <f t="shared" ref="BN216:BN223" si="38">IFERROR(Y216*I216/H216,"0")</f>
        <v>0</v>
      </c>
      <c r="BO216" s="64">
        <f t="shared" ref="BO216:BO223" si="39">IFERROR(1/J216*(X216/H216),"0")</f>
        <v>0</v>
      </c>
      <c r="BP216" s="64">
        <f t="shared" ref="BP216:BP223" si="40">IFERROR(1/J216*(Y216/H216),"0")</f>
        <v>0</v>
      </c>
    </row>
    <row r="217" spans="1:68" ht="27" customHeight="1" x14ac:dyDescent="0.25">
      <c r="A217" s="54" t="s">
        <v>370</v>
      </c>
      <c r="B217" s="54" t="s">
        <v>371</v>
      </c>
      <c r="C217" s="31">
        <v>4301031230</v>
      </c>
      <c r="D217" s="723">
        <v>4680115882690</v>
      </c>
      <c r="E217" s="724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26"/>
      <c r="R217" s="726"/>
      <c r="S217" s="726"/>
      <c r="T217" s="727"/>
      <c r="U217" s="34"/>
      <c r="V217" s="34"/>
      <c r="W217" s="35" t="s">
        <v>68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372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373</v>
      </c>
      <c r="B218" s="54" t="s">
        <v>374</v>
      </c>
      <c r="C218" s="31">
        <v>4301031220</v>
      </c>
      <c r="D218" s="723">
        <v>4680115882669</v>
      </c>
      <c r="E218" s="724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26"/>
      <c r="R218" s="726"/>
      <c r="S218" s="726"/>
      <c r="T218" s="727"/>
      <c r="U218" s="34"/>
      <c r="V218" s="34"/>
      <c r="W218" s="35" t="s">
        <v>68</v>
      </c>
      <c r="X218" s="719">
        <v>0</v>
      </c>
      <c r="Y218" s="720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375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376</v>
      </c>
      <c r="B219" s="54" t="s">
        <v>377</v>
      </c>
      <c r="C219" s="31">
        <v>4301031221</v>
      </c>
      <c r="D219" s="723">
        <v>4680115882676</v>
      </c>
      <c r="E219" s="724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26"/>
      <c r="R219" s="726"/>
      <c r="S219" s="726"/>
      <c r="T219" s="727"/>
      <c r="U219" s="34"/>
      <c r="V219" s="34"/>
      <c r="W219" s="35" t="s">
        <v>68</v>
      </c>
      <c r="X219" s="719">
        <v>0</v>
      </c>
      <c r="Y219" s="720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378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379</v>
      </c>
      <c r="B220" s="54" t="s">
        <v>380</v>
      </c>
      <c r="C220" s="31">
        <v>4301031223</v>
      </c>
      <c r="D220" s="723">
        <v>4680115884014</v>
      </c>
      <c r="E220" s="724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26"/>
      <c r="R220" s="726"/>
      <c r="S220" s="726"/>
      <c r="T220" s="727"/>
      <c r="U220" s="34"/>
      <c r="V220" s="34"/>
      <c r="W220" s="35" t="s">
        <v>68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369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381</v>
      </c>
      <c r="B221" s="54" t="s">
        <v>382</v>
      </c>
      <c r="C221" s="31">
        <v>4301031222</v>
      </c>
      <c r="D221" s="723">
        <v>4680115884007</v>
      </c>
      <c r="E221" s="724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26"/>
      <c r="R221" s="726"/>
      <c r="S221" s="726"/>
      <c r="T221" s="727"/>
      <c r="U221" s="34"/>
      <c r="V221" s="34"/>
      <c r="W221" s="35" t="s">
        <v>68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372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383</v>
      </c>
      <c r="B222" s="54" t="s">
        <v>384</v>
      </c>
      <c r="C222" s="31">
        <v>4301031229</v>
      </c>
      <c r="D222" s="723">
        <v>4680115884038</v>
      </c>
      <c r="E222" s="724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26"/>
      <c r="R222" s="726"/>
      <c r="S222" s="726"/>
      <c r="T222" s="727"/>
      <c r="U222" s="34"/>
      <c r="V222" s="34"/>
      <c r="W222" s="35" t="s">
        <v>68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375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4301031225</v>
      </c>
      <c r="D223" s="723">
        <v>4680115884021</v>
      </c>
      <c r="E223" s="724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26"/>
      <c r="R223" s="726"/>
      <c r="S223" s="726"/>
      <c r="T223" s="727"/>
      <c r="U223" s="34"/>
      <c r="V223" s="34"/>
      <c r="W223" s="35" t="s">
        <v>68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378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28"/>
      <c r="B224" s="729"/>
      <c r="C224" s="729"/>
      <c r="D224" s="729"/>
      <c r="E224" s="729"/>
      <c r="F224" s="729"/>
      <c r="G224" s="729"/>
      <c r="H224" s="729"/>
      <c r="I224" s="729"/>
      <c r="J224" s="729"/>
      <c r="K224" s="729"/>
      <c r="L224" s="729"/>
      <c r="M224" s="729"/>
      <c r="N224" s="729"/>
      <c r="O224" s="730"/>
      <c r="P224" s="733" t="s">
        <v>70</v>
      </c>
      <c r="Q224" s="734"/>
      <c r="R224" s="734"/>
      <c r="S224" s="734"/>
      <c r="T224" s="734"/>
      <c r="U224" s="734"/>
      <c r="V224" s="735"/>
      <c r="W224" s="37" t="s">
        <v>71</v>
      </c>
      <c r="X224" s="721">
        <f>IFERROR(X216/H216,"0")+IFERROR(X217/H217,"0")+IFERROR(X218/H218,"0")+IFERROR(X219/H219,"0")+IFERROR(X220/H220,"0")+IFERROR(X221/H221,"0")+IFERROR(X222/H222,"0")+IFERROR(X223/H223,"0")</f>
        <v>0</v>
      </c>
      <c r="Y224" s="721">
        <f>IFERROR(Y216/H216,"0")+IFERROR(Y217/H217,"0")+IFERROR(Y218/H218,"0")+IFERROR(Y219/H219,"0")+IFERROR(Y220/H220,"0")+IFERROR(Y221/H221,"0")+IFERROR(Y222/H222,"0")+IFERROR(Y223/H223,"0")</f>
        <v>0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22"/>
      <c r="AB224" s="722"/>
      <c r="AC224" s="722"/>
    </row>
    <row r="225" spans="1:68" x14ac:dyDescent="0.2">
      <c r="A225" s="729"/>
      <c r="B225" s="729"/>
      <c r="C225" s="729"/>
      <c r="D225" s="729"/>
      <c r="E225" s="729"/>
      <c r="F225" s="729"/>
      <c r="G225" s="729"/>
      <c r="H225" s="729"/>
      <c r="I225" s="729"/>
      <c r="J225" s="729"/>
      <c r="K225" s="729"/>
      <c r="L225" s="729"/>
      <c r="M225" s="729"/>
      <c r="N225" s="729"/>
      <c r="O225" s="730"/>
      <c r="P225" s="733" t="s">
        <v>70</v>
      </c>
      <c r="Q225" s="734"/>
      <c r="R225" s="734"/>
      <c r="S225" s="734"/>
      <c r="T225" s="734"/>
      <c r="U225" s="734"/>
      <c r="V225" s="735"/>
      <c r="W225" s="37" t="s">
        <v>68</v>
      </c>
      <c r="X225" s="721">
        <f>IFERROR(SUM(X216:X223),"0")</f>
        <v>0</v>
      </c>
      <c r="Y225" s="721">
        <f>IFERROR(SUM(Y216:Y223),"0")</f>
        <v>0</v>
      </c>
      <c r="Z225" s="37"/>
      <c r="AA225" s="722"/>
      <c r="AB225" s="722"/>
      <c r="AC225" s="722"/>
    </row>
    <row r="226" spans="1:68" ht="14.25" customHeight="1" x14ac:dyDescent="0.25">
      <c r="A226" s="736" t="s">
        <v>72</v>
      </c>
      <c r="B226" s="729"/>
      <c r="C226" s="729"/>
      <c r="D226" s="729"/>
      <c r="E226" s="729"/>
      <c r="F226" s="729"/>
      <c r="G226" s="729"/>
      <c r="H226" s="729"/>
      <c r="I226" s="729"/>
      <c r="J226" s="729"/>
      <c r="K226" s="729"/>
      <c r="L226" s="729"/>
      <c r="M226" s="729"/>
      <c r="N226" s="729"/>
      <c r="O226" s="729"/>
      <c r="P226" s="729"/>
      <c r="Q226" s="729"/>
      <c r="R226" s="729"/>
      <c r="S226" s="729"/>
      <c r="T226" s="729"/>
      <c r="U226" s="729"/>
      <c r="V226" s="729"/>
      <c r="W226" s="729"/>
      <c r="X226" s="729"/>
      <c r="Y226" s="729"/>
      <c r="Z226" s="729"/>
      <c r="AA226" s="713"/>
      <c r="AB226" s="713"/>
      <c r="AC226" s="713"/>
    </row>
    <row r="227" spans="1:68" ht="27" customHeight="1" x14ac:dyDescent="0.25">
      <c r="A227" s="54" t="s">
        <v>387</v>
      </c>
      <c r="B227" s="54" t="s">
        <v>388</v>
      </c>
      <c r="C227" s="31">
        <v>4301051408</v>
      </c>
      <c r="D227" s="723">
        <v>4680115881594</v>
      </c>
      <c r="E227" s="724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10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26"/>
      <c r="R227" s="726"/>
      <c r="S227" s="726"/>
      <c r="T227" s="727"/>
      <c r="U227" s="34"/>
      <c r="V227" s="34"/>
      <c r="W227" s="35" t="s">
        <v>68</v>
      </c>
      <c r="X227" s="719">
        <v>0</v>
      </c>
      <c r="Y227" s="720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389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390</v>
      </c>
      <c r="B228" s="54" t="s">
        <v>391</v>
      </c>
      <c r="C228" s="31">
        <v>4301051754</v>
      </c>
      <c r="D228" s="723">
        <v>4680115880962</v>
      </c>
      <c r="E228" s="724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11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26"/>
      <c r="R228" s="726"/>
      <c r="S228" s="726"/>
      <c r="T228" s="727"/>
      <c r="U228" s="34"/>
      <c r="V228" s="34"/>
      <c r="W228" s="35" t="s">
        <v>68</v>
      </c>
      <c r="X228" s="719">
        <v>0</v>
      </c>
      <c r="Y228" s="720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393</v>
      </c>
      <c r="B229" s="54" t="s">
        <v>394</v>
      </c>
      <c r="C229" s="31">
        <v>4301051411</v>
      </c>
      <c r="D229" s="723">
        <v>4680115881617</v>
      </c>
      <c r="E229" s="724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116</v>
      </c>
      <c r="L229" s="32"/>
      <c r="M229" s="33" t="s">
        <v>120</v>
      </c>
      <c r="N229" s="33"/>
      <c r="O229" s="32">
        <v>40</v>
      </c>
      <c r="P229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26"/>
      <c r="R229" s="726"/>
      <c r="S229" s="726"/>
      <c r="T229" s="727"/>
      <c r="U229" s="34"/>
      <c r="V229" s="34"/>
      <c r="W229" s="35" t="s">
        <v>68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396</v>
      </c>
      <c r="B230" s="54" t="s">
        <v>397</v>
      </c>
      <c r="C230" s="31">
        <v>4301051632</v>
      </c>
      <c r="D230" s="723">
        <v>4680115880573</v>
      </c>
      <c r="E230" s="724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8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26"/>
      <c r="R230" s="726"/>
      <c r="S230" s="726"/>
      <c r="T230" s="727"/>
      <c r="U230" s="34"/>
      <c r="V230" s="34"/>
      <c r="W230" s="35" t="s">
        <v>68</v>
      </c>
      <c r="X230" s="719">
        <v>0</v>
      </c>
      <c r="Y230" s="720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/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4301051407</v>
      </c>
      <c r="D231" s="723">
        <v>4680115882195</v>
      </c>
      <c r="E231" s="724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75</v>
      </c>
      <c r="L231" s="32"/>
      <c r="M231" s="33" t="s">
        <v>120</v>
      </c>
      <c r="N231" s="33"/>
      <c r="O231" s="32">
        <v>40</v>
      </c>
      <c r="P231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26"/>
      <c r="R231" s="726"/>
      <c r="S231" s="726"/>
      <c r="T231" s="727"/>
      <c r="U231" s="34"/>
      <c r="V231" s="34"/>
      <c r="W231" s="35" t="s">
        <v>68</v>
      </c>
      <c r="X231" s="719">
        <v>0</v>
      </c>
      <c r="Y231" s="720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389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401</v>
      </c>
      <c r="B232" s="54" t="s">
        <v>402</v>
      </c>
      <c r="C232" s="31">
        <v>4301051752</v>
      </c>
      <c r="D232" s="723">
        <v>4680115882607</v>
      </c>
      <c r="E232" s="724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75</v>
      </c>
      <c r="L232" s="32"/>
      <c r="M232" s="33" t="s">
        <v>158</v>
      </c>
      <c r="N232" s="33"/>
      <c r="O232" s="32">
        <v>45</v>
      </c>
      <c r="P232" s="9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26"/>
      <c r="R232" s="726"/>
      <c r="S232" s="726"/>
      <c r="T232" s="727"/>
      <c r="U232" s="34"/>
      <c r="V232" s="34"/>
      <c r="W232" s="35" t="s">
        <v>68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403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404</v>
      </c>
      <c r="B233" s="54" t="s">
        <v>405</v>
      </c>
      <c r="C233" s="31">
        <v>4301051630</v>
      </c>
      <c r="D233" s="723">
        <v>4680115880092</v>
      </c>
      <c r="E233" s="724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26"/>
      <c r="R233" s="726"/>
      <c r="S233" s="726"/>
      <c r="T233" s="727"/>
      <c r="U233" s="34"/>
      <c r="V233" s="34"/>
      <c r="W233" s="35" t="s">
        <v>68</v>
      </c>
      <c r="X233" s="719">
        <v>0</v>
      </c>
      <c r="Y233" s="720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/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4301051631</v>
      </c>
      <c r="D234" s="723">
        <v>4680115880221</v>
      </c>
      <c r="E234" s="724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26"/>
      <c r="R234" s="726"/>
      <c r="S234" s="726"/>
      <c r="T234" s="727"/>
      <c r="U234" s="34"/>
      <c r="V234" s="34"/>
      <c r="W234" s="35" t="s">
        <v>68</v>
      </c>
      <c r="X234" s="719">
        <v>0</v>
      </c>
      <c r="Y234" s="720">
        <f t="shared" si="41"/>
        <v>0</v>
      </c>
      <c r="Z234" s="36" t="str">
        <f t="shared" si="46"/>
        <v/>
      </c>
      <c r="AA234" s="56"/>
      <c r="AB234" s="57"/>
      <c r="AC234" s="305" t="s">
        <v>398</v>
      </c>
      <c r="AG234" s="64"/>
      <c r="AJ234" s="68"/>
      <c r="AK234" s="68"/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customHeight="1" x14ac:dyDescent="0.25">
      <c r="A235" s="54" t="s">
        <v>409</v>
      </c>
      <c r="B235" s="54" t="s">
        <v>410</v>
      </c>
      <c r="C235" s="31">
        <v>4301051749</v>
      </c>
      <c r="D235" s="723">
        <v>4680115882942</v>
      </c>
      <c r="E235" s="724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26"/>
      <c r="R235" s="726"/>
      <c r="S235" s="726"/>
      <c r="T235" s="727"/>
      <c r="U235" s="34"/>
      <c r="V235" s="34"/>
      <c r="W235" s="35" t="s">
        <v>68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392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411</v>
      </c>
      <c r="B236" s="54" t="s">
        <v>412</v>
      </c>
      <c r="C236" s="31">
        <v>4301051753</v>
      </c>
      <c r="D236" s="723">
        <v>4680115880504</v>
      </c>
      <c r="E236" s="724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7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26"/>
      <c r="R236" s="726"/>
      <c r="S236" s="726"/>
      <c r="T236" s="727"/>
      <c r="U236" s="34"/>
      <c r="V236" s="34"/>
      <c r="W236" s="35" t="s">
        <v>68</v>
      </c>
      <c r="X236" s="719">
        <v>0</v>
      </c>
      <c r="Y236" s="720">
        <f t="shared" si="41"/>
        <v>0</v>
      </c>
      <c r="Z236" s="36" t="str">
        <f t="shared" si="46"/>
        <v/>
      </c>
      <c r="AA236" s="56"/>
      <c r="AB236" s="57"/>
      <c r="AC236" s="309" t="s">
        <v>392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4301051410</v>
      </c>
      <c r="D237" s="723">
        <v>4680115882164</v>
      </c>
      <c r="E237" s="724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75</v>
      </c>
      <c r="L237" s="32"/>
      <c r="M237" s="33" t="s">
        <v>120</v>
      </c>
      <c r="N237" s="33"/>
      <c r="O237" s="32">
        <v>40</v>
      </c>
      <c r="P237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26"/>
      <c r="R237" s="726"/>
      <c r="S237" s="726"/>
      <c r="T237" s="727"/>
      <c r="U237" s="34"/>
      <c r="V237" s="34"/>
      <c r="W237" s="35" t="s">
        <v>68</v>
      </c>
      <c r="X237" s="719">
        <v>0</v>
      </c>
      <c r="Y237" s="720">
        <f t="shared" si="41"/>
        <v>0</v>
      </c>
      <c r="Z237" s="36" t="str">
        <f t="shared" si="46"/>
        <v/>
      </c>
      <c r="AA237" s="56"/>
      <c r="AB237" s="57"/>
      <c r="AC237" s="311" t="s">
        <v>395</v>
      </c>
      <c r="AG237" s="64"/>
      <c r="AJ237" s="68"/>
      <c r="AK237" s="68"/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x14ac:dyDescent="0.2">
      <c r="A238" s="728"/>
      <c r="B238" s="729"/>
      <c r="C238" s="729"/>
      <c r="D238" s="729"/>
      <c r="E238" s="729"/>
      <c r="F238" s="729"/>
      <c r="G238" s="729"/>
      <c r="H238" s="729"/>
      <c r="I238" s="729"/>
      <c r="J238" s="729"/>
      <c r="K238" s="729"/>
      <c r="L238" s="729"/>
      <c r="M238" s="729"/>
      <c r="N238" s="729"/>
      <c r="O238" s="730"/>
      <c r="P238" s="733" t="s">
        <v>70</v>
      </c>
      <c r="Q238" s="734"/>
      <c r="R238" s="734"/>
      <c r="S238" s="734"/>
      <c r="T238" s="734"/>
      <c r="U238" s="734"/>
      <c r="V238" s="735"/>
      <c r="W238" s="37" t="s">
        <v>71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722"/>
      <c r="AB238" s="722"/>
      <c r="AC238" s="722"/>
    </row>
    <row r="239" spans="1:68" x14ac:dyDescent="0.2">
      <c r="A239" s="729"/>
      <c r="B239" s="729"/>
      <c r="C239" s="729"/>
      <c r="D239" s="729"/>
      <c r="E239" s="729"/>
      <c r="F239" s="729"/>
      <c r="G239" s="729"/>
      <c r="H239" s="729"/>
      <c r="I239" s="729"/>
      <c r="J239" s="729"/>
      <c r="K239" s="729"/>
      <c r="L239" s="729"/>
      <c r="M239" s="729"/>
      <c r="N239" s="729"/>
      <c r="O239" s="730"/>
      <c r="P239" s="733" t="s">
        <v>70</v>
      </c>
      <c r="Q239" s="734"/>
      <c r="R239" s="734"/>
      <c r="S239" s="734"/>
      <c r="T239" s="734"/>
      <c r="U239" s="734"/>
      <c r="V239" s="735"/>
      <c r="W239" s="37" t="s">
        <v>68</v>
      </c>
      <c r="X239" s="721">
        <f>IFERROR(SUM(X227:X237),"0")</f>
        <v>0</v>
      </c>
      <c r="Y239" s="721">
        <f>IFERROR(SUM(Y227:Y237),"0")</f>
        <v>0</v>
      </c>
      <c r="Z239" s="37"/>
      <c r="AA239" s="722"/>
      <c r="AB239" s="722"/>
      <c r="AC239" s="722"/>
    </row>
    <row r="240" spans="1:68" ht="14.25" customHeight="1" x14ac:dyDescent="0.25">
      <c r="A240" s="736" t="s">
        <v>213</v>
      </c>
      <c r="B240" s="729"/>
      <c r="C240" s="729"/>
      <c r="D240" s="729"/>
      <c r="E240" s="729"/>
      <c r="F240" s="729"/>
      <c r="G240" s="729"/>
      <c r="H240" s="729"/>
      <c r="I240" s="729"/>
      <c r="J240" s="729"/>
      <c r="K240" s="729"/>
      <c r="L240" s="729"/>
      <c r="M240" s="729"/>
      <c r="N240" s="729"/>
      <c r="O240" s="729"/>
      <c r="P240" s="729"/>
      <c r="Q240" s="729"/>
      <c r="R240" s="729"/>
      <c r="S240" s="729"/>
      <c r="T240" s="729"/>
      <c r="U240" s="729"/>
      <c r="V240" s="729"/>
      <c r="W240" s="729"/>
      <c r="X240" s="729"/>
      <c r="Y240" s="729"/>
      <c r="Z240" s="729"/>
      <c r="AA240" s="713"/>
      <c r="AB240" s="713"/>
      <c r="AC240" s="713"/>
    </row>
    <row r="241" spans="1:68" ht="16.5" customHeight="1" x14ac:dyDescent="0.25">
      <c r="A241" s="54" t="s">
        <v>415</v>
      </c>
      <c r="B241" s="54" t="s">
        <v>416</v>
      </c>
      <c r="C241" s="31">
        <v>4301060404</v>
      </c>
      <c r="D241" s="723">
        <v>4680115882874</v>
      </c>
      <c r="E241" s="724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26"/>
      <c r="R241" s="726"/>
      <c r="S241" s="726"/>
      <c r="T241" s="727"/>
      <c r="U241" s="34"/>
      <c r="V241" s="34"/>
      <c r="W241" s="35" t="s">
        <v>68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417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418</v>
      </c>
      <c r="B242" s="54" t="s">
        <v>419</v>
      </c>
      <c r="C242" s="31">
        <v>4301060359</v>
      </c>
      <c r="D242" s="723">
        <v>4680115884434</v>
      </c>
      <c r="E242" s="724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8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26"/>
      <c r="R242" s="726"/>
      <c r="S242" s="726"/>
      <c r="T242" s="727"/>
      <c r="U242" s="34"/>
      <c r="V242" s="34"/>
      <c r="W242" s="35" t="s">
        <v>68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421</v>
      </c>
      <c r="B243" s="54" t="s">
        <v>422</v>
      </c>
      <c r="C243" s="31">
        <v>4301060375</v>
      </c>
      <c r="D243" s="723">
        <v>4680115880818</v>
      </c>
      <c r="E243" s="724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26"/>
      <c r="R243" s="726"/>
      <c r="S243" s="726"/>
      <c r="T243" s="727"/>
      <c r="U243" s="34"/>
      <c r="V243" s="34"/>
      <c r="W243" s="35" t="s">
        <v>68</v>
      </c>
      <c r="X243" s="719">
        <v>0</v>
      </c>
      <c r="Y243" s="720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423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424</v>
      </c>
      <c r="B244" s="54" t="s">
        <v>425</v>
      </c>
      <c r="C244" s="31">
        <v>4301060389</v>
      </c>
      <c r="D244" s="723">
        <v>4680115880801</v>
      </c>
      <c r="E244" s="724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75</v>
      </c>
      <c r="L244" s="32"/>
      <c r="M244" s="33" t="s">
        <v>120</v>
      </c>
      <c r="N244" s="33"/>
      <c r="O244" s="32">
        <v>40</v>
      </c>
      <c r="P244" s="7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26"/>
      <c r="R244" s="726"/>
      <c r="S244" s="726"/>
      <c r="T244" s="727"/>
      <c r="U244" s="34"/>
      <c r="V244" s="34"/>
      <c r="W244" s="35" t="s">
        <v>68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426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28"/>
      <c r="B245" s="729"/>
      <c r="C245" s="729"/>
      <c r="D245" s="729"/>
      <c r="E245" s="729"/>
      <c r="F245" s="729"/>
      <c r="G245" s="729"/>
      <c r="H245" s="729"/>
      <c r="I245" s="729"/>
      <c r="J245" s="729"/>
      <c r="K245" s="729"/>
      <c r="L245" s="729"/>
      <c r="M245" s="729"/>
      <c r="N245" s="729"/>
      <c r="O245" s="730"/>
      <c r="P245" s="733" t="s">
        <v>70</v>
      </c>
      <c r="Q245" s="734"/>
      <c r="R245" s="734"/>
      <c r="S245" s="734"/>
      <c r="T245" s="734"/>
      <c r="U245" s="734"/>
      <c r="V245" s="735"/>
      <c r="W245" s="37" t="s">
        <v>71</v>
      </c>
      <c r="X245" s="721">
        <f>IFERROR(X241/H241,"0")+IFERROR(X242/H242,"0")+IFERROR(X243/H243,"0")+IFERROR(X244/H244,"0")</f>
        <v>0</v>
      </c>
      <c r="Y245" s="721">
        <f>IFERROR(Y241/H241,"0")+IFERROR(Y242/H242,"0")+IFERROR(Y243/H243,"0")+IFERROR(Y244/H244,"0")</f>
        <v>0</v>
      </c>
      <c r="Z245" s="721">
        <f>IFERROR(IF(Z241="",0,Z241),"0")+IFERROR(IF(Z242="",0,Z242),"0")+IFERROR(IF(Z243="",0,Z243),"0")+IFERROR(IF(Z244="",0,Z244),"0")</f>
        <v>0</v>
      </c>
      <c r="AA245" s="722"/>
      <c r="AB245" s="722"/>
      <c r="AC245" s="722"/>
    </row>
    <row r="246" spans="1:68" x14ac:dyDescent="0.2">
      <c r="A246" s="729"/>
      <c r="B246" s="729"/>
      <c r="C246" s="729"/>
      <c r="D246" s="729"/>
      <c r="E246" s="729"/>
      <c r="F246" s="729"/>
      <c r="G246" s="729"/>
      <c r="H246" s="729"/>
      <c r="I246" s="729"/>
      <c r="J246" s="729"/>
      <c r="K246" s="729"/>
      <c r="L246" s="729"/>
      <c r="M246" s="729"/>
      <c r="N246" s="729"/>
      <c r="O246" s="730"/>
      <c r="P246" s="733" t="s">
        <v>70</v>
      </c>
      <c r="Q246" s="734"/>
      <c r="R246" s="734"/>
      <c r="S246" s="734"/>
      <c r="T246" s="734"/>
      <c r="U246" s="734"/>
      <c r="V246" s="735"/>
      <c r="W246" s="37" t="s">
        <v>68</v>
      </c>
      <c r="X246" s="721">
        <f>IFERROR(SUM(X241:X244),"0")</f>
        <v>0</v>
      </c>
      <c r="Y246" s="721">
        <f>IFERROR(SUM(Y241:Y244),"0")</f>
        <v>0</v>
      </c>
      <c r="Z246" s="37"/>
      <c r="AA246" s="722"/>
      <c r="AB246" s="722"/>
      <c r="AC246" s="722"/>
    </row>
    <row r="247" spans="1:68" ht="16.5" customHeight="1" x14ac:dyDescent="0.25">
      <c r="A247" s="737" t="s">
        <v>427</v>
      </c>
      <c r="B247" s="729"/>
      <c r="C247" s="729"/>
      <c r="D247" s="729"/>
      <c r="E247" s="729"/>
      <c r="F247" s="729"/>
      <c r="G247" s="729"/>
      <c r="H247" s="729"/>
      <c r="I247" s="729"/>
      <c r="J247" s="729"/>
      <c r="K247" s="729"/>
      <c r="L247" s="729"/>
      <c r="M247" s="729"/>
      <c r="N247" s="729"/>
      <c r="O247" s="729"/>
      <c r="P247" s="729"/>
      <c r="Q247" s="729"/>
      <c r="R247" s="729"/>
      <c r="S247" s="729"/>
      <c r="T247" s="729"/>
      <c r="U247" s="729"/>
      <c r="V247" s="729"/>
      <c r="W247" s="729"/>
      <c r="X247" s="729"/>
      <c r="Y247" s="729"/>
      <c r="Z247" s="729"/>
      <c r="AA247" s="714"/>
      <c r="AB247" s="714"/>
      <c r="AC247" s="714"/>
    </row>
    <row r="248" spans="1:68" ht="14.25" customHeight="1" x14ac:dyDescent="0.25">
      <c r="A248" s="736" t="s">
        <v>113</v>
      </c>
      <c r="B248" s="729"/>
      <c r="C248" s="729"/>
      <c r="D248" s="729"/>
      <c r="E248" s="729"/>
      <c r="F248" s="729"/>
      <c r="G248" s="729"/>
      <c r="H248" s="729"/>
      <c r="I248" s="729"/>
      <c r="J248" s="729"/>
      <c r="K248" s="729"/>
      <c r="L248" s="729"/>
      <c r="M248" s="729"/>
      <c r="N248" s="729"/>
      <c r="O248" s="729"/>
      <c r="P248" s="729"/>
      <c r="Q248" s="729"/>
      <c r="R248" s="729"/>
      <c r="S248" s="729"/>
      <c r="T248" s="729"/>
      <c r="U248" s="729"/>
      <c r="V248" s="729"/>
      <c r="W248" s="729"/>
      <c r="X248" s="729"/>
      <c r="Y248" s="729"/>
      <c r="Z248" s="729"/>
      <c r="AA248" s="713"/>
      <c r="AB248" s="713"/>
      <c r="AC248" s="713"/>
    </row>
    <row r="249" spans="1:68" ht="27" customHeight="1" x14ac:dyDescent="0.25">
      <c r="A249" s="54" t="s">
        <v>428</v>
      </c>
      <c r="B249" s="54" t="s">
        <v>429</v>
      </c>
      <c r="C249" s="31">
        <v>4301011945</v>
      </c>
      <c r="D249" s="723">
        <v>4680115884274</v>
      </c>
      <c r="E249" s="724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116</v>
      </c>
      <c r="L249" s="32"/>
      <c r="M249" s="33" t="s">
        <v>148</v>
      </c>
      <c r="N249" s="33"/>
      <c r="O249" s="32">
        <v>55</v>
      </c>
      <c r="P249" s="7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26"/>
      <c r="R249" s="726"/>
      <c r="S249" s="726"/>
      <c r="T249" s="727"/>
      <c r="U249" s="34"/>
      <c r="V249" s="34"/>
      <c r="W249" s="35" t="s">
        <v>68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430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428</v>
      </c>
      <c r="B250" s="54" t="s">
        <v>431</v>
      </c>
      <c r="C250" s="31">
        <v>4301011717</v>
      </c>
      <c r="D250" s="723">
        <v>4680115884274</v>
      </c>
      <c r="E250" s="724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26"/>
      <c r="R250" s="726"/>
      <c r="S250" s="726"/>
      <c r="T250" s="727"/>
      <c r="U250" s="34"/>
      <c r="V250" s="34"/>
      <c r="W250" s="35" t="s">
        <v>68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432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433</v>
      </c>
      <c r="B251" s="54" t="s">
        <v>434</v>
      </c>
      <c r="C251" s="31">
        <v>4301011719</v>
      </c>
      <c r="D251" s="723">
        <v>4680115884298</v>
      </c>
      <c r="E251" s="724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116</v>
      </c>
      <c r="L251" s="32"/>
      <c r="M251" s="33" t="s">
        <v>117</v>
      </c>
      <c r="N251" s="33"/>
      <c r="O251" s="32">
        <v>55</v>
      </c>
      <c r="P251" s="9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26"/>
      <c r="R251" s="726"/>
      <c r="S251" s="726"/>
      <c r="T251" s="727"/>
      <c r="U251" s="34"/>
      <c r="V251" s="34"/>
      <c r="W251" s="35" t="s">
        <v>68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435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436</v>
      </c>
      <c r="B252" s="54" t="s">
        <v>437</v>
      </c>
      <c r="C252" s="31">
        <v>4301011944</v>
      </c>
      <c r="D252" s="723">
        <v>4680115884250</v>
      </c>
      <c r="E252" s="724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116</v>
      </c>
      <c r="L252" s="32"/>
      <c r="M252" s="33" t="s">
        <v>148</v>
      </c>
      <c r="N252" s="33"/>
      <c r="O252" s="32">
        <v>55</v>
      </c>
      <c r="P252" s="7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26"/>
      <c r="R252" s="726"/>
      <c r="S252" s="726"/>
      <c r="T252" s="727"/>
      <c r="U252" s="34"/>
      <c r="V252" s="34"/>
      <c r="W252" s="35" t="s">
        <v>68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436</v>
      </c>
      <c r="B253" s="54" t="s">
        <v>438</v>
      </c>
      <c r="C253" s="31">
        <v>4301011733</v>
      </c>
      <c r="D253" s="723">
        <v>4680115884250</v>
      </c>
      <c r="E253" s="724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116</v>
      </c>
      <c r="L253" s="32"/>
      <c r="M253" s="33" t="s">
        <v>120</v>
      </c>
      <c r="N253" s="33"/>
      <c r="O253" s="32">
        <v>55</v>
      </c>
      <c r="P253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26"/>
      <c r="R253" s="726"/>
      <c r="S253" s="726"/>
      <c r="T253" s="727"/>
      <c r="U253" s="34"/>
      <c r="V253" s="34"/>
      <c r="W253" s="35" t="s">
        <v>68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440</v>
      </c>
      <c r="B254" s="54" t="s">
        <v>441</v>
      </c>
      <c r="C254" s="31">
        <v>4301011718</v>
      </c>
      <c r="D254" s="723">
        <v>4680115884281</v>
      </c>
      <c r="E254" s="724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26"/>
      <c r="R254" s="726"/>
      <c r="S254" s="726"/>
      <c r="T254" s="727"/>
      <c r="U254" s="34"/>
      <c r="V254" s="34"/>
      <c r="W254" s="35" t="s">
        <v>68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432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4301011720</v>
      </c>
      <c r="D255" s="723">
        <v>4680115884199</v>
      </c>
      <c r="E255" s="724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75</v>
      </c>
      <c r="L255" s="32"/>
      <c r="M255" s="33" t="s">
        <v>117</v>
      </c>
      <c r="N255" s="33"/>
      <c r="O255" s="32">
        <v>55</v>
      </c>
      <c r="P255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26"/>
      <c r="R255" s="726"/>
      <c r="S255" s="726"/>
      <c r="T255" s="727"/>
      <c r="U255" s="34"/>
      <c r="V255" s="34"/>
      <c r="W255" s="35" t="s">
        <v>68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435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4301011716</v>
      </c>
      <c r="D256" s="723">
        <v>4680115884267</v>
      </c>
      <c r="E256" s="724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26"/>
      <c r="R256" s="726"/>
      <c r="S256" s="726"/>
      <c r="T256" s="727"/>
      <c r="U256" s="34"/>
      <c r="V256" s="34"/>
      <c r="W256" s="35" t="s">
        <v>68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446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28"/>
      <c r="B257" s="729"/>
      <c r="C257" s="729"/>
      <c r="D257" s="729"/>
      <c r="E257" s="729"/>
      <c r="F257" s="729"/>
      <c r="G257" s="729"/>
      <c r="H257" s="729"/>
      <c r="I257" s="729"/>
      <c r="J257" s="729"/>
      <c r="K257" s="729"/>
      <c r="L257" s="729"/>
      <c r="M257" s="729"/>
      <c r="N257" s="729"/>
      <c r="O257" s="730"/>
      <c r="P257" s="733" t="s">
        <v>70</v>
      </c>
      <c r="Q257" s="734"/>
      <c r="R257" s="734"/>
      <c r="S257" s="734"/>
      <c r="T257" s="734"/>
      <c r="U257" s="734"/>
      <c r="V257" s="735"/>
      <c r="W257" s="37" t="s">
        <v>71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x14ac:dyDescent="0.2">
      <c r="A258" s="729"/>
      <c r="B258" s="729"/>
      <c r="C258" s="729"/>
      <c r="D258" s="729"/>
      <c r="E258" s="729"/>
      <c r="F258" s="729"/>
      <c r="G258" s="729"/>
      <c r="H258" s="729"/>
      <c r="I258" s="729"/>
      <c r="J258" s="729"/>
      <c r="K258" s="729"/>
      <c r="L258" s="729"/>
      <c r="M258" s="729"/>
      <c r="N258" s="729"/>
      <c r="O258" s="730"/>
      <c r="P258" s="733" t="s">
        <v>70</v>
      </c>
      <c r="Q258" s="734"/>
      <c r="R258" s="734"/>
      <c r="S258" s="734"/>
      <c r="T258" s="734"/>
      <c r="U258" s="734"/>
      <c r="V258" s="735"/>
      <c r="W258" s="37" t="s">
        <v>68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customHeight="1" x14ac:dyDescent="0.25">
      <c r="A259" s="737" t="s">
        <v>447</v>
      </c>
      <c r="B259" s="729"/>
      <c r="C259" s="729"/>
      <c r="D259" s="729"/>
      <c r="E259" s="729"/>
      <c r="F259" s="729"/>
      <c r="G259" s="729"/>
      <c r="H259" s="729"/>
      <c r="I259" s="729"/>
      <c r="J259" s="729"/>
      <c r="K259" s="729"/>
      <c r="L259" s="729"/>
      <c r="M259" s="729"/>
      <c r="N259" s="729"/>
      <c r="O259" s="729"/>
      <c r="P259" s="729"/>
      <c r="Q259" s="729"/>
      <c r="R259" s="729"/>
      <c r="S259" s="729"/>
      <c r="T259" s="729"/>
      <c r="U259" s="729"/>
      <c r="V259" s="729"/>
      <c r="W259" s="729"/>
      <c r="X259" s="729"/>
      <c r="Y259" s="729"/>
      <c r="Z259" s="729"/>
      <c r="AA259" s="714"/>
      <c r="AB259" s="714"/>
      <c r="AC259" s="714"/>
    </row>
    <row r="260" spans="1:68" ht="14.25" customHeight="1" x14ac:dyDescent="0.25">
      <c r="A260" s="736" t="s">
        <v>113</v>
      </c>
      <c r="B260" s="729"/>
      <c r="C260" s="729"/>
      <c r="D260" s="729"/>
      <c r="E260" s="729"/>
      <c r="F260" s="729"/>
      <c r="G260" s="729"/>
      <c r="H260" s="729"/>
      <c r="I260" s="729"/>
      <c r="J260" s="729"/>
      <c r="K260" s="729"/>
      <c r="L260" s="729"/>
      <c r="M260" s="729"/>
      <c r="N260" s="729"/>
      <c r="O260" s="729"/>
      <c r="P260" s="729"/>
      <c r="Q260" s="729"/>
      <c r="R260" s="729"/>
      <c r="S260" s="729"/>
      <c r="T260" s="729"/>
      <c r="U260" s="729"/>
      <c r="V260" s="729"/>
      <c r="W260" s="729"/>
      <c r="X260" s="729"/>
      <c r="Y260" s="729"/>
      <c r="Z260" s="729"/>
      <c r="AA260" s="713"/>
      <c r="AB260" s="713"/>
      <c r="AC260" s="713"/>
    </row>
    <row r="261" spans="1:68" ht="27" customHeight="1" x14ac:dyDescent="0.25">
      <c r="A261" s="54" t="s">
        <v>448</v>
      </c>
      <c r="B261" s="54" t="s">
        <v>449</v>
      </c>
      <c r="C261" s="31">
        <v>4301011942</v>
      </c>
      <c r="D261" s="723">
        <v>4680115884137</v>
      </c>
      <c r="E261" s="724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116</v>
      </c>
      <c r="L261" s="32"/>
      <c r="M261" s="33" t="s">
        <v>148</v>
      </c>
      <c r="N261" s="33"/>
      <c r="O261" s="32">
        <v>55</v>
      </c>
      <c r="P261" s="9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26"/>
      <c r="R261" s="726"/>
      <c r="S261" s="726"/>
      <c r="T261" s="727"/>
      <c r="U261" s="34"/>
      <c r="V261" s="34"/>
      <c r="W261" s="35" t="s">
        <v>68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450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448</v>
      </c>
      <c r="B262" s="54" t="s">
        <v>451</v>
      </c>
      <c r="C262" s="31">
        <v>4301011826</v>
      </c>
      <c r="D262" s="723">
        <v>4680115884137</v>
      </c>
      <c r="E262" s="724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26"/>
      <c r="R262" s="726"/>
      <c r="S262" s="726"/>
      <c r="T262" s="727"/>
      <c r="U262" s="34"/>
      <c r="V262" s="34"/>
      <c r="W262" s="35" t="s">
        <v>68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23">
        <v>4680115884236</v>
      </c>
      <c r="E263" s="724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1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26"/>
      <c r="R263" s="726"/>
      <c r="S263" s="726"/>
      <c r="T263" s="727"/>
      <c r="U263" s="34"/>
      <c r="V263" s="34"/>
      <c r="W263" s="35" t="s">
        <v>68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23">
        <v>4680115884175</v>
      </c>
      <c r="E264" s="724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26"/>
      <c r="R264" s="726"/>
      <c r="S264" s="726"/>
      <c r="T264" s="727"/>
      <c r="U264" s="34"/>
      <c r="V264" s="34"/>
      <c r="W264" s="35" t="s">
        <v>68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23">
        <v>4680115884144</v>
      </c>
      <c r="E265" s="724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26"/>
      <c r="R265" s="726"/>
      <c r="S265" s="726"/>
      <c r="T265" s="727"/>
      <c r="U265" s="34"/>
      <c r="V265" s="34"/>
      <c r="W265" s="35" t="s">
        <v>68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23">
        <v>4680115885288</v>
      </c>
      <c r="E266" s="724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26"/>
      <c r="R266" s="726"/>
      <c r="S266" s="726"/>
      <c r="T266" s="727"/>
      <c r="U266" s="34"/>
      <c r="V266" s="34"/>
      <c r="W266" s="35" t="s">
        <v>68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23">
        <v>4680115884182</v>
      </c>
      <c r="E267" s="724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75</v>
      </c>
      <c r="L267" s="32"/>
      <c r="M267" s="33" t="s">
        <v>117</v>
      </c>
      <c r="N267" s="33"/>
      <c r="O267" s="32">
        <v>55</v>
      </c>
      <c r="P267" s="9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26"/>
      <c r="R267" s="726"/>
      <c r="S267" s="726"/>
      <c r="T267" s="727"/>
      <c r="U267" s="34"/>
      <c r="V267" s="34"/>
      <c r="W267" s="35" t="s">
        <v>68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23">
        <v>4680115884205</v>
      </c>
      <c r="E268" s="724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26"/>
      <c r="R268" s="726"/>
      <c r="S268" s="726"/>
      <c r="T268" s="727"/>
      <c r="U268" s="34"/>
      <c r="V268" s="34"/>
      <c r="W268" s="35" t="s">
        <v>68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28"/>
      <c r="B269" s="729"/>
      <c r="C269" s="729"/>
      <c r="D269" s="729"/>
      <c r="E269" s="729"/>
      <c r="F269" s="729"/>
      <c r="G269" s="729"/>
      <c r="H269" s="729"/>
      <c r="I269" s="729"/>
      <c r="J269" s="729"/>
      <c r="K269" s="729"/>
      <c r="L269" s="729"/>
      <c r="M269" s="729"/>
      <c r="N269" s="729"/>
      <c r="O269" s="730"/>
      <c r="P269" s="733" t="s">
        <v>70</v>
      </c>
      <c r="Q269" s="734"/>
      <c r="R269" s="734"/>
      <c r="S269" s="734"/>
      <c r="T269" s="734"/>
      <c r="U269" s="734"/>
      <c r="V269" s="735"/>
      <c r="W269" s="37" t="s">
        <v>71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x14ac:dyDescent="0.2">
      <c r="A270" s="729"/>
      <c r="B270" s="729"/>
      <c r="C270" s="729"/>
      <c r="D270" s="729"/>
      <c r="E270" s="729"/>
      <c r="F270" s="729"/>
      <c r="G270" s="729"/>
      <c r="H270" s="729"/>
      <c r="I270" s="729"/>
      <c r="J270" s="729"/>
      <c r="K270" s="729"/>
      <c r="L270" s="729"/>
      <c r="M270" s="729"/>
      <c r="N270" s="729"/>
      <c r="O270" s="730"/>
      <c r="P270" s="733" t="s">
        <v>70</v>
      </c>
      <c r="Q270" s="734"/>
      <c r="R270" s="734"/>
      <c r="S270" s="734"/>
      <c r="T270" s="734"/>
      <c r="U270" s="734"/>
      <c r="V270" s="735"/>
      <c r="W270" s="37" t="s">
        <v>68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customHeight="1" x14ac:dyDescent="0.25">
      <c r="A271" s="736" t="s">
        <v>166</v>
      </c>
      <c r="B271" s="729"/>
      <c r="C271" s="729"/>
      <c r="D271" s="729"/>
      <c r="E271" s="729"/>
      <c r="F271" s="729"/>
      <c r="G271" s="729"/>
      <c r="H271" s="729"/>
      <c r="I271" s="729"/>
      <c r="J271" s="729"/>
      <c r="K271" s="729"/>
      <c r="L271" s="729"/>
      <c r="M271" s="729"/>
      <c r="N271" s="729"/>
      <c r="O271" s="729"/>
      <c r="P271" s="729"/>
      <c r="Q271" s="729"/>
      <c r="R271" s="729"/>
      <c r="S271" s="729"/>
      <c r="T271" s="729"/>
      <c r="U271" s="729"/>
      <c r="V271" s="729"/>
      <c r="W271" s="729"/>
      <c r="X271" s="729"/>
      <c r="Y271" s="729"/>
      <c r="Z271" s="729"/>
      <c r="AA271" s="713"/>
      <c r="AB271" s="713"/>
      <c r="AC271" s="713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23">
        <v>4680115885721</v>
      </c>
      <c r="E272" s="724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66</v>
      </c>
      <c r="L272" s="32"/>
      <c r="M272" s="33" t="s">
        <v>120</v>
      </c>
      <c r="N272" s="33"/>
      <c r="O272" s="32">
        <v>50</v>
      </c>
      <c r="P272" s="898" t="s">
        <v>470</v>
      </c>
      <c r="Q272" s="726"/>
      <c r="R272" s="726"/>
      <c r="S272" s="726"/>
      <c r="T272" s="727"/>
      <c r="U272" s="34"/>
      <c r="V272" s="34"/>
      <c r="W272" s="35" t="s">
        <v>68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28"/>
      <c r="B273" s="729"/>
      <c r="C273" s="729"/>
      <c r="D273" s="729"/>
      <c r="E273" s="729"/>
      <c r="F273" s="729"/>
      <c r="G273" s="729"/>
      <c r="H273" s="729"/>
      <c r="I273" s="729"/>
      <c r="J273" s="729"/>
      <c r="K273" s="729"/>
      <c r="L273" s="729"/>
      <c r="M273" s="729"/>
      <c r="N273" s="729"/>
      <c r="O273" s="730"/>
      <c r="P273" s="733" t="s">
        <v>70</v>
      </c>
      <c r="Q273" s="734"/>
      <c r="R273" s="734"/>
      <c r="S273" s="734"/>
      <c r="T273" s="734"/>
      <c r="U273" s="734"/>
      <c r="V273" s="735"/>
      <c r="W273" s="37" t="s">
        <v>71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29"/>
      <c r="B274" s="729"/>
      <c r="C274" s="729"/>
      <c r="D274" s="729"/>
      <c r="E274" s="729"/>
      <c r="F274" s="729"/>
      <c r="G274" s="729"/>
      <c r="H274" s="729"/>
      <c r="I274" s="729"/>
      <c r="J274" s="729"/>
      <c r="K274" s="729"/>
      <c r="L274" s="729"/>
      <c r="M274" s="729"/>
      <c r="N274" s="729"/>
      <c r="O274" s="730"/>
      <c r="P274" s="733" t="s">
        <v>70</v>
      </c>
      <c r="Q274" s="734"/>
      <c r="R274" s="734"/>
      <c r="S274" s="734"/>
      <c r="T274" s="734"/>
      <c r="U274" s="734"/>
      <c r="V274" s="735"/>
      <c r="W274" s="37" t="s">
        <v>68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37" t="s">
        <v>472</v>
      </c>
      <c r="B275" s="729"/>
      <c r="C275" s="729"/>
      <c r="D275" s="729"/>
      <c r="E275" s="729"/>
      <c r="F275" s="729"/>
      <c r="G275" s="729"/>
      <c r="H275" s="729"/>
      <c r="I275" s="729"/>
      <c r="J275" s="729"/>
      <c r="K275" s="729"/>
      <c r="L275" s="729"/>
      <c r="M275" s="729"/>
      <c r="N275" s="729"/>
      <c r="O275" s="729"/>
      <c r="P275" s="729"/>
      <c r="Q275" s="729"/>
      <c r="R275" s="729"/>
      <c r="S275" s="729"/>
      <c r="T275" s="729"/>
      <c r="U275" s="729"/>
      <c r="V275" s="729"/>
      <c r="W275" s="729"/>
      <c r="X275" s="729"/>
      <c r="Y275" s="729"/>
      <c r="Z275" s="729"/>
      <c r="AA275" s="714"/>
      <c r="AB275" s="714"/>
      <c r="AC275" s="714"/>
    </row>
    <row r="276" spans="1:68" ht="14.25" customHeight="1" x14ac:dyDescent="0.25">
      <c r="A276" s="736" t="s">
        <v>113</v>
      </c>
      <c r="B276" s="729"/>
      <c r="C276" s="729"/>
      <c r="D276" s="729"/>
      <c r="E276" s="729"/>
      <c r="F276" s="729"/>
      <c r="G276" s="729"/>
      <c r="H276" s="729"/>
      <c r="I276" s="729"/>
      <c r="J276" s="729"/>
      <c r="K276" s="729"/>
      <c r="L276" s="729"/>
      <c r="M276" s="729"/>
      <c r="N276" s="729"/>
      <c r="O276" s="729"/>
      <c r="P276" s="729"/>
      <c r="Q276" s="729"/>
      <c r="R276" s="729"/>
      <c r="S276" s="729"/>
      <c r="T276" s="729"/>
      <c r="U276" s="729"/>
      <c r="V276" s="729"/>
      <c r="W276" s="729"/>
      <c r="X276" s="729"/>
      <c r="Y276" s="729"/>
      <c r="Z276" s="729"/>
      <c r="AA276" s="713"/>
      <c r="AB276" s="713"/>
      <c r="AC276" s="713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23">
        <v>4680115885837</v>
      </c>
      <c r="E277" s="724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26"/>
      <c r="R277" s="726"/>
      <c r="S277" s="726"/>
      <c r="T277" s="727"/>
      <c r="U277" s="34"/>
      <c r="V277" s="34"/>
      <c r="W277" s="35" t="s">
        <v>68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23">
        <v>4680115885806</v>
      </c>
      <c r="E278" s="724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116</v>
      </c>
      <c r="L278" s="32"/>
      <c r="M278" s="33" t="s">
        <v>148</v>
      </c>
      <c r="N278" s="33"/>
      <c r="O278" s="32">
        <v>55</v>
      </c>
      <c r="P278" s="1058" t="s">
        <v>478</v>
      </c>
      <c r="Q278" s="726"/>
      <c r="R278" s="726"/>
      <c r="S278" s="726"/>
      <c r="T278" s="727"/>
      <c r="U278" s="34"/>
      <c r="V278" s="34"/>
      <c r="W278" s="35" t="s">
        <v>68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23">
        <v>4680115885806</v>
      </c>
      <c r="E279" s="724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116</v>
      </c>
      <c r="L279" s="32"/>
      <c r="M279" s="33" t="s">
        <v>117</v>
      </c>
      <c r="N279" s="33"/>
      <c r="O279" s="32">
        <v>55</v>
      </c>
      <c r="P279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26"/>
      <c r="R279" s="726"/>
      <c r="S279" s="726"/>
      <c r="T279" s="727"/>
      <c r="U279" s="34"/>
      <c r="V279" s="34"/>
      <c r="W279" s="35" t="s">
        <v>68</v>
      </c>
      <c r="X279" s="719">
        <v>0</v>
      </c>
      <c r="Y279" s="720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23">
        <v>4680115885851</v>
      </c>
      <c r="E280" s="724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116</v>
      </c>
      <c r="L280" s="32"/>
      <c r="M280" s="33" t="s">
        <v>117</v>
      </c>
      <c r="N280" s="33"/>
      <c r="O280" s="32">
        <v>55</v>
      </c>
      <c r="P280" s="8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26"/>
      <c r="R280" s="726"/>
      <c r="S280" s="726"/>
      <c r="T280" s="727"/>
      <c r="U280" s="34"/>
      <c r="V280" s="34"/>
      <c r="W280" s="35" t="s">
        <v>68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23">
        <v>4680115885844</v>
      </c>
      <c r="E281" s="724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75</v>
      </c>
      <c r="L281" s="32"/>
      <c r="M281" s="33" t="s">
        <v>117</v>
      </c>
      <c r="N281" s="33"/>
      <c r="O281" s="32">
        <v>55</v>
      </c>
      <c r="P281" s="8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26"/>
      <c r="R281" s="726"/>
      <c r="S281" s="726"/>
      <c r="T281" s="727"/>
      <c r="U281" s="34"/>
      <c r="V281" s="34"/>
      <c r="W281" s="35" t="s">
        <v>68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23">
        <v>4680115885820</v>
      </c>
      <c r="E282" s="724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75</v>
      </c>
      <c r="L282" s="32"/>
      <c r="M282" s="33" t="s">
        <v>117</v>
      </c>
      <c r="N282" s="33"/>
      <c r="O282" s="32">
        <v>55</v>
      </c>
      <c r="P282" s="10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26"/>
      <c r="R282" s="726"/>
      <c r="S282" s="726"/>
      <c r="T282" s="727"/>
      <c r="U282" s="34"/>
      <c r="V282" s="34"/>
      <c r="W282" s="35" t="s">
        <v>68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28"/>
      <c r="B283" s="729"/>
      <c r="C283" s="729"/>
      <c r="D283" s="729"/>
      <c r="E283" s="729"/>
      <c r="F283" s="729"/>
      <c r="G283" s="729"/>
      <c r="H283" s="729"/>
      <c r="I283" s="729"/>
      <c r="J283" s="729"/>
      <c r="K283" s="729"/>
      <c r="L283" s="729"/>
      <c r="M283" s="729"/>
      <c r="N283" s="729"/>
      <c r="O283" s="730"/>
      <c r="P283" s="733" t="s">
        <v>70</v>
      </c>
      <c r="Q283" s="734"/>
      <c r="R283" s="734"/>
      <c r="S283" s="734"/>
      <c r="T283" s="734"/>
      <c r="U283" s="734"/>
      <c r="V283" s="735"/>
      <c r="W283" s="37" t="s">
        <v>71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x14ac:dyDescent="0.2">
      <c r="A284" s="729"/>
      <c r="B284" s="729"/>
      <c r="C284" s="729"/>
      <c r="D284" s="729"/>
      <c r="E284" s="729"/>
      <c r="F284" s="729"/>
      <c r="G284" s="729"/>
      <c r="H284" s="729"/>
      <c r="I284" s="729"/>
      <c r="J284" s="729"/>
      <c r="K284" s="729"/>
      <c r="L284" s="729"/>
      <c r="M284" s="729"/>
      <c r="N284" s="729"/>
      <c r="O284" s="730"/>
      <c r="P284" s="733" t="s">
        <v>70</v>
      </c>
      <c r="Q284" s="734"/>
      <c r="R284" s="734"/>
      <c r="S284" s="734"/>
      <c r="T284" s="734"/>
      <c r="U284" s="734"/>
      <c r="V284" s="735"/>
      <c r="W284" s="37" t="s">
        <v>68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customHeight="1" x14ac:dyDescent="0.25">
      <c r="A285" s="737" t="s">
        <v>489</v>
      </c>
      <c r="B285" s="729"/>
      <c r="C285" s="729"/>
      <c r="D285" s="729"/>
      <c r="E285" s="729"/>
      <c r="F285" s="729"/>
      <c r="G285" s="729"/>
      <c r="H285" s="729"/>
      <c r="I285" s="729"/>
      <c r="J285" s="729"/>
      <c r="K285" s="729"/>
      <c r="L285" s="729"/>
      <c r="M285" s="729"/>
      <c r="N285" s="729"/>
      <c r="O285" s="729"/>
      <c r="P285" s="729"/>
      <c r="Q285" s="729"/>
      <c r="R285" s="729"/>
      <c r="S285" s="729"/>
      <c r="T285" s="729"/>
      <c r="U285" s="729"/>
      <c r="V285" s="729"/>
      <c r="W285" s="729"/>
      <c r="X285" s="729"/>
      <c r="Y285" s="729"/>
      <c r="Z285" s="729"/>
      <c r="AA285" s="714"/>
      <c r="AB285" s="714"/>
      <c r="AC285" s="714"/>
    </row>
    <row r="286" spans="1:68" ht="14.25" customHeight="1" x14ac:dyDescent="0.25">
      <c r="A286" s="736" t="s">
        <v>113</v>
      </c>
      <c r="B286" s="729"/>
      <c r="C286" s="729"/>
      <c r="D286" s="729"/>
      <c r="E286" s="729"/>
      <c r="F286" s="729"/>
      <c r="G286" s="729"/>
      <c r="H286" s="729"/>
      <c r="I286" s="729"/>
      <c r="J286" s="729"/>
      <c r="K286" s="729"/>
      <c r="L286" s="729"/>
      <c r="M286" s="729"/>
      <c r="N286" s="729"/>
      <c r="O286" s="729"/>
      <c r="P286" s="729"/>
      <c r="Q286" s="729"/>
      <c r="R286" s="729"/>
      <c r="S286" s="729"/>
      <c r="T286" s="729"/>
      <c r="U286" s="729"/>
      <c r="V286" s="729"/>
      <c r="W286" s="729"/>
      <c r="X286" s="729"/>
      <c r="Y286" s="729"/>
      <c r="Z286" s="729"/>
      <c r="AA286" s="713"/>
      <c r="AB286" s="713"/>
      <c r="AC286" s="713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23">
        <v>4680115885707</v>
      </c>
      <c r="E287" s="724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116</v>
      </c>
      <c r="L287" s="32"/>
      <c r="M287" s="33" t="s">
        <v>117</v>
      </c>
      <c r="N287" s="33"/>
      <c r="O287" s="32">
        <v>31</v>
      </c>
      <c r="P287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26"/>
      <c r="R287" s="726"/>
      <c r="S287" s="726"/>
      <c r="T287" s="727"/>
      <c r="U287" s="34"/>
      <c r="V287" s="34"/>
      <c r="W287" s="35" t="s">
        <v>68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439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28"/>
      <c r="B288" s="729"/>
      <c r="C288" s="729"/>
      <c r="D288" s="729"/>
      <c r="E288" s="729"/>
      <c r="F288" s="729"/>
      <c r="G288" s="729"/>
      <c r="H288" s="729"/>
      <c r="I288" s="729"/>
      <c r="J288" s="729"/>
      <c r="K288" s="729"/>
      <c r="L288" s="729"/>
      <c r="M288" s="729"/>
      <c r="N288" s="729"/>
      <c r="O288" s="730"/>
      <c r="P288" s="733" t="s">
        <v>70</v>
      </c>
      <c r="Q288" s="734"/>
      <c r="R288" s="734"/>
      <c r="S288" s="734"/>
      <c r="T288" s="734"/>
      <c r="U288" s="734"/>
      <c r="V288" s="735"/>
      <c r="W288" s="37" t="s">
        <v>71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29"/>
      <c r="B289" s="729"/>
      <c r="C289" s="729"/>
      <c r="D289" s="729"/>
      <c r="E289" s="729"/>
      <c r="F289" s="729"/>
      <c r="G289" s="729"/>
      <c r="H289" s="729"/>
      <c r="I289" s="729"/>
      <c r="J289" s="729"/>
      <c r="K289" s="729"/>
      <c r="L289" s="729"/>
      <c r="M289" s="729"/>
      <c r="N289" s="729"/>
      <c r="O289" s="730"/>
      <c r="P289" s="733" t="s">
        <v>70</v>
      </c>
      <c r="Q289" s="734"/>
      <c r="R289" s="734"/>
      <c r="S289" s="734"/>
      <c r="T289" s="734"/>
      <c r="U289" s="734"/>
      <c r="V289" s="735"/>
      <c r="W289" s="37" t="s">
        <v>68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37" t="s">
        <v>492</v>
      </c>
      <c r="B290" s="729"/>
      <c r="C290" s="729"/>
      <c r="D290" s="729"/>
      <c r="E290" s="729"/>
      <c r="F290" s="729"/>
      <c r="G290" s="729"/>
      <c r="H290" s="729"/>
      <c r="I290" s="729"/>
      <c r="J290" s="729"/>
      <c r="K290" s="729"/>
      <c r="L290" s="729"/>
      <c r="M290" s="729"/>
      <c r="N290" s="729"/>
      <c r="O290" s="729"/>
      <c r="P290" s="729"/>
      <c r="Q290" s="729"/>
      <c r="R290" s="729"/>
      <c r="S290" s="729"/>
      <c r="T290" s="729"/>
      <c r="U290" s="729"/>
      <c r="V290" s="729"/>
      <c r="W290" s="729"/>
      <c r="X290" s="729"/>
      <c r="Y290" s="729"/>
      <c r="Z290" s="729"/>
      <c r="AA290" s="714"/>
      <c r="AB290" s="714"/>
      <c r="AC290" s="714"/>
    </row>
    <row r="291" spans="1:68" ht="14.25" customHeight="1" x14ac:dyDescent="0.25">
      <c r="A291" s="736" t="s">
        <v>113</v>
      </c>
      <c r="B291" s="729"/>
      <c r="C291" s="729"/>
      <c r="D291" s="729"/>
      <c r="E291" s="729"/>
      <c r="F291" s="729"/>
      <c r="G291" s="729"/>
      <c r="H291" s="729"/>
      <c r="I291" s="729"/>
      <c r="J291" s="729"/>
      <c r="K291" s="729"/>
      <c r="L291" s="729"/>
      <c r="M291" s="729"/>
      <c r="N291" s="729"/>
      <c r="O291" s="729"/>
      <c r="P291" s="729"/>
      <c r="Q291" s="729"/>
      <c r="R291" s="729"/>
      <c r="S291" s="729"/>
      <c r="T291" s="729"/>
      <c r="U291" s="729"/>
      <c r="V291" s="729"/>
      <c r="W291" s="729"/>
      <c r="X291" s="729"/>
      <c r="Y291" s="729"/>
      <c r="Z291" s="729"/>
      <c r="AA291" s="713"/>
      <c r="AB291" s="713"/>
      <c r="AC291" s="713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23">
        <v>4607091383423</v>
      </c>
      <c r="E292" s="724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116</v>
      </c>
      <c r="L292" s="32"/>
      <c r="M292" s="33" t="s">
        <v>120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26"/>
      <c r="R292" s="726"/>
      <c r="S292" s="726"/>
      <c r="T292" s="727"/>
      <c r="U292" s="34"/>
      <c r="V292" s="34"/>
      <c r="W292" s="35" t="s">
        <v>68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118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23">
        <v>4680115885691</v>
      </c>
      <c r="E293" s="724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11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26"/>
      <c r="R293" s="726"/>
      <c r="S293" s="726"/>
      <c r="T293" s="727"/>
      <c r="U293" s="34"/>
      <c r="V293" s="34"/>
      <c r="W293" s="35" t="s">
        <v>68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23">
        <v>4680115885660</v>
      </c>
      <c r="E294" s="724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11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26"/>
      <c r="R294" s="726"/>
      <c r="S294" s="726"/>
      <c r="T294" s="727"/>
      <c r="U294" s="34"/>
      <c r="V294" s="34"/>
      <c r="W294" s="35" t="s">
        <v>68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28"/>
      <c r="B295" s="729"/>
      <c r="C295" s="729"/>
      <c r="D295" s="729"/>
      <c r="E295" s="729"/>
      <c r="F295" s="729"/>
      <c r="G295" s="729"/>
      <c r="H295" s="729"/>
      <c r="I295" s="729"/>
      <c r="J295" s="729"/>
      <c r="K295" s="729"/>
      <c r="L295" s="729"/>
      <c r="M295" s="729"/>
      <c r="N295" s="729"/>
      <c r="O295" s="730"/>
      <c r="P295" s="733" t="s">
        <v>70</v>
      </c>
      <c r="Q295" s="734"/>
      <c r="R295" s="734"/>
      <c r="S295" s="734"/>
      <c r="T295" s="734"/>
      <c r="U295" s="734"/>
      <c r="V295" s="735"/>
      <c r="W295" s="37" t="s">
        <v>71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29"/>
      <c r="B296" s="729"/>
      <c r="C296" s="729"/>
      <c r="D296" s="729"/>
      <c r="E296" s="729"/>
      <c r="F296" s="729"/>
      <c r="G296" s="729"/>
      <c r="H296" s="729"/>
      <c r="I296" s="729"/>
      <c r="J296" s="729"/>
      <c r="K296" s="729"/>
      <c r="L296" s="729"/>
      <c r="M296" s="729"/>
      <c r="N296" s="729"/>
      <c r="O296" s="730"/>
      <c r="P296" s="733" t="s">
        <v>70</v>
      </c>
      <c r="Q296" s="734"/>
      <c r="R296" s="734"/>
      <c r="S296" s="734"/>
      <c r="T296" s="734"/>
      <c r="U296" s="734"/>
      <c r="V296" s="735"/>
      <c r="W296" s="37" t="s">
        <v>68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37" t="s">
        <v>501</v>
      </c>
      <c r="B297" s="729"/>
      <c r="C297" s="729"/>
      <c r="D297" s="729"/>
      <c r="E297" s="729"/>
      <c r="F297" s="729"/>
      <c r="G297" s="729"/>
      <c r="H297" s="729"/>
      <c r="I297" s="729"/>
      <c r="J297" s="729"/>
      <c r="K297" s="729"/>
      <c r="L297" s="729"/>
      <c r="M297" s="729"/>
      <c r="N297" s="729"/>
      <c r="O297" s="729"/>
      <c r="P297" s="729"/>
      <c r="Q297" s="729"/>
      <c r="R297" s="729"/>
      <c r="S297" s="729"/>
      <c r="T297" s="729"/>
      <c r="U297" s="729"/>
      <c r="V297" s="729"/>
      <c r="W297" s="729"/>
      <c r="X297" s="729"/>
      <c r="Y297" s="729"/>
      <c r="Z297" s="729"/>
      <c r="AA297" s="714"/>
      <c r="AB297" s="714"/>
      <c r="AC297" s="714"/>
    </row>
    <row r="298" spans="1:68" ht="14.25" customHeight="1" x14ac:dyDescent="0.25">
      <c r="A298" s="736" t="s">
        <v>72</v>
      </c>
      <c r="B298" s="729"/>
      <c r="C298" s="729"/>
      <c r="D298" s="729"/>
      <c r="E298" s="729"/>
      <c r="F298" s="729"/>
      <c r="G298" s="729"/>
      <c r="H298" s="729"/>
      <c r="I298" s="729"/>
      <c r="J298" s="729"/>
      <c r="K298" s="729"/>
      <c r="L298" s="729"/>
      <c r="M298" s="729"/>
      <c r="N298" s="729"/>
      <c r="O298" s="729"/>
      <c r="P298" s="729"/>
      <c r="Q298" s="729"/>
      <c r="R298" s="729"/>
      <c r="S298" s="729"/>
      <c r="T298" s="729"/>
      <c r="U298" s="729"/>
      <c r="V298" s="729"/>
      <c r="W298" s="729"/>
      <c r="X298" s="729"/>
      <c r="Y298" s="729"/>
      <c r="Z298" s="729"/>
      <c r="AA298" s="713"/>
      <c r="AB298" s="713"/>
      <c r="AC298" s="713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23">
        <v>4680115881556</v>
      </c>
      <c r="E299" s="724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116</v>
      </c>
      <c r="L299" s="32"/>
      <c r="M299" s="33" t="s">
        <v>120</v>
      </c>
      <c r="N299" s="33"/>
      <c r="O299" s="32">
        <v>45</v>
      </c>
      <c r="P299" s="9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26"/>
      <c r="R299" s="726"/>
      <c r="S299" s="726"/>
      <c r="T299" s="727"/>
      <c r="U299" s="34"/>
      <c r="V299" s="34"/>
      <c r="W299" s="35" t="s">
        <v>68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23">
        <v>4680115881037</v>
      </c>
      <c r="E300" s="724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8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26"/>
      <c r="R300" s="726"/>
      <c r="S300" s="726"/>
      <c r="T300" s="727"/>
      <c r="U300" s="34"/>
      <c r="V300" s="34"/>
      <c r="W300" s="35" t="s">
        <v>68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23">
        <v>4680115881228</v>
      </c>
      <c r="E301" s="724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10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26"/>
      <c r="R301" s="726"/>
      <c r="S301" s="726"/>
      <c r="T301" s="727"/>
      <c r="U301" s="34"/>
      <c r="V301" s="34"/>
      <c r="W301" s="35" t="s">
        <v>68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23">
        <v>4680115881211</v>
      </c>
      <c r="E302" s="724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7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26"/>
      <c r="R302" s="726"/>
      <c r="S302" s="726"/>
      <c r="T302" s="727"/>
      <c r="U302" s="34"/>
      <c r="V302" s="34"/>
      <c r="W302" s="35" t="s">
        <v>68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23">
        <v>4680115881020</v>
      </c>
      <c r="E303" s="724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26"/>
      <c r="R303" s="726"/>
      <c r="S303" s="726"/>
      <c r="T303" s="727"/>
      <c r="U303" s="34"/>
      <c r="V303" s="34"/>
      <c r="W303" s="35" t="s">
        <v>68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28"/>
      <c r="B304" s="729"/>
      <c r="C304" s="729"/>
      <c r="D304" s="729"/>
      <c r="E304" s="729"/>
      <c r="F304" s="729"/>
      <c r="G304" s="729"/>
      <c r="H304" s="729"/>
      <c r="I304" s="729"/>
      <c r="J304" s="729"/>
      <c r="K304" s="729"/>
      <c r="L304" s="729"/>
      <c r="M304" s="729"/>
      <c r="N304" s="729"/>
      <c r="O304" s="730"/>
      <c r="P304" s="733" t="s">
        <v>70</v>
      </c>
      <c r="Q304" s="734"/>
      <c r="R304" s="734"/>
      <c r="S304" s="734"/>
      <c r="T304" s="734"/>
      <c r="U304" s="734"/>
      <c r="V304" s="735"/>
      <c r="W304" s="37" t="s">
        <v>71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x14ac:dyDescent="0.2">
      <c r="A305" s="729"/>
      <c r="B305" s="729"/>
      <c r="C305" s="729"/>
      <c r="D305" s="729"/>
      <c r="E305" s="729"/>
      <c r="F305" s="729"/>
      <c r="G305" s="729"/>
      <c r="H305" s="729"/>
      <c r="I305" s="729"/>
      <c r="J305" s="729"/>
      <c r="K305" s="729"/>
      <c r="L305" s="729"/>
      <c r="M305" s="729"/>
      <c r="N305" s="729"/>
      <c r="O305" s="730"/>
      <c r="P305" s="733" t="s">
        <v>70</v>
      </c>
      <c r="Q305" s="734"/>
      <c r="R305" s="734"/>
      <c r="S305" s="734"/>
      <c r="T305" s="734"/>
      <c r="U305" s="734"/>
      <c r="V305" s="735"/>
      <c r="W305" s="37" t="s">
        <v>68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customHeight="1" x14ac:dyDescent="0.25">
      <c r="A306" s="737" t="s">
        <v>515</v>
      </c>
      <c r="B306" s="729"/>
      <c r="C306" s="729"/>
      <c r="D306" s="729"/>
      <c r="E306" s="729"/>
      <c r="F306" s="729"/>
      <c r="G306" s="729"/>
      <c r="H306" s="729"/>
      <c r="I306" s="729"/>
      <c r="J306" s="729"/>
      <c r="K306" s="729"/>
      <c r="L306" s="729"/>
      <c r="M306" s="729"/>
      <c r="N306" s="729"/>
      <c r="O306" s="729"/>
      <c r="P306" s="729"/>
      <c r="Q306" s="729"/>
      <c r="R306" s="729"/>
      <c r="S306" s="729"/>
      <c r="T306" s="729"/>
      <c r="U306" s="729"/>
      <c r="V306" s="729"/>
      <c r="W306" s="729"/>
      <c r="X306" s="729"/>
      <c r="Y306" s="729"/>
      <c r="Z306" s="729"/>
      <c r="AA306" s="714"/>
      <c r="AB306" s="714"/>
      <c r="AC306" s="714"/>
    </row>
    <row r="307" spans="1:68" ht="14.25" customHeight="1" x14ac:dyDescent="0.25">
      <c r="A307" s="736" t="s">
        <v>72</v>
      </c>
      <c r="B307" s="729"/>
      <c r="C307" s="729"/>
      <c r="D307" s="729"/>
      <c r="E307" s="729"/>
      <c r="F307" s="729"/>
      <c r="G307" s="729"/>
      <c r="H307" s="729"/>
      <c r="I307" s="729"/>
      <c r="J307" s="729"/>
      <c r="K307" s="729"/>
      <c r="L307" s="729"/>
      <c r="M307" s="729"/>
      <c r="N307" s="729"/>
      <c r="O307" s="729"/>
      <c r="P307" s="729"/>
      <c r="Q307" s="729"/>
      <c r="R307" s="729"/>
      <c r="S307" s="729"/>
      <c r="T307" s="729"/>
      <c r="U307" s="729"/>
      <c r="V307" s="729"/>
      <c r="W307" s="729"/>
      <c r="X307" s="729"/>
      <c r="Y307" s="729"/>
      <c r="Z307" s="729"/>
      <c r="AA307" s="713"/>
      <c r="AB307" s="713"/>
      <c r="AC307" s="713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23">
        <v>4680115884618</v>
      </c>
      <c r="E308" s="724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8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26"/>
      <c r="R308" s="726"/>
      <c r="S308" s="726"/>
      <c r="T308" s="727"/>
      <c r="U308" s="34"/>
      <c r="V308" s="34"/>
      <c r="W308" s="35" t="s">
        <v>68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28"/>
      <c r="B309" s="729"/>
      <c r="C309" s="729"/>
      <c r="D309" s="729"/>
      <c r="E309" s="729"/>
      <c r="F309" s="729"/>
      <c r="G309" s="729"/>
      <c r="H309" s="729"/>
      <c r="I309" s="729"/>
      <c r="J309" s="729"/>
      <c r="K309" s="729"/>
      <c r="L309" s="729"/>
      <c r="M309" s="729"/>
      <c r="N309" s="729"/>
      <c r="O309" s="730"/>
      <c r="P309" s="733" t="s">
        <v>70</v>
      </c>
      <c r="Q309" s="734"/>
      <c r="R309" s="734"/>
      <c r="S309" s="734"/>
      <c r="T309" s="734"/>
      <c r="U309" s="734"/>
      <c r="V309" s="735"/>
      <c r="W309" s="37" t="s">
        <v>71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29"/>
      <c r="B310" s="729"/>
      <c r="C310" s="729"/>
      <c r="D310" s="729"/>
      <c r="E310" s="729"/>
      <c r="F310" s="729"/>
      <c r="G310" s="729"/>
      <c r="H310" s="729"/>
      <c r="I310" s="729"/>
      <c r="J310" s="729"/>
      <c r="K310" s="729"/>
      <c r="L310" s="729"/>
      <c r="M310" s="729"/>
      <c r="N310" s="729"/>
      <c r="O310" s="730"/>
      <c r="P310" s="733" t="s">
        <v>70</v>
      </c>
      <c r="Q310" s="734"/>
      <c r="R310" s="734"/>
      <c r="S310" s="734"/>
      <c r="T310" s="734"/>
      <c r="U310" s="734"/>
      <c r="V310" s="735"/>
      <c r="W310" s="37" t="s">
        <v>68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37" t="s">
        <v>519</v>
      </c>
      <c r="B311" s="729"/>
      <c r="C311" s="729"/>
      <c r="D311" s="729"/>
      <c r="E311" s="729"/>
      <c r="F311" s="729"/>
      <c r="G311" s="729"/>
      <c r="H311" s="729"/>
      <c r="I311" s="729"/>
      <c r="J311" s="729"/>
      <c r="K311" s="729"/>
      <c r="L311" s="729"/>
      <c r="M311" s="729"/>
      <c r="N311" s="729"/>
      <c r="O311" s="729"/>
      <c r="P311" s="729"/>
      <c r="Q311" s="729"/>
      <c r="R311" s="729"/>
      <c r="S311" s="729"/>
      <c r="T311" s="729"/>
      <c r="U311" s="729"/>
      <c r="V311" s="729"/>
      <c r="W311" s="729"/>
      <c r="X311" s="729"/>
      <c r="Y311" s="729"/>
      <c r="Z311" s="729"/>
      <c r="AA311" s="714"/>
      <c r="AB311" s="714"/>
      <c r="AC311" s="714"/>
    </row>
    <row r="312" spans="1:68" ht="14.25" customHeight="1" x14ac:dyDescent="0.25">
      <c r="A312" s="736" t="s">
        <v>113</v>
      </c>
      <c r="B312" s="729"/>
      <c r="C312" s="729"/>
      <c r="D312" s="729"/>
      <c r="E312" s="729"/>
      <c r="F312" s="729"/>
      <c r="G312" s="729"/>
      <c r="H312" s="729"/>
      <c r="I312" s="729"/>
      <c r="J312" s="729"/>
      <c r="K312" s="729"/>
      <c r="L312" s="729"/>
      <c r="M312" s="729"/>
      <c r="N312" s="729"/>
      <c r="O312" s="729"/>
      <c r="P312" s="729"/>
      <c r="Q312" s="729"/>
      <c r="R312" s="729"/>
      <c r="S312" s="729"/>
      <c r="T312" s="729"/>
      <c r="U312" s="729"/>
      <c r="V312" s="729"/>
      <c r="W312" s="729"/>
      <c r="X312" s="729"/>
      <c r="Y312" s="729"/>
      <c r="Z312" s="729"/>
      <c r="AA312" s="713"/>
      <c r="AB312" s="713"/>
      <c r="AC312" s="713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23">
        <v>4680115882973</v>
      </c>
      <c r="E313" s="724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116</v>
      </c>
      <c r="L313" s="32"/>
      <c r="M313" s="33" t="s">
        <v>117</v>
      </c>
      <c r="N313" s="33"/>
      <c r="O313" s="32">
        <v>55</v>
      </c>
      <c r="P313" s="11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26"/>
      <c r="R313" s="726"/>
      <c r="S313" s="726"/>
      <c r="T313" s="727"/>
      <c r="U313" s="34"/>
      <c r="V313" s="34"/>
      <c r="W313" s="35" t="s">
        <v>68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446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28"/>
      <c r="B314" s="729"/>
      <c r="C314" s="729"/>
      <c r="D314" s="729"/>
      <c r="E314" s="729"/>
      <c r="F314" s="729"/>
      <c r="G314" s="729"/>
      <c r="H314" s="729"/>
      <c r="I314" s="729"/>
      <c r="J314" s="729"/>
      <c r="K314" s="729"/>
      <c r="L314" s="729"/>
      <c r="M314" s="729"/>
      <c r="N314" s="729"/>
      <c r="O314" s="730"/>
      <c r="P314" s="733" t="s">
        <v>70</v>
      </c>
      <c r="Q314" s="734"/>
      <c r="R314" s="734"/>
      <c r="S314" s="734"/>
      <c r="T314" s="734"/>
      <c r="U314" s="734"/>
      <c r="V314" s="735"/>
      <c r="W314" s="37" t="s">
        <v>71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29"/>
      <c r="B315" s="729"/>
      <c r="C315" s="729"/>
      <c r="D315" s="729"/>
      <c r="E315" s="729"/>
      <c r="F315" s="729"/>
      <c r="G315" s="729"/>
      <c r="H315" s="729"/>
      <c r="I315" s="729"/>
      <c r="J315" s="729"/>
      <c r="K315" s="729"/>
      <c r="L315" s="729"/>
      <c r="M315" s="729"/>
      <c r="N315" s="729"/>
      <c r="O315" s="730"/>
      <c r="P315" s="733" t="s">
        <v>70</v>
      </c>
      <c r="Q315" s="734"/>
      <c r="R315" s="734"/>
      <c r="S315" s="734"/>
      <c r="T315" s="734"/>
      <c r="U315" s="734"/>
      <c r="V315" s="735"/>
      <c r="W315" s="37" t="s">
        <v>68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6" t="s">
        <v>63</v>
      </c>
      <c r="B316" s="729"/>
      <c r="C316" s="729"/>
      <c r="D316" s="729"/>
      <c r="E316" s="729"/>
      <c r="F316" s="729"/>
      <c r="G316" s="729"/>
      <c r="H316" s="729"/>
      <c r="I316" s="729"/>
      <c r="J316" s="729"/>
      <c r="K316" s="729"/>
      <c r="L316" s="729"/>
      <c r="M316" s="729"/>
      <c r="N316" s="729"/>
      <c r="O316" s="729"/>
      <c r="P316" s="729"/>
      <c r="Q316" s="729"/>
      <c r="R316" s="729"/>
      <c r="S316" s="729"/>
      <c r="T316" s="729"/>
      <c r="U316" s="729"/>
      <c r="V316" s="729"/>
      <c r="W316" s="729"/>
      <c r="X316" s="729"/>
      <c r="Y316" s="729"/>
      <c r="Z316" s="729"/>
      <c r="AA316" s="713"/>
      <c r="AB316" s="713"/>
      <c r="AC316" s="713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23">
        <v>4607091389845</v>
      </c>
      <c r="E317" s="724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10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26"/>
      <c r="R317" s="726"/>
      <c r="S317" s="726"/>
      <c r="T317" s="727"/>
      <c r="U317" s="34"/>
      <c r="V317" s="34"/>
      <c r="W317" s="35" t="s">
        <v>68</v>
      </c>
      <c r="X317" s="719">
        <v>0</v>
      </c>
      <c r="Y317" s="720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23">
        <v>4680115882881</v>
      </c>
      <c r="E318" s="724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9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26"/>
      <c r="R318" s="726"/>
      <c r="S318" s="726"/>
      <c r="T318" s="727"/>
      <c r="U318" s="34"/>
      <c r="V318" s="34"/>
      <c r="W318" s="35" t="s">
        <v>68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28"/>
      <c r="B319" s="729"/>
      <c r="C319" s="729"/>
      <c r="D319" s="729"/>
      <c r="E319" s="729"/>
      <c r="F319" s="729"/>
      <c r="G319" s="729"/>
      <c r="H319" s="729"/>
      <c r="I319" s="729"/>
      <c r="J319" s="729"/>
      <c r="K319" s="729"/>
      <c r="L319" s="729"/>
      <c r="M319" s="729"/>
      <c r="N319" s="729"/>
      <c r="O319" s="730"/>
      <c r="P319" s="733" t="s">
        <v>70</v>
      </c>
      <c r="Q319" s="734"/>
      <c r="R319" s="734"/>
      <c r="S319" s="734"/>
      <c r="T319" s="734"/>
      <c r="U319" s="734"/>
      <c r="V319" s="735"/>
      <c r="W319" s="37" t="s">
        <v>71</v>
      </c>
      <c r="X319" s="721">
        <f>IFERROR(X317/H317,"0")+IFERROR(X318/H318,"0")</f>
        <v>0</v>
      </c>
      <c r="Y319" s="721">
        <f>IFERROR(Y317/H317,"0")+IFERROR(Y318/H318,"0")</f>
        <v>0</v>
      </c>
      <c r="Z319" s="721">
        <f>IFERROR(IF(Z317="",0,Z317),"0")+IFERROR(IF(Z318="",0,Z318),"0")</f>
        <v>0</v>
      </c>
      <c r="AA319" s="722"/>
      <c r="AB319" s="722"/>
      <c r="AC319" s="722"/>
    </row>
    <row r="320" spans="1:68" x14ac:dyDescent="0.2">
      <c r="A320" s="729"/>
      <c r="B320" s="729"/>
      <c r="C320" s="729"/>
      <c r="D320" s="729"/>
      <c r="E320" s="729"/>
      <c r="F320" s="729"/>
      <c r="G320" s="729"/>
      <c r="H320" s="729"/>
      <c r="I320" s="729"/>
      <c r="J320" s="729"/>
      <c r="K320" s="729"/>
      <c r="L320" s="729"/>
      <c r="M320" s="729"/>
      <c r="N320" s="729"/>
      <c r="O320" s="730"/>
      <c r="P320" s="733" t="s">
        <v>70</v>
      </c>
      <c r="Q320" s="734"/>
      <c r="R320" s="734"/>
      <c r="S320" s="734"/>
      <c r="T320" s="734"/>
      <c r="U320" s="734"/>
      <c r="V320" s="735"/>
      <c r="W320" s="37" t="s">
        <v>68</v>
      </c>
      <c r="X320" s="721">
        <f>IFERROR(SUM(X317:X318),"0")</f>
        <v>0</v>
      </c>
      <c r="Y320" s="721">
        <f>IFERROR(SUM(Y317:Y318),"0")</f>
        <v>0</v>
      </c>
      <c r="Z320" s="37"/>
      <c r="AA320" s="722"/>
      <c r="AB320" s="722"/>
      <c r="AC320" s="722"/>
    </row>
    <row r="321" spans="1:68" ht="16.5" customHeight="1" x14ac:dyDescent="0.25">
      <c r="A321" s="737" t="s">
        <v>527</v>
      </c>
      <c r="B321" s="729"/>
      <c r="C321" s="729"/>
      <c r="D321" s="729"/>
      <c r="E321" s="729"/>
      <c r="F321" s="729"/>
      <c r="G321" s="729"/>
      <c r="H321" s="729"/>
      <c r="I321" s="729"/>
      <c r="J321" s="729"/>
      <c r="K321" s="729"/>
      <c r="L321" s="729"/>
      <c r="M321" s="729"/>
      <c r="N321" s="729"/>
      <c r="O321" s="729"/>
      <c r="P321" s="729"/>
      <c r="Q321" s="729"/>
      <c r="R321" s="729"/>
      <c r="S321" s="729"/>
      <c r="T321" s="729"/>
      <c r="U321" s="729"/>
      <c r="V321" s="729"/>
      <c r="W321" s="729"/>
      <c r="X321" s="729"/>
      <c r="Y321" s="729"/>
      <c r="Z321" s="729"/>
      <c r="AA321" s="714"/>
      <c r="AB321" s="714"/>
      <c r="AC321" s="714"/>
    </row>
    <row r="322" spans="1:68" ht="14.25" customHeight="1" x14ac:dyDescent="0.25">
      <c r="A322" s="736" t="s">
        <v>113</v>
      </c>
      <c r="B322" s="729"/>
      <c r="C322" s="729"/>
      <c r="D322" s="729"/>
      <c r="E322" s="729"/>
      <c r="F322" s="729"/>
      <c r="G322" s="729"/>
      <c r="H322" s="729"/>
      <c r="I322" s="729"/>
      <c r="J322" s="729"/>
      <c r="K322" s="729"/>
      <c r="L322" s="729"/>
      <c r="M322" s="729"/>
      <c r="N322" s="729"/>
      <c r="O322" s="729"/>
      <c r="P322" s="729"/>
      <c r="Q322" s="729"/>
      <c r="R322" s="729"/>
      <c r="S322" s="729"/>
      <c r="T322" s="729"/>
      <c r="U322" s="729"/>
      <c r="V322" s="729"/>
      <c r="W322" s="729"/>
      <c r="X322" s="729"/>
      <c r="Y322" s="729"/>
      <c r="Z322" s="729"/>
      <c r="AA322" s="713"/>
      <c r="AB322" s="713"/>
      <c r="AC322" s="713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23">
        <v>4680115885615</v>
      </c>
      <c r="E323" s="724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26"/>
      <c r="R323" s="726"/>
      <c r="S323" s="726"/>
      <c r="T323" s="727"/>
      <c r="U323" s="34"/>
      <c r="V323" s="34"/>
      <c r="W323" s="35" t="s">
        <v>68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23">
        <v>4680115885554</v>
      </c>
      <c r="E324" s="724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116</v>
      </c>
      <c r="L324" s="32"/>
      <c r="M324" s="33" t="s">
        <v>148</v>
      </c>
      <c r="N324" s="33"/>
      <c r="O324" s="32">
        <v>55</v>
      </c>
      <c r="P324" s="938" t="s">
        <v>533</v>
      </c>
      <c r="Q324" s="726"/>
      <c r="R324" s="726"/>
      <c r="S324" s="726"/>
      <c r="T324" s="727"/>
      <c r="U324" s="34"/>
      <c r="V324" s="34"/>
      <c r="W324" s="35" t="s">
        <v>68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23">
        <v>4680115885554</v>
      </c>
      <c r="E325" s="724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116</v>
      </c>
      <c r="L325" s="32"/>
      <c r="M325" s="33" t="s">
        <v>120</v>
      </c>
      <c r="N325" s="33"/>
      <c r="O325" s="32">
        <v>55</v>
      </c>
      <c r="P325" s="9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26"/>
      <c r="R325" s="726"/>
      <c r="S325" s="726"/>
      <c r="T325" s="727"/>
      <c r="U325" s="34"/>
      <c r="V325" s="34"/>
      <c r="W325" s="35" t="s">
        <v>68</v>
      </c>
      <c r="X325" s="719">
        <v>0</v>
      </c>
      <c r="Y325" s="720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23">
        <v>4680115885646</v>
      </c>
      <c r="E326" s="724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116</v>
      </c>
      <c r="L326" s="32"/>
      <c r="M326" s="33" t="s">
        <v>117</v>
      </c>
      <c r="N326" s="33"/>
      <c r="O326" s="32">
        <v>55</v>
      </c>
      <c r="P326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26"/>
      <c r="R326" s="726"/>
      <c r="S326" s="726"/>
      <c r="T326" s="727"/>
      <c r="U326" s="34"/>
      <c r="V326" s="34"/>
      <c r="W326" s="35" t="s">
        <v>68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23">
        <v>4680115885622</v>
      </c>
      <c r="E327" s="724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9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26"/>
      <c r="R327" s="726"/>
      <c r="S327" s="726"/>
      <c r="T327" s="727"/>
      <c r="U327" s="34"/>
      <c r="V327" s="34"/>
      <c r="W327" s="35" t="s">
        <v>68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23">
        <v>4680115881938</v>
      </c>
      <c r="E328" s="724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90</v>
      </c>
      <c r="P328" s="7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26"/>
      <c r="R328" s="726"/>
      <c r="S328" s="726"/>
      <c r="T328" s="727"/>
      <c r="U328" s="34"/>
      <c r="V328" s="34"/>
      <c r="W328" s="35" t="s">
        <v>68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23">
        <v>4607091387346</v>
      </c>
      <c r="E329" s="724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7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26"/>
      <c r="R329" s="726"/>
      <c r="S329" s="726"/>
      <c r="T329" s="727"/>
      <c r="U329" s="34"/>
      <c r="V329" s="34"/>
      <c r="W329" s="35" t="s">
        <v>68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23">
        <v>4680115885608</v>
      </c>
      <c r="E330" s="724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75</v>
      </c>
      <c r="L330" s="32"/>
      <c r="M330" s="33" t="s">
        <v>117</v>
      </c>
      <c r="N330" s="33"/>
      <c r="O330" s="32">
        <v>55</v>
      </c>
      <c r="P330" s="9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26"/>
      <c r="R330" s="726"/>
      <c r="S330" s="726"/>
      <c r="T330" s="727"/>
      <c r="U330" s="34"/>
      <c r="V330" s="34"/>
      <c r="W330" s="35" t="s">
        <v>68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28"/>
      <c r="B331" s="729"/>
      <c r="C331" s="729"/>
      <c r="D331" s="729"/>
      <c r="E331" s="729"/>
      <c r="F331" s="729"/>
      <c r="G331" s="729"/>
      <c r="H331" s="729"/>
      <c r="I331" s="729"/>
      <c r="J331" s="729"/>
      <c r="K331" s="729"/>
      <c r="L331" s="729"/>
      <c r="M331" s="729"/>
      <c r="N331" s="729"/>
      <c r="O331" s="730"/>
      <c r="P331" s="733" t="s">
        <v>70</v>
      </c>
      <c r="Q331" s="734"/>
      <c r="R331" s="734"/>
      <c r="S331" s="734"/>
      <c r="T331" s="734"/>
      <c r="U331" s="734"/>
      <c r="V331" s="735"/>
      <c r="W331" s="37" t="s">
        <v>71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x14ac:dyDescent="0.2">
      <c r="A332" s="729"/>
      <c r="B332" s="729"/>
      <c r="C332" s="729"/>
      <c r="D332" s="729"/>
      <c r="E332" s="729"/>
      <c r="F332" s="729"/>
      <c r="G332" s="729"/>
      <c r="H332" s="729"/>
      <c r="I332" s="729"/>
      <c r="J332" s="729"/>
      <c r="K332" s="729"/>
      <c r="L332" s="729"/>
      <c r="M332" s="729"/>
      <c r="N332" s="729"/>
      <c r="O332" s="730"/>
      <c r="P332" s="733" t="s">
        <v>70</v>
      </c>
      <c r="Q332" s="734"/>
      <c r="R332" s="734"/>
      <c r="S332" s="734"/>
      <c r="T332" s="734"/>
      <c r="U332" s="734"/>
      <c r="V332" s="735"/>
      <c r="W332" s="37" t="s">
        <v>68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customHeight="1" x14ac:dyDescent="0.25">
      <c r="A333" s="736" t="s">
        <v>63</v>
      </c>
      <c r="B333" s="729"/>
      <c r="C333" s="729"/>
      <c r="D333" s="729"/>
      <c r="E333" s="729"/>
      <c r="F333" s="729"/>
      <c r="G333" s="729"/>
      <c r="H333" s="729"/>
      <c r="I333" s="729"/>
      <c r="J333" s="729"/>
      <c r="K333" s="729"/>
      <c r="L333" s="729"/>
      <c r="M333" s="729"/>
      <c r="N333" s="729"/>
      <c r="O333" s="729"/>
      <c r="P333" s="729"/>
      <c r="Q333" s="729"/>
      <c r="R333" s="729"/>
      <c r="S333" s="729"/>
      <c r="T333" s="729"/>
      <c r="U333" s="729"/>
      <c r="V333" s="729"/>
      <c r="W333" s="729"/>
      <c r="X333" s="729"/>
      <c r="Y333" s="729"/>
      <c r="Z333" s="729"/>
      <c r="AA333" s="713"/>
      <c r="AB333" s="713"/>
      <c r="AC333" s="713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23">
        <v>4607091387193</v>
      </c>
      <c r="E334" s="724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26"/>
      <c r="R334" s="726"/>
      <c r="S334" s="726"/>
      <c r="T334" s="727"/>
      <c r="U334" s="34"/>
      <c r="V334" s="34"/>
      <c r="W334" s="35" t="s">
        <v>68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23">
        <v>4607091387230</v>
      </c>
      <c r="E335" s="724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10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26"/>
      <c r="R335" s="726"/>
      <c r="S335" s="726"/>
      <c r="T335" s="727"/>
      <c r="U335" s="34"/>
      <c r="V335" s="34"/>
      <c r="W335" s="35" t="s">
        <v>68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23">
        <v>4607091387292</v>
      </c>
      <c r="E336" s="724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10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26"/>
      <c r="R336" s="726"/>
      <c r="S336" s="726"/>
      <c r="T336" s="727"/>
      <c r="U336" s="34"/>
      <c r="V336" s="34"/>
      <c r="W336" s="35" t="s">
        <v>68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23">
        <v>4607091387285</v>
      </c>
      <c r="E337" s="724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8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26"/>
      <c r="R337" s="726"/>
      <c r="S337" s="726"/>
      <c r="T337" s="727"/>
      <c r="U337" s="34"/>
      <c r="V337" s="34"/>
      <c r="W337" s="35" t="s">
        <v>68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28"/>
      <c r="B338" s="729"/>
      <c r="C338" s="729"/>
      <c r="D338" s="729"/>
      <c r="E338" s="729"/>
      <c r="F338" s="729"/>
      <c r="G338" s="729"/>
      <c r="H338" s="729"/>
      <c r="I338" s="729"/>
      <c r="J338" s="729"/>
      <c r="K338" s="729"/>
      <c r="L338" s="729"/>
      <c r="M338" s="729"/>
      <c r="N338" s="729"/>
      <c r="O338" s="730"/>
      <c r="P338" s="733" t="s">
        <v>70</v>
      </c>
      <c r="Q338" s="734"/>
      <c r="R338" s="734"/>
      <c r="S338" s="734"/>
      <c r="T338" s="734"/>
      <c r="U338" s="734"/>
      <c r="V338" s="735"/>
      <c r="W338" s="37" t="s">
        <v>71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x14ac:dyDescent="0.2">
      <c r="A339" s="729"/>
      <c r="B339" s="729"/>
      <c r="C339" s="729"/>
      <c r="D339" s="729"/>
      <c r="E339" s="729"/>
      <c r="F339" s="729"/>
      <c r="G339" s="729"/>
      <c r="H339" s="729"/>
      <c r="I339" s="729"/>
      <c r="J339" s="729"/>
      <c r="K339" s="729"/>
      <c r="L339" s="729"/>
      <c r="M339" s="729"/>
      <c r="N339" s="729"/>
      <c r="O339" s="730"/>
      <c r="P339" s="733" t="s">
        <v>70</v>
      </c>
      <c r="Q339" s="734"/>
      <c r="R339" s="734"/>
      <c r="S339" s="734"/>
      <c r="T339" s="734"/>
      <c r="U339" s="734"/>
      <c r="V339" s="735"/>
      <c r="W339" s="37" t="s">
        <v>68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customHeight="1" x14ac:dyDescent="0.25">
      <c r="A340" s="736" t="s">
        <v>72</v>
      </c>
      <c r="B340" s="729"/>
      <c r="C340" s="729"/>
      <c r="D340" s="729"/>
      <c r="E340" s="729"/>
      <c r="F340" s="729"/>
      <c r="G340" s="729"/>
      <c r="H340" s="729"/>
      <c r="I340" s="729"/>
      <c r="J340" s="729"/>
      <c r="K340" s="729"/>
      <c r="L340" s="729"/>
      <c r="M340" s="729"/>
      <c r="N340" s="729"/>
      <c r="O340" s="729"/>
      <c r="P340" s="729"/>
      <c r="Q340" s="729"/>
      <c r="R340" s="729"/>
      <c r="S340" s="729"/>
      <c r="T340" s="729"/>
      <c r="U340" s="729"/>
      <c r="V340" s="729"/>
      <c r="W340" s="729"/>
      <c r="X340" s="729"/>
      <c r="Y340" s="729"/>
      <c r="Z340" s="729"/>
      <c r="AA340" s="713"/>
      <c r="AB340" s="713"/>
      <c r="AC340" s="713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23">
        <v>4607091387766</v>
      </c>
      <c r="E341" s="724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116</v>
      </c>
      <c r="L341" s="32"/>
      <c r="M341" s="33" t="s">
        <v>120</v>
      </c>
      <c r="N341" s="33"/>
      <c r="O341" s="32">
        <v>40</v>
      </c>
      <c r="P341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26"/>
      <c r="R341" s="726"/>
      <c r="S341" s="726"/>
      <c r="T341" s="727"/>
      <c r="U341" s="34"/>
      <c r="V341" s="34"/>
      <c r="W341" s="35" t="s">
        <v>68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23">
        <v>4607091387957</v>
      </c>
      <c r="E342" s="724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10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26"/>
      <c r="R342" s="726"/>
      <c r="S342" s="726"/>
      <c r="T342" s="727"/>
      <c r="U342" s="34"/>
      <c r="V342" s="34"/>
      <c r="W342" s="35" t="s">
        <v>68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23">
        <v>4607091387964</v>
      </c>
      <c r="E343" s="724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26"/>
      <c r="R343" s="726"/>
      <c r="S343" s="726"/>
      <c r="T343" s="727"/>
      <c r="U343" s="34"/>
      <c r="V343" s="34"/>
      <c r="W343" s="35" t="s">
        <v>68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23">
        <v>4680115884588</v>
      </c>
      <c r="E344" s="724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26"/>
      <c r="R344" s="726"/>
      <c r="S344" s="726"/>
      <c r="T344" s="727"/>
      <c r="U344" s="34"/>
      <c r="V344" s="34"/>
      <c r="W344" s="35" t="s">
        <v>68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23">
        <v>4607091387537</v>
      </c>
      <c r="E345" s="724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26"/>
      <c r="R345" s="726"/>
      <c r="S345" s="726"/>
      <c r="T345" s="727"/>
      <c r="U345" s="34"/>
      <c r="V345" s="34"/>
      <c r="W345" s="35" t="s">
        <v>68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23">
        <v>4607091387513</v>
      </c>
      <c r="E346" s="724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10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26"/>
      <c r="R346" s="726"/>
      <c r="S346" s="726"/>
      <c r="T346" s="727"/>
      <c r="U346" s="34"/>
      <c r="V346" s="34"/>
      <c r="W346" s="35" t="s">
        <v>68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28"/>
      <c r="B347" s="729"/>
      <c r="C347" s="729"/>
      <c r="D347" s="729"/>
      <c r="E347" s="729"/>
      <c r="F347" s="729"/>
      <c r="G347" s="729"/>
      <c r="H347" s="729"/>
      <c r="I347" s="729"/>
      <c r="J347" s="729"/>
      <c r="K347" s="729"/>
      <c r="L347" s="729"/>
      <c r="M347" s="729"/>
      <c r="N347" s="729"/>
      <c r="O347" s="730"/>
      <c r="P347" s="733" t="s">
        <v>70</v>
      </c>
      <c r="Q347" s="734"/>
      <c r="R347" s="734"/>
      <c r="S347" s="734"/>
      <c r="T347" s="734"/>
      <c r="U347" s="734"/>
      <c r="V347" s="735"/>
      <c r="W347" s="37" t="s">
        <v>71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x14ac:dyDescent="0.2">
      <c r="A348" s="729"/>
      <c r="B348" s="729"/>
      <c r="C348" s="729"/>
      <c r="D348" s="729"/>
      <c r="E348" s="729"/>
      <c r="F348" s="729"/>
      <c r="G348" s="729"/>
      <c r="H348" s="729"/>
      <c r="I348" s="729"/>
      <c r="J348" s="729"/>
      <c r="K348" s="729"/>
      <c r="L348" s="729"/>
      <c r="M348" s="729"/>
      <c r="N348" s="729"/>
      <c r="O348" s="730"/>
      <c r="P348" s="733" t="s">
        <v>70</v>
      </c>
      <c r="Q348" s="734"/>
      <c r="R348" s="734"/>
      <c r="S348" s="734"/>
      <c r="T348" s="734"/>
      <c r="U348" s="734"/>
      <c r="V348" s="735"/>
      <c r="W348" s="37" t="s">
        <v>68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customHeight="1" x14ac:dyDescent="0.25">
      <c r="A349" s="736" t="s">
        <v>213</v>
      </c>
      <c r="B349" s="729"/>
      <c r="C349" s="729"/>
      <c r="D349" s="729"/>
      <c r="E349" s="729"/>
      <c r="F349" s="729"/>
      <c r="G349" s="729"/>
      <c r="H349" s="729"/>
      <c r="I349" s="729"/>
      <c r="J349" s="729"/>
      <c r="K349" s="729"/>
      <c r="L349" s="729"/>
      <c r="M349" s="729"/>
      <c r="N349" s="729"/>
      <c r="O349" s="729"/>
      <c r="P349" s="729"/>
      <c r="Q349" s="729"/>
      <c r="R349" s="729"/>
      <c r="S349" s="729"/>
      <c r="T349" s="729"/>
      <c r="U349" s="729"/>
      <c r="V349" s="729"/>
      <c r="W349" s="729"/>
      <c r="X349" s="729"/>
      <c r="Y349" s="729"/>
      <c r="Z349" s="729"/>
      <c r="AA349" s="713"/>
      <c r="AB349" s="713"/>
      <c r="AC349" s="713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23">
        <v>4607091380880</v>
      </c>
      <c r="E350" s="724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26"/>
      <c r="R350" s="726"/>
      <c r="S350" s="726"/>
      <c r="T350" s="727"/>
      <c r="U350" s="34"/>
      <c r="V350" s="34"/>
      <c r="W350" s="35" t="s">
        <v>68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23">
        <v>4607091384482</v>
      </c>
      <c r="E351" s="724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8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26"/>
      <c r="R351" s="726"/>
      <c r="S351" s="726"/>
      <c r="T351" s="727"/>
      <c r="U351" s="34"/>
      <c r="V351" s="34"/>
      <c r="W351" s="35" t="s">
        <v>68</v>
      </c>
      <c r="X351" s="719">
        <v>0</v>
      </c>
      <c r="Y351" s="720">
        <f>IFERROR(IF(X351="",0,CEILING((X351/$H351),1)*$H351),"")</f>
        <v>0</v>
      </c>
      <c r="Z351" s="36" t="str">
        <f>IFERROR(IF(Y351=0,"",ROUNDUP(Y351/H351,0)*0.02175),"")</f>
        <v/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23">
        <v>4607091380897</v>
      </c>
      <c r="E352" s="724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8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26"/>
      <c r="R352" s="726"/>
      <c r="S352" s="726"/>
      <c r="T352" s="727"/>
      <c r="U352" s="34"/>
      <c r="V352" s="34"/>
      <c r="W352" s="35" t="s">
        <v>68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28"/>
      <c r="B353" s="729"/>
      <c r="C353" s="729"/>
      <c r="D353" s="729"/>
      <c r="E353" s="729"/>
      <c r="F353" s="729"/>
      <c r="G353" s="729"/>
      <c r="H353" s="729"/>
      <c r="I353" s="729"/>
      <c r="J353" s="729"/>
      <c r="K353" s="729"/>
      <c r="L353" s="729"/>
      <c r="M353" s="729"/>
      <c r="N353" s="729"/>
      <c r="O353" s="730"/>
      <c r="P353" s="733" t="s">
        <v>70</v>
      </c>
      <c r="Q353" s="734"/>
      <c r="R353" s="734"/>
      <c r="S353" s="734"/>
      <c r="T353" s="734"/>
      <c r="U353" s="734"/>
      <c r="V353" s="735"/>
      <c r="W353" s="37" t="s">
        <v>71</v>
      </c>
      <c r="X353" s="721">
        <f>IFERROR(X350/H350,"0")+IFERROR(X351/H351,"0")+IFERROR(X352/H352,"0")</f>
        <v>0</v>
      </c>
      <c r="Y353" s="721">
        <f>IFERROR(Y350/H350,"0")+IFERROR(Y351/H351,"0")+IFERROR(Y352/H352,"0")</f>
        <v>0</v>
      </c>
      <c r="Z353" s="721">
        <f>IFERROR(IF(Z350="",0,Z350),"0")+IFERROR(IF(Z351="",0,Z351),"0")+IFERROR(IF(Z352="",0,Z352),"0")</f>
        <v>0</v>
      </c>
      <c r="AA353" s="722"/>
      <c r="AB353" s="722"/>
      <c r="AC353" s="722"/>
    </row>
    <row r="354" spans="1:68" x14ac:dyDescent="0.2">
      <c r="A354" s="729"/>
      <c r="B354" s="729"/>
      <c r="C354" s="729"/>
      <c r="D354" s="729"/>
      <c r="E354" s="729"/>
      <c r="F354" s="729"/>
      <c r="G354" s="729"/>
      <c r="H354" s="729"/>
      <c r="I354" s="729"/>
      <c r="J354" s="729"/>
      <c r="K354" s="729"/>
      <c r="L354" s="729"/>
      <c r="M354" s="729"/>
      <c r="N354" s="729"/>
      <c r="O354" s="730"/>
      <c r="P354" s="733" t="s">
        <v>70</v>
      </c>
      <c r="Q354" s="734"/>
      <c r="R354" s="734"/>
      <c r="S354" s="734"/>
      <c r="T354" s="734"/>
      <c r="U354" s="734"/>
      <c r="V354" s="735"/>
      <c r="W354" s="37" t="s">
        <v>68</v>
      </c>
      <c r="X354" s="721">
        <f>IFERROR(SUM(X350:X352),"0")</f>
        <v>0</v>
      </c>
      <c r="Y354" s="721">
        <f>IFERROR(SUM(Y350:Y352),"0")</f>
        <v>0</v>
      </c>
      <c r="Z354" s="37"/>
      <c r="AA354" s="722"/>
      <c r="AB354" s="722"/>
      <c r="AC354" s="722"/>
    </row>
    <row r="355" spans="1:68" ht="14.25" customHeight="1" x14ac:dyDescent="0.25">
      <c r="A355" s="736" t="s">
        <v>102</v>
      </c>
      <c r="B355" s="729"/>
      <c r="C355" s="729"/>
      <c r="D355" s="729"/>
      <c r="E355" s="729"/>
      <c r="F355" s="729"/>
      <c r="G355" s="729"/>
      <c r="H355" s="729"/>
      <c r="I355" s="729"/>
      <c r="J355" s="729"/>
      <c r="K355" s="729"/>
      <c r="L355" s="729"/>
      <c r="M355" s="729"/>
      <c r="N355" s="729"/>
      <c r="O355" s="729"/>
      <c r="P355" s="729"/>
      <c r="Q355" s="729"/>
      <c r="R355" s="729"/>
      <c r="S355" s="729"/>
      <c r="T355" s="729"/>
      <c r="U355" s="729"/>
      <c r="V355" s="729"/>
      <c r="W355" s="729"/>
      <c r="X355" s="729"/>
      <c r="Y355" s="729"/>
      <c r="Z355" s="729"/>
      <c r="AA355" s="713"/>
      <c r="AB355" s="713"/>
      <c r="AC355" s="713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23">
        <v>4607091388374</v>
      </c>
      <c r="E356" s="724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3" t="s">
        <v>590</v>
      </c>
      <c r="Q356" s="726"/>
      <c r="R356" s="726"/>
      <c r="S356" s="726"/>
      <c r="T356" s="727"/>
      <c r="U356" s="34"/>
      <c r="V356" s="34"/>
      <c r="W356" s="35" t="s">
        <v>68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23">
        <v>4607091388381</v>
      </c>
      <c r="E357" s="724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93" t="s">
        <v>594</v>
      </c>
      <c r="Q357" s="726"/>
      <c r="R357" s="726"/>
      <c r="S357" s="726"/>
      <c r="T357" s="727"/>
      <c r="U357" s="34"/>
      <c r="V357" s="34"/>
      <c r="W357" s="35" t="s">
        <v>68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23">
        <v>4607091383102</v>
      </c>
      <c r="E358" s="724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8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26"/>
      <c r="R358" s="726"/>
      <c r="S358" s="726"/>
      <c r="T358" s="727"/>
      <c r="U358" s="34"/>
      <c r="V358" s="34"/>
      <c r="W358" s="35" t="s">
        <v>68</v>
      </c>
      <c r="X358" s="719">
        <v>0</v>
      </c>
      <c r="Y358" s="720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23">
        <v>4607091388404</v>
      </c>
      <c r="E359" s="724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10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26"/>
      <c r="R359" s="726"/>
      <c r="S359" s="726"/>
      <c r="T359" s="727"/>
      <c r="U359" s="34"/>
      <c r="V359" s="34"/>
      <c r="W359" s="35" t="s">
        <v>68</v>
      </c>
      <c r="X359" s="719">
        <v>0</v>
      </c>
      <c r="Y359" s="720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28"/>
      <c r="B360" s="729"/>
      <c r="C360" s="729"/>
      <c r="D360" s="729"/>
      <c r="E360" s="729"/>
      <c r="F360" s="729"/>
      <c r="G360" s="729"/>
      <c r="H360" s="729"/>
      <c r="I360" s="729"/>
      <c r="J360" s="729"/>
      <c r="K360" s="729"/>
      <c r="L360" s="729"/>
      <c r="M360" s="729"/>
      <c r="N360" s="729"/>
      <c r="O360" s="730"/>
      <c r="P360" s="733" t="s">
        <v>70</v>
      </c>
      <c r="Q360" s="734"/>
      <c r="R360" s="734"/>
      <c r="S360" s="734"/>
      <c r="T360" s="734"/>
      <c r="U360" s="734"/>
      <c r="V360" s="735"/>
      <c r="W360" s="37" t="s">
        <v>71</v>
      </c>
      <c r="X360" s="721">
        <f>IFERROR(X356/H356,"0")+IFERROR(X357/H357,"0")+IFERROR(X358/H358,"0")+IFERROR(X359/H359,"0")</f>
        <v>0</v>
      </c>
      <c r="Y360" s="721">
        <f>IFERROR(Y356/H356,"0")+IFERROR(Y357/H357,"0")+IFERROR(Y358/H358,"0")+IFERROR(Y359/H359,"0")</f>
        <v>0</v>
      </c>
      <c r="Z360" s="721">
        <f>IFERROR(IF(Z356="",0,Z356),"0")+IFERROR(IF(Z357="",0,Z357),"0")+IFERROR(IF(Z358="",0,Z358),"0")+IFERROR(IF(Z359="",0,Z359),"0")</f>
        <v>0</v>
      </c>
      <c r="AA360" s="722"/>
      <c r="AB360" s="722"/>
      <c r="AC360" s="722"/>
    </row>
    <row r="361" spans="1:68" x14ac:dyDescent="0.2">
      <c r="A361" s="729"/>
      <c r="B361" s="729"/>
      <c r="C361" s="729"/>
      <c r="D361" s="729"/>
      <c r="E361" s="729"/>
      <c r="F361" s="729"/>
      <c r="G361" s="729"/>
      <c r="H361" s="729"/>
      <c r="I361" s="729"/>
      <c r="J361" s="729"/>
      <c r="K361" s="729"/>
      <c r="L361" s="729"/>
      <c r="M361" s="729"/>
      <c r="N361" s="729"/>
      <c r="O361" s="730"/>
      <c r="P361" s="733" t="s">
        <v>70</v>
      </c>
      <c r="Q361" s="734"/>
      <c r="R361" s="734"/>
      <c r="S361" s="734"/>
      <c r="T361" s="734"/>
      <c r="U361" s="734"/>
      <c r="V361" s="735"/>
      <c r="W361" s="37" t="s">
        <v>68</v>
      </c>
      <c r="X361" s="721">
        <f>IFERROR(SUM(X356:X359),"0")</f>
        <v>0</v>
      </c>
      <c r="Y361" s="721">
        <f>IFERROR(SUM(Y356:Y359),"0")</f>
        <v>0</v>
      </c>
      <c r="Z361" s="37"/>
      <c r="AA361" s="722"/>
      <c r="AB361" s="722"/>
      <c r="AC361" s="722"/>
    </row>
    <row r="362" spans="1:68" ht="14.25" customHeight="1" x14ac:dyDescent="0.25">
      <c r="A362" s="736" t="s">
        <v>600</v>
      </c>
      <c r="B362" s="729"/>
      <c r="C362" s="729"/>
      <c r="D362" s="729"/>
      <c r="E362" s="729"/>
      <c r="F362" s="729"/>
      <c r="G362" s="729"/>
      <c r="H362" s="729"/>
      <c r="I362" s="729"/>
      <c r="J362" s="729"/>
      <c r="K362" s="729"/>
      <c r="L362" s="729"/>
      <c r="M362" s="729"/>
      <c r="N362" s="729"/>
      <c r="O362" s="729"/>
      <c r="P362" s="729"/>
      <c r="Q362" s="729"/>
      <c r="R362" s="729"/>
      <c r="S362" s="729"/>
      <c r="T362" s="729"/>
      <c r="U362" s="729"/>
      <c r="V362" s="729"/>
      <c r="W362" s="729"/>
      <c r="X362" s="729"/>
      <c r="Y362" s="729"/>
      <c r="Z362" s="729"/>
      <c r="AA362" s="713"/>
      <c r="AB362" s="713"/>
      <c r="AC362" s="713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23">
        <v>4680115881808</v>
      </c>
      <c r="E363" s="724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11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26"/>
      <c r="R363" s="726"/>
      <c r="S363" s="726"/>
      <c r="T363" s="727"/>
      <c r="U363" s="34"/>
      <c r="V363" s="34"/>
      <c r="W363" s="35" t="s">
        <v>68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23">
        <v>4680115881822</v>
      </c>
      <c r="E364" s="724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10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26"/>
      <c r="R364" s="726"/>
      <c r="S364" s="726"/>
      <c r="T364" s="727"/>
      <c r="U364" s="34"/>
      <c r="V364" s="34"/>
      <c r="W364" s="35" t="s">
        <v>68</v>
      </c>
      <c r="X364" s="719">
        <v>0</v>
      </c>
      <c r="Y364" s="720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23">
        <v>4680115880016</v>
      </c>
      <c r="E365" s="724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26"/>
      <c r="R365" s="726"/>
      <c r="S365" s="726"/>
      <c r="T365" s="727"/>
      <c r="U365" s="34"/>
      <c r="V365" s="34"/>
      <c r="W365" s="35" t="s">
        <v>68</v>
      </c>
      <c r="X365" s="719">
        <v>0</v>
      </c>
      <c r="Y365" s="720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28"/>
      <c r="B366" s="729"/>
      <c r="C366" s="729"/>
      <c r="D366" s="729"/>
      <c r="E366" s="729"/>
      <c r="F366" s="729"/>
      <c r="G366" s="729"/>
      <c r="H366" s="729"/>
      <c r="I366" s="729"/>
      <c r="J366" s="729"/>
      <c r="K366" s="729"/>
      <c r="L366" s="729"/>
      <c r="M366" s="729"/>
      <c r="N366" s="729"/>
      <c r="O366" s="730"/>
      <c r="P366" s="733" t="s">
        <v>70</v>
      </c>
      <c r="Q366" s="734"/>
      <c r="R366" s="734"/>
      <c r="S366" s="734"/>
      <c r="T366" s="734"/>
      <c r="U366" s="734"/>
      <c r="V366" s="735"/>
      <c r="W366" s="37" t="s">
        <v>71</v>
      </c>
      <c r="X366" s="721">
        <f>IFERROR(X363/H363,"0")+IFERROR(X364/H364,"0")+IFERROR(X365/H365,"0")</f>
        <v>0</v>
      </c>
      <c r="Y366" s="721">
        <f>IFERROR(Y363/H363,"0")+IFERROR(Y364/H364,"0")+IFERROR(Y365/H365,"0")</f>
        <v>0</v>
      </c>
      <c r="Z366" s="721">
        <f>IFERROR(IF(Z363="",0,Z363),"0")+IFERROR(IF(Z364="",0,Z364),"0")+IFERROR(IF(Z365="",0,Z365),"0")</f>
        <v>0</v>
      </c>
      <c r="AA366" s="722"/>
      <c r="AB366" s="722"/>
      <c r="AC366" s="722"/>
    </row>
    <row r="367" spans="1:68" x14ac:dyDescent="0.2">
      <c r="A367" s="729"/>
      <c r="B367" s="729"/>
      <c r="C367" s="729"/>
      <c r="D367" s="729"/>
      <c r="E367" s="729"/>
      <c r="F367" s="729"/>
      <c r="G367" s="729"/>
      <c r="H367" s="729"/>
      <c r="I367" s="729"/>
      <c r="J367" s="729"/>
      <c r="K367" s="729"/>
      <c r="L367" s="729"/>
      <c r="M367" s="729"/>
      <c r="N367" s="729"/>
      <c r="O367" s="730"/>
      <c r="P367" s="733" t="s">
        <v>70</v>
      </c>
      <c r="Q367" s="734"/>
      <c r="R367" s="734"/>
      <c r="S367" s="734"/>
      <c r="T367" s="734"/>
      <c r="U367" s="734"/>
      <c r="V367" s="735"/>
      <c r="W367" s="37" t="s">
        <v>68</v>
      </c>
      <c r="X367" s="721">
        <f>IFERROR(SUM(X363:X365),"0")</f>
        <v>0</v>
      </c>
      <c r="Y367" s="721">
        <f>IFERROR(SUM(Y363:Y365),"0")</f>
        <v>0</v>
      </c>
      <c r="Z367" s="37"/>
      <c r="AA367" s="722"/>
      <c r="AB367" s="722"/>
      <c r="AC367" s="722"/>
    </row>
    <row r="368" spans="1:68" ht="16.5" customHeight="1" x14ac:dyDescent="0.25">
      <c r="A368" s="737" t="s">
        <v>610</v>
      </c>
      <c r="B368" s="729"/>
      <c r="C368" s="729"/>
      <c r="D368" s="729"/>
      <c r="E368" s="729"/>
      <c r="F368" s="729"/>
      <c r="G368" s="729"/>
      <c r="H368" s="729"/>
      <c r="I368" s="729"/>
      <c r="J368" s="729"/>
      <c r="K368" s="729"/>
      <c r="L368" s="729"/>
      <c r="M368" s="729"/>
      <c r="N368" s="729"/>
      <c r="O368" s="729"/>
      <c r="P368" s="729"/>
      <c r="Q368" s="729"/>
      <c r="R368" s="729"/>
      <c r="S368" s="729"/>
      <c r="T368" s="729"/>
      <c r="U368" s="729"/>
      <c r="V368" s="729"/>
      <c r="W368" s="729"/>
      <c r="X368" s="729"/>
      <c r="Y368" s="729"/>
      <c r="Z368" s="729"/>
      <c r="AA368" s="714"/>
      <c r="AB368" s="714"/>
      <c r="AC368" s="714"/>
    </row>
    <row r="369" spans="1:68" ht="14.25" customHeight="1" x14ac:dyDescent="0.25">
      <c r="A369" s="736" t="s">
        <v>63</v>
      </c>
      <c r="B369" s="729"/>
      <c r="C369" s="729"/>
      <c r="D369" s="729"/>
      <c r="E369" s="729"/>
      <c r="F369" s="729"/>
      <c r="G369" s="729"/>
      <c r="H369" s="729"/>
      <c r="I369" s="729"/>
      <c r="J369" s="729"/>
      <c r="K369" s="729"/>
      <c r="L369" s="729"/>
      <c r="M369" s="729"/>
      <c r="N369" s="729"/>
      <c r="O369" s="729"/>
      <c r="P369" s="729"/>
      <c r="Q369" s="729"/>
      <c r="R369" s="729"/>
      <c r="S369" s="729"/>
      <c r="T369" s="729"/>
      <c r="U369" s="729"/>
      <c r="V369" s="729"/>
      <c r="W369" s="729"/>
      <c r="X369" s="729"/>
      <c r="Y369" s="729"/>
      <c r="Z369" s="729"/>
      <c r="AA369" s="713"/>
      <c r="AB369" s="713"/>
      <c r="AC369" s="713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23">
        <v>4607091383836</v>
      </c>
      <c r="E370" s="724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11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26"/>
      <c r="R370" s="726"/>
      <c r="S370" s="726"/>
      <c r="T370" s="727"/>
      <c r="U370" s="34"/>
      <c r="V370" s="34"/>
      <c r="W370" s="35" t="s">
        <v>68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28"/>
      <c r="B371" s="729"/>
      <c r="C371" s="729"/>
      <c r="D371" s="729"/>
      <c r="E371" s="729"/>
      <c r="F371" s="729"/>
      <c r="G371" s="729"/>
      <c r="H371" s="729"/>
      <c r="I371" s="729"/>
      <c r="J371" s="729"/>
      <c r="K371" s="729"/>
      <c r="L371" s="729"/>
      <c r="M371" s="729"/>
      <c r="N371" s="729"/>
      <c r="O371" s="730"/>
      <c r="P371" s="733" t="s">
        <v>70</v>
      </c>
      <c r="Q371" s="734"/>
      <c r="R371" s="734"/>
      <c r="S371" s="734"/>
      <c r="T371" s="734"/>
      <c r="U371" s="734"/>
      <c r="V371" s="735"/>
      <c r="W371" s="37" t="s">
        <v>71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x14ac:dyDescent="0.2">
      <c r="A372" s="729"/>
      <c r="B372" s="729"/>
      <c r="C372" s="729"/>
      <c r="D372" s="729"/>
      <c r="E372" s="729"/>
      <c r="F372" s="729"/>
      <c r="G372" s="729"/>
      <c r="H372" s="729"/>
      <c r="I372" s="729"/>
      <c r="J372" s="729"/>
      <c r="K372" s="729"/>
      <c r="L372" s="729"/>
      <c r="M372" s="729"/>
      <c r="N372" s="729"/>
      <c r="O372" s="730"/>
      <c r="P372" s="733" t="s">
        <v>70</v>
      </c>
      <c r="Q372" s="734"/>
      <c r="R372" s="734"/>
      <c r="S372" s="734"/>
      <c r="T372" s="734"/>
      <c r="U372" s="734"/>
      <c r="V372" s="735"/>
      <c r="W372" s="37" t="s">
        <v>68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customHeight="1" x14ac:dyDescent="0.25">
      <c r="A373" s="736" t="s">
        <v>72</v>
      </c>
      <c r="B373" s="729"/>
      <c r="C373" s="729"/>
      <c r="D373" s="729"/>
      <c r="E373" s="729"/>
      <c r="F373" s="729"/>
      <c r="G373" s="729"/>
      <c r="H373" s="729"/>
      <c r="I373" s="729"/>
      <c r="J373" s="729"/>
      <c r="K373" s="729"/>
      <c r="L373" s="729"/>
      <c r="M373" s="729"/>
      <c r="N373" s="729"/>
      <c r="O373" s="729"/>
      <c r="P373" s="729"/>
      <c r="Q373" s="729"/>
      <c r="R373" s="729"/>
      <c r="S373" s="729"/>
      <c r="T373" s="729"/>
      <c r="U373" s="729"/>
      <c r="V373" s="729"/>
      <c r="W373" s="729"/>
      <c r="X373" s="729"/>
      <c r="Y373" s="729"/>
      <c r="Z373" s="729"/>
      <c r="AA373" s="713"/>
      <c r="AB373" s="713"/>
      <c r="AC373" s="713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23">
        <v>4607091387919</v>
      </c>
      <c r="E374" s="724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26"/>
      <c r="R374" s="726"/>
      <c r="S374" s="726"/>
      <c r="T374" s="727"/>
      <c r="U374" s="34"/>
      <c r="V374" s="34"/>
      <c r="W374" s="35" t="s">
        <v>68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23">
        <v>4680115883604</v>
      </c>
      <c r="E375" s="724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75</v>
      </c>
      <c r="L375" s="32"/>
      <c r="M375" s="33" t="s">
        <v>120</v>
      </c>
      <c r="N375" s="33"/>
      <c r="O375" s="32">
        <v>45</v>
      </c>
      <c r="P375" s="9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26"/>
      <c r="R375" s="726"/>
      <c r="S375" s="726"/>
      <c r="T375" s="727"/>
      <c r="U375" s="34"/>
      <c r="V375" s="34"/>
      <c r="W375" s="35" t="s">
        <v>68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23">
        <v>4680115883567</v>
      </c>
      <c r="E376" s="724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86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26"/>
      <c r="R376" s="726"/>
      <c r="S376" s="726"/>
      <c r="T376" s="727"/>
      <c r="U376" s="34"/>
      <c r="V376" s="34"/>
      <c r="W376" s="35" t="s">
        <v>68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28"/>
      <c r="B377" s="729"/>
      <c r="C377" s="729"/>
      <c r="D377" s="729"/>
      <c r="E377" s="729"/>
      <c r="F377" s="729"/>
      <c r="G377" s="729"/>
      <c r="H377" s="729"/>
      <c r="I377" s="729"/>
      <c r="J377" s="729"/>
      <c r="K377" s="729"/>
      <c r="L377" s="729"/>
      <c r="M377" s="729"/>
      <c r="N377" s="729"/>
      <c r="O377" s="730"/>
      <c r="P377" s="733" t="s">
        <v>70</v>
      </c>
      <c r="Q377" s="734"/>
      <c r="R377" s="734"/>
      <c r="S377" s="734"/>
      <c r="T377" s="734"/>
      <c r="U377" s="734"/>
      <c r="V377" s="735"/>
      <c r="W377" s="37" t="s">
        <v>71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x14ac:dyDescent="0.2">
      <c r="A378" s="729"/>
      <c r="B378" s="729"/>
      <c r="C378" s="729"/>
      <c r="D378" s="729"/>
      <c r="E378" s="729"/>
      <c r="F378" s="729"/>
      <c r="G378" s="729"/>
      <c r="H378" s="729"/>
      <c r="I378" s="729"/>
      <c r="J378" s="729"/>
      <c r="K378" s="729"/>
      <c r="L378" s="729"/>
      <c r="M378" s="729"/>
      <c r="N378" s="729"/>
      <c r="O378" s="730"/>
      <c r="P378" s="733" t="s">
        <v>70</v>
      </c>
      <c r="Q378" s="734"/>
      <c r="R378" s="734"/>
      <c r="S378" s="734"/>
      <c r="T378" s="734"/>
      <c r="U378" s="734"/>
      <c r="V378" s="735"/>
      <c r="W378" s="37" t="s">
        <v>68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customHeight="1" x14ac:dyDescent="0.2">
      <c r="A379" s="812" t="s">
        <v>623</v>
      </c>
      <c r="B379" s="813"/>
      <c r="C379" s="813"/>
      <c r="D379" s="813"/>
      <c r="E379" s="813"/>
      <c r="F379" s="813"/>
      <c r="G379" s="813"/>
      <c r="H379" s="813"/>
      <c r="I379" s="813"/>
      <c r="J379" s="813"/>
      <c r="K379" s="813"/>
      <c r="L379" s="813"/>
      <c r="M379" s="813"/>
      <c r="N379" s="813"/>
      <c r="O379" s="813"/>
      <c r="P379" s="813"/>
      <c r="Q379" s="813"/>
      <c r="R379" s="813"/>
      <c r="S379" s="813"/>
      <c r="T379" s="813"/>
      <c r="U379" s="813"/>
      <c r="V379" s="813"/>
      <c r="W379" s="813"/>
      <c r="X379" s="813"/>
      <c r="Y379" s="813"/>
      <c r="Z379" s="813"/>
      <c r="AA379" s="48"/>
      <c r="AB379" s="48"/>
      <c r="AC379" s="48"/>
    </row>
    <row r="380" spans="1:68" ht="16.5" customHeight="1" x14ac:dyDescent="0.25">
      <c r="A380" s="737" t="s">
        <v>624</v>
      </c>
      <c r="B380" s="729"/>
      <c r="C380" s="729"/>
      <c r="D380" s="729"/>
      <c r="E380" s="729"/>
      <c r="F380" s="729"/>
      <c r="G380" s="729"/>
      <c r="H380" s="729"/>
      <c r="I380" s="729"/>
      <c r="J380" s="729"/>
      <c r="K380" s="729"/>
      <c r="L380" s="729"/>
      <c r="M380" s="729"/>
      <c r="N380" s="729"/>
      <c r="O380" s="729"/>
      <c r="P380" s="729"/>
      <c r="Q380" s="729"/>
      <c r="R380" s="729"/>
      <c r="S380" s="729"/>
      <c r="T380" s="729"/>
      <c r="U380" s="729"/>
      <c r="V380" s="729"/>
      <c r="W380" s="729"/>
      <c r="X380" s="729"/>
      <c r="Y380" s="729"/>
      <c r="Z380" s="729"/>
      <c r="AA380" s="714"/>
      <c r="AB380" s="714"/>
      <c r="AC380" s="714"/>
    </row>
    <row r="381" spans="1:68" ht="14.25" customHeight="1" x14ac:dyDescent="0.25">
      <c r="A381" s="736" t="s">
        <v>113</v>
      </c>
      <c r="B381" s="729"/>
      <c r="C381" s="729"/>
      <c r="D381" s="729"/>
      <c r="E381" s="729"/>
      <c r="F381" s="729"/>
      <c r="G381" s="729"/>
      <c r="H381" s="729"/>
      <c r="I381" s="729"/>
      <c r="J381" s="729"/>
      <c r="K381" s="729"/>
      <c r="L381" s="729"/>
      <c r="M381" s="729"/>
      <c r="N381" s="729"/>
      <c r="O381" s="729"/>
      <c r="P381" s="729"/>
      <c r="Q381" s="729"/>
      <c r="R381" s="729"/>
      <c r="S381" s="729"/>
      <c r="T381" s="729"/>
      <c r="U381" s="729"/>
      <c r="V381" s="729"/>
      <c r="W381" s="729"/>
      <c r="X381" s="729"/>
      <c r="Y381" s="729"/>
      <c r="Z381" s="729"/>
      <c r="AA381" s="713"/>
      <c r="AB381" s="713"/>
      <c r="AC381" s="713"/>
    </row>
    <row r="382" spans="1:68" ht="27" customHeight="1" x14ac:dyDescent="0.25">
      <c r="A382" s="54" t="s">
        <v>625</v>
      </c>
      <c r="B382" s="54" t="s">
        <v>626</v>
      </c>
      <c r="C382" s="31">
        <v>4301011946</v>
      </c>
      <c r="D382" s="723">
        <v>4680115884847</v>
      </c>
      <c r="E382" s="724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116</v>
      </c>
      <c r="L382" s="32"/>
      <c r="M382" s="33" t="s">
        <v>148</v>
      </c>
      <c r="N382" s="33"/>
      <c r="O382" s="32">
        <v>60</v>
      </c>
      <c r="P382" s="8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26"/>
      <c r="R382" s="726"/>
      <c r="S382" s="726"/>
      <c r="T382" s="727"/>
      <c r="U382" s="34"/>
      <c r="V382" s="34"/>
      <c r="W382" s="35" t="s">
        <v>68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625</v>
      </c>
      <c r="B383" s="54" t="s">
        <v>628</v>
      </c>
      <c r="C383" s="31">
        <v>4301011869</v>
      </c>
      <c r="D383" s="723">
        <v>4680115884847</v>
      </c>
      <c r="E383" s="724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1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26"/>
      <c r="R383" s="726"/>
      <c r="S383" s="726"/>
      <c r="T383" s="727"/>
      <c r="U383" s="34"/>
      <c r="V383" s="34"/>
      <c r="W383" s="35" t="s">
        <v>68</v>
      </c>
      <c r="X383" s="719">
        <v>1500</v>
      </c>
      <c r="Y383" s="720">
        <f t="shared" si="72"/>
        <v>1500</v>
      </c>
      <c r="Z383" s="36">
        <f>IFERROR(IF(Y383=0,"",ROUNDUP(Y383/H383,0)*0.02175),"")</f>
        <v>2.1749999999999998</v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1548</v>
      </c>
      <c r="BN383" s="64">
        <f t="shared" si="74"/>
        <v>1548</v>
      </c>
      <c r="BO383" s="64">
        <f t="shared" si="75"/>
        <v>2.083333333333333</v>
      </c>
      <c r="BP383" s="64">
        <f t="shared" si="76"/>
        <v>2.083333333333333</v>
      </c>
    </row>
    <row r="384" spans="1:68" ht="27" customHeight="1" x14ac:dyDescent="0.25">
      <c r="A384" s="54" t="s">
        <v>630</v>
      </c>
      <c r="B384" s="54" t="s">
        <v>631</v>
      </c>
      <c r="C384" s="31">
        <v>4301011947</v>
      </c>
      <c r="D384" s="723">
        <v>4680115884854</v>
      </c>
      <c r="E384" s="724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116</v>
      </c>
      <c r="L384" s="32"/>
      <c r="M384" s="33" t="s">
        <v>148</v>
      </c>
      <c r="N384" s="33"/>
      <c r="O384" s="32">
        <v>60</v>
      </c>
      <c r="P384" s="7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26"/>
      <c r="R384" s="726"/>
      <c r="S384" s="726"/>
      <c r="T384" s="727"/>
      <c r="U384" s="34"/>
      <c r="V384" s="34"/>
      <c r="W384" s="35" t="s">
        <v>68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630</v>
      </c>
      <c r="B385" s="54" t="s">
        <v>632</v>
      </c>
      <c r="C385" s="31">
        <v>4301011870</v>
      </c>
      <c r="D385" s="723">
        <v>4680115884854</v>
      </c>
      <c r="E385" s="724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116</v>
      </c>
      <c r="L385" s="32"/>
      <c r="M385" s="33" t="s">
        <v>67</v>
      </c>
      <c r="N385" s="33"/>
      <c r="O385" s="32">
        <v>60</v>
      </c>
      <c r="P385" s="11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26"/>
      <c r="R385" s="726"/>
      <c r="S385" s="726"/>
      <c r="T385" s="727"/>
      <c r="U385" s="34"/>
      <c r="V385" s="34"/>
      <c r="W385" s="35" t="s">
        <v>68</v>
      </c>
      <c r="X385" s="719">
        <v>1000</v>
      </c>
      <c r="Y385" s="720">
        <f t="shared" si="72"/>
        <v>1005</v>
      </c>
      <c r="Z385" s="36">
        <f>IFERROR(IF(Y385=0,"",ROUNDUP(Y385/H385,0)*0.02175),"")</f>
        <v>1.4572499999999999</v>
      </c>
      <c r="AA385" s="56"/>
      <c r="AB385" s="57"/>
      <c r="AC385" s="463" t="s">
        <v>633</v>
      </c>
      <c r="AG385" s="64"/>
      <c r="AJ385" s="68"/>
      <c r="AK385" s="68"/>
      <c r="BB385" s="464" t="s">
        <v>1</v>
      </c>
      <c r="BM385" s="64">
        <f t="shared" si="73"/>
        <v>1032</v>
      </c>
      <c r="BN385" s="64">
        <f t="shared" si="74"/>
        <v>1037.1600000000001</v>
      </c>
      <c r="BO385" s="64">
        <f t="shared" si="75"/>
        <v>1.3888888888888888</v>
      </c>
      <c r="BP385" s="64">
        <f t="shared" si="76"/>
        <v>1.3958333333333333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23">
        <v>4680115884830</v>
      </c>
      <c r="E386" s="724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116</v>
      </c>
      <c r="L386" s="32"/>
      <c r="M386" s="33" t="s">
        <v>148</v>
      </c>
      <c r="N386" s="33"/>
      <c r="O386" s="32">
        <v>60</v>
      </c>
      <c r="P386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26"/>
      <c r="R386" s="726"/>
      <c r="S386" s="726"/>
      <c r="T386" s="727"/>
      <c r="U386" s="34"/>
      <c r="V386" s="34"/>
      <c r="W386" s="35" t="s">
        <v>68</v>
      </c>
      <c r="X386" s="719">
        <v>0</v>
      </c>
      <c r="Y386" s="720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627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23">
        <v>4680115884830</v>
      </c>
      <c r="E387" s="724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9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26"/>
      <c r="R387" s="726"/>
      <c r="S387" s="726"/>
      <c r="T387" s="727"/>
      <c r="U387" s="34"/>
      <c r="V387" s="34"/>
      <c r="W387" s="35" t="s">
        <v>68</v>
      </c>
      <c r="X387" s="719">
        <v>3200</v>
      </c>
      <c r="Y387" s="720">
        <f t="shared" si="72"/>
        <v>3210</v>
      </c>
      <c r="Z387" s="36">
        <f>IFERROR(IF(Y387=0,"",ROUNDUP(Y387/H387,0)*0.02175),"")</f>
        <v>4.6544999999999996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3302.4</v>
      </c>
      <c r="BN387" s="64">
        <f t="shared" si="74"/>
        <v>3312.7200000000003</v>
      </c>
      <c r="BO387" s="64">
        <f t="shared" si="75"/>
        <v>4.4444444444444446</v>
      </c>
      <c r="BP387" s="64">
        <f t="shared" si="76"/>
        <v>4.458333333333333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23">
        <v>4607091383997</v>
      </c>
      <c r="E388" s="724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26"/>
      <c r="R388" s="726"/>
      <c r="S388" s="726"/>
      <c r="T388" s="727"/>
      <c r="U388" s="34"/>
      <c r="V388" s="34"/>
      <c r="W388" s="35" t="s">
        <v>68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23">
        <v>4680115882638</v>
      </c>
      <c r="E389" s="724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75</v>
      </c>
      <c r="L389" s="32"/>
      <c r="M389" s="33" t="s">
        <v>117</v>
      </c>
      <c r="N389" s="33"/>
      <c r="O389" s="32">
        <v>90</v>
      </c>
      <c r="P389" s="7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26"/>
      <c r="R389" s="726"/>
      <c r="S389" s="726"/>
      <c r="T389" s="727"/>
      <c r="U389" s="34"/>
      <c r="V389" s="34"/>
      <c r="W389" s="35" t="s">
        <v>68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23">
        <v>4680115884922</v>
      </c>
      <c r="E390" s="724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26"/>
      <c r="R390" s="726"/>
      <c r="S390" s="726"/>
      <c r="T390" s="727"/>
      <c r="U390" s="34"/>
      <c r="V390" s="34"/>
      <c r="W390" s="35" t="s">
        <v>68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633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23">
        <v>4680115884878</v>
      </c>
      <c r="E391" s="724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26"/>
      <c r="R391" s="726"/>
      <c r="S391" s="726"/>
      <c r="T391" s="727"/>
      <c r="U391" s="34"/>
      <c r="V391" s="34"/>
      <c r="W391" s="35" t="s">
        <v>68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23">
        <v>4680115884861</v>
      </c>
      <c r="E392" s="724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26"/>
      <c r="R392" s="726"/>
      <c r="S392" s="726"/>
      <c r="T392" s="727"/>
      <c r="U392" s="34"/>
      <c r="V392" s="34"/>
      <c r="W392" s="35" t="s">
        <v>68</v>
      </c>
      <c r="X392" s="719">
        <v>0</v>
      </c>
      <c r="Y392" s="720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28"/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30"/>
      <c r="P393" s="733" t="s">
        <v>70</v>
      </c>
      <c r="Q393" s="734"/>
      <c r="R393" s="734"/>
      <c r="S393" s="734"/>
      <c r="T393" s="734"/>
      <c r="U393" s="734"/>
      <c r="V393" s="735"/>
      <c r="W393" s="37" t="s">
        <v>71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380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381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8.2867499999999996</v>
      </c>
      <c r="AA393" s="722"/>
      <c r="AB393" s="722"/>
      <c r="AC393" s="722"/>
    </row>
    <row r="394" spans="1:68" x14ac:dyDescent="0.2">
      <c r="A394" s="729"/>
      <c r="B394" s="729"/>
      <c r="C394" s="729"/>
      <c r="D394" s="729"/>
      <c r="E394" s="729"/>
      <c r="F394" s="729"/>
      <c r="G394" s="729"/>
      <c r="H394" s="729"/>
      <c r="I394" s="729"/>
      <c r="J394" s="729"/>
      <c r="K394" s="729"/>
      <c r="L394" s="729"/>
      <c r="M394" s="729"/>
      <c r="N394" s="729"/>
      <c r="O394" s="730"/>
      <c r="P394" s="733" t="s">
        <v>70</v>
      </c>
      <c r="Q394" s="734"/>
      <c r="R394" s="734"/>
      <c r="S394" s="734"/>
      <c r="T394" s="734"/>
      <c r="U394" s="734"/>
      <c r="V394" s="735"/>
      <c r="W394" s="37" t="s">
        <v>68</v>
      </c>
      <c r="X394" s="721">
        <f>IFERROR(SUM(X382:X392),"0")</f>
        <v>5700</v>
      </c>
      <c r="Y394" s="721">
        <f>IFERROR(SUM(Y382:Y392),"0")</f>
        <v>5715</v>
      </c>
      <c r="Z394" s="37"/>
      <c r="AA394" s="722"/>
      <c r="AB394" s="722"/>
      <c r="AC394" s="722"/>
    </row>
    <row r="395" spans="1:68" ht="14.25" customHeight="1" x14ac:dyDescent="0.25">
      <c r="A395" s="736" t="s">
        <v>166</v>
      </c>
      <c r="B395" s="729"/>
      <c r="C395" s="729"/>
      <c r="D395" s="729"/>
      <c r="E395" s="729"/>
      <c r="F395" s="729"/>
      <c r="G395" s="729"/>
      <c r="H395" s="729"/>
      <c r="I395" s="729"/>
      <c r="J395" s="729"/>
      <c r="K395" s="729"/>
      <c r="L395" s="729"/>
      <c r="M395" s="729"/>
      <c r="N395" s="729"/>
      <c r="O395" s="729"/>
      <c r="P395" s="729"/>
      <c r="Q395" s="729"/>
      <c r="R395" s="729"/>
      <c r="S395" s="729"/>
      <c r="T395" s="729"/>
      <c r="U395" s="729"/>
      <c r="V395" s="729"/>
      <c r="W395" s="729"/>
      <c r="X395" s="729"/>
      <c r="Y395" s="729"/>
      <c r="Z395" s="729"/>
      <c r="AA395" s="713"/>
      <c r="AB395" s="713"/>
      <c r="AC395" s="713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23">
        <v>4607091383980</v>
      </c>
      <c r="E396" s="724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116</v>
      </c>
      <c r="L396" s="32"/>
      <c r="M396" s="33" t="s">
        <v>117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26"/>
      <c r="R396" s="726"/>
      <c r="S396" s="726"/>
      <c r="T396" s="727"/>
      <c r="U396" s="34"/>
      <c r="V396" s="34"/>
      <c r="W396" s="35" t="s">
        <v>68</v>
      </c>
      <c r="X396" s="719">
        <v>1500</v>
      </c>
      <c r="Y396" s="720">
        <f>IFERROR(IF(X396="",0,CEILING((X396/$H396),1)*$H396),"")</f>
        <v>1500</v>
      </c>
      <c r="Z396" s="36">
        <f>IFERROR(IF(Y396=0,"",ROUNDUP(Y396/H396,0)*0.02175),"")</f>
        <v>2.1749999999999998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1548</v>
      </c>
      <c r="BN396" s="64">
        <f>IFERROR(Y396*I396/H396,"0")</f>
        <v>1548</v>
      </c>
      <c r="BO396" s="64">
        <f>IFERROR(1/J396*(X396/H396),"0")</f>
        <v>2.083333333333333</v>
      </c>
      <c r="BP396" s="64">
        <f>IFERROR(1/J396*(Y396/H396),"0")</f>
        <v>2.083333333333333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23">
        <v>4607091384178</v>
      </c>
      <c r="E397" s="724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75</v>
      </c>
      <c r="L397" s="32"/>
      <c r="M397" s="33" t="s">
        <v>117</v>
      </c>
      <c r="N397" s="33"/>
      <c r="O397" s="32">
        <v>50</v>
      </c>
      <c r="P397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26"/>
      <c r="R397" s="726"/>
      <c r="S397" s="726"/>
      <c r="T397" s="727"/>
      <c r="U397" s="34"/>
      <c r="V397" s="34"/>
      <c r="W397" s="35" t="s">
        <v>68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28"/>
      <c r="B398" s="729"/>
      <c r="C398" s="729"/>
      <c r="D398" s="729"/>
      <c r="E398" s="729"/>
      <c r="F398" s="729"/>
      <c r="G398" s="729"/>
      <c r="H398" s="729"/>
      <c r="I398" s="729"/>
      <c r="J398" s="729"/>
      <c r="K398" s="729"/>
      <c r="L398" s="729"/>
      <c r="M398" s="729"/>
      <c r="N398" s="729"/>
      <c r="O398" s="730"/>
      <c r="P398" s="733" t="s">
        <v>70</v>
      </c>
      <c r="Q398" s="734"/>
      <c r="R398" s="734"/>
      <c r="S398" s="734"/>
      <c r="T398" s="734"/>
      <c r="U398" s="734"/>
      <c r="V398" s="735"/>
      <c r="W398" s="37" t="s">
        <v>71</v>
      </c>
      <c r="X398" s="721">
        <f>IFERROR(X396/H396,"0")+IFERROR(X397/H397,"0")</f>
        <v>100</v>
      </c>
      <c r="Y398" s="721">
        <f>IFERROR(Y396/H396,"0")+IFERROR(Y397/H397,"0")</f>
        <v>100</v>
      </c>
      <c r="Z398" s="721">
        <f>IFERROR(IF(Z396="",0,Z396),"0")+IFERROR(IF(Z397="",0,Z397),"0")</f>
        <v>2.1749999999999998</v>
      </c>
      <c r="AA398" s="722"/>
      <c r="AB398" s="722"/>
      <c r="AC398" s="722"/>
    </row>
    <row r="399" spans="1:68" x14ac:dyDescent="0.2">
      <c r="A399" s="729"/>
      <c r="B399" s="729"/>
      <c r="C399" s="729"/>
      <c r="D399" s="729"/>
      <c r="E399" s="729"/>
      <c r="F399" s="729"/>
      <c r="G399" s="729"/>
      <c r="H399" s="729"/>
      <c r="I399" s="729"/>
      <c r="J399" s="729"/>
      <c r="K399" s="729"/>
      <c r="L399" s="729"/>
      <c r="M399" s="729"/>
      <c r="N399" s="729"/>
      <c r="O399" s="730"/>
      <c r="P399" s="733" t="s">
        <v>70</v>
      </c>
      <c r="Q399" s="734"/>
      <c r="R399" s="734"/>
      <c r="S399" s="734"/>
      <c r="T399" s="734"/>
      <c r="U399" s="734"/>
      <c r="V399" s="735"/>
      <c r="W399" s="37" t="s">
        <v>68</v>
      </c>
      <c r="X399" s="721">
        <f>IFERROR(SUM(X396:X397),"0")</f>
        <v>1500</v>
      </c>
      <c r="Y399" s="721">
        <f>IFERROR(SUM(Y396:Y397),"0")</f>
        <v>1500</v>
      </c>
      <c r="Z399" s="37"/>
      <c r="AA399" s="722"/>
      <c r="AB399" s="722"/>
      <c r="AC399" s="722"/>
    </row>
    <row r="400" spans="1:68" ht="14.25" customHeight="1" x14ac:dyDescent="0.25">
      <c r="A400" s="736" t="s">
        <v>72</v>
      </c>
      <c r="B400" s="729"/>
      <c r="C400" s="729"/>
      <c r="D400" s="729"/>
      <c r="E400" s="729"/>
      <c r="F400" s="729"/>
      <c r="G400" s="729"/>
      <c r="H400" s="729"/>
      <c r="I400" s="729"/>
      <c r="J400" s="729"/>
      <c r="K400" s="729"/>
      <c r="L400" s="729"/>
      <c r="M400" s="729"/>
      <c r="N400" s="729"/>
      <c r="O400" s="729"/>
      <c r="P400" s="729"/>
      <c r="Q400" s="729"/>
      <c r="R400" s="729"/>
      <c r="S400" s="729"/>
      <c r="T400" s="729"/>
      <c r="U400" s="729"/>
      <c r="V400" s="729"/>
      <c r="W400" s="729"/>
      <c r="X400" s="729"/>
      <c r="Y400" s="729"/>
      <c r="Z400" s="729"/>
      <c r="AA400" s="713"/>
      <c r="AB400" s="713"/>
      <c r="AC400" s="713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23">
        <v>4607091383928</v>
      </c>
      <c r="E401" s="724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116</v>
      </c>
      <c r="L401" s="32"/>
      <c r="M401" s="33" t="s">
        <v>120</v>
      </c>
      <c r="N401" s="33"/>
      <c r="O401" s="32">
        <v>40</v>
      </c>
      <c r="P401" s="8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26"/>
      <c r="R401" s="726"/>
      <c r="S401" s="726"/>
      <c r="T401" s="727"/>
      <c r="U401" s="34"/>
      <c r="V401" s="34"/>
      <c r="W401" s="35" t="s">
        <v>68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23">
        <v>4607091383928</v>
      </c>
      <c r="E402" s="724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8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26"/>
      <c r="R402" s="726"/>
      <c r="S402" s="726"/>
      <c r="T402" s="727"/>
      <c r="U402" s="34"/>
      <c r="V402" s="34"/>
      <c r="W402" s="35" t="s">
        <v>68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23">
        <v>4607091384260</v>
      </c>
      <c r="E403" s="724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8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26"/>
      <c r="R403" s="726"/>
      <c r="S403" s="726"/>
      <c r="T403" s="727"/>
      <c r="U403" s="34"/>
      <c r="V403" s="34"/>
      <c r="W403" s="35" t="s">
        <v>68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28"/>
      <c r="B404" s="729"/>
      <c r="C404" s="729"/>
      <c r="D404" s="729"/>
      <c r="E404" s="729"/>
      <c r="F404" s="729"/>
      <c r="G404" s="729"/>
      <c r="H404" s="729"/>
      <c r="I404" s="729"/>
      <c r="J404" s="729"/>
      <c r="K404" s="729"/>
      <c r="L404" s="729"/>
      <c r="M404" s="729"/>
      <c r="N404" s="729"/>
      <c r="O404" s="730"/>
      <c r="P404" s="733" t="s">
        <v>70</v>
      </c>
      <c r="Q404" s="734"/>
      <c r="R404" s="734"/>
      <c r="S404" s="734"/>
      <c r="T404" s="734"/>
      <c r="U404" s="734"/>
      <c r="V404" s="735"/>
      <c r="W404" s="37" t="s">
        <v>71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x14ac:dyDescent="0.2">
      <c r="A405" s="729"/>
      <c r="B405" s="729"/>
      <c r="C405" s="729"/>
      <c r="D405" s="729"/>
      <c r="E405" s="729"/>
      <c r="F405" s="729"/>
      <c r="G405" s="729"/>
      <c r="H405" s="729"/>
      <c r="I405" s="729"/>
      <c r="J405" s="729"/>
      <c r="K405" s="729"/>
      <c r="L405" s="729"/>
      <c r="M405" s="729"/>
      <c r="N405" s="729"/>
      <c r="O405" s="730"/>
      <c r="P405" s="733" t="s">
        <v>70</v>
      </c>
      <c r="Q405" s="734"/>
      <c r="R405" s="734"/>
      <c r="S405" s="734"/>
      <c r="T405" s="734"/>
      <c r="U405" s="734"/>
      <c r="V405" s="735"/>
      <c r="W405" s="37" t="s">
        <v>68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customHeight="1" x14ac:dyDescent="0.25">
      <c r="A406" s="736" t="s">
        <v>213</v>
      </c>
      <c r="B406" s="729"/>
      <c r="C406" s="729"/>
      <c r="D406" s="729"/>
      <c r="E406" s="729"/>
      <c r="F406" s="729"/>
      <c r="G406" s="729"/>
      <c r="H406" s="729"/>
      <c r="I406" s="729"/>
      <c r="J406" s="729"/>
      <c r="K406" s="729"/>
      <c r="L406" s="729"/>
      <c r="M406" s="729"/>
      <c r="N406" s="729"/>
      <c r="O406" s="729"/>
      <c r="P406" s="729"/>
      <c r="Q406" s="729"/>
      <c r="R406" s="729"/>
      <c r="S406" s="729"/>
      <c r="T406" s="729"/>
      <c r="U406" s="729"/>
      <c r="V406" s="729"/>
      <c r="W406" s="729"/>
      <c r="X406" s="729"/>
      <c r="Y406" s="729"/>
      <c r="Z406" s="729"/>
      <c r="AA406" s="713"/>
      <c r="AB406" s="713"/>
      <c r="AC406" s="713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23">
        <v>4607091384673</v>
      </c>
      <c r="E407" s="724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8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26"/>
      <c r="R407" s="726"/>
      <c r="S407" s="726"/>
      <c r="T407" s="727"/>
      <c r="U407" s="34"/>
      <c r="V407" s="34"/>
      <c r="W407" s="35" t="s">
        <v>68</v>
      </c>
      <c r="X407" s="719">
        <v>0</v>
      </c>
      <c r="Y407" s="720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23">
        <v>4607091384673</v>
      </c>
      <c r="E408" s="724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10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26"/>
      <c r="R408" s="726"/>
      <c r="S408" s="726"/>
      <c r="T408" s="727"/>
      <c r="U408" s="34"/>
      <c r="V408" s="34"/>
      <c r="W408" s="35" t="s">
        <v>68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28"/>
      <c r="B409" s="729"/>
      <c r="C409" s="729"/>
      <c r="D409" s="729"/>
      <c r="E409" s="729"/>
      <c r="F409" s="729"/>
      <c r="G409" s="729"/>
      <c r="H409" s="729"/>
      <c r="I409" s="729"/>
      <c r="J409" s="729"/>
      <c r="K409" s="729"/>
      <c r="L409" s="729"/>
      <c r="M409" s="729"/>
      <c r="N409" s="729"/>
      <c r="O409" s="730"/>
      <c r="P409" s="733" t="s">
        <v>70</v>
      </c>
      <c r="Q409" s="734"/>
      <c r="R409" s="734"/>
      <c r="S409" s="734"/>
      <c r="T409" s="734"/>
      <c r="U409" s="734"/>
      <c r="V409" s="735"/>
      <c r="W409" s="37" t="s">
        <v>71</v>
      </c>
      <c r="X409" s="721">
        <f>IFERROR(X407/H407,"0")+IFERROR(X408/H408,"0")</f>
        <v>0</v>
      </c>
      <c r="Y409" s="721">
        <f>IFERROR(Y407/H407,"0")+IFERROR(Y408/H408,"0")</f>
        <v>0</v>
      </c>
      <c r="Z409" s="721">
        <f>IFERROR(IF(Z407="",0,Z407),"0")+IFERROR(IF(Z408="",0,Z408),"0")</f>
        <v>0</v>
      </c>
      <c r="AA409" s="722"/>
      <c r="AB409" s="722"/>
      <c r="AC409" s="722"/>
    </row>
    <row r="410" spans="1:68" x14ac:dyDescent="0.2">
      <c r="A410" s="729"/>
      <c r="B410" s="729"/>
      <c r="C410" s="729"/>
      <c r="D410" s="729"/>
      <c r="E410" s="729"/>
      <c r="F410" s="729"/>
      <c r="G410" s="729"/>
      <c r="H410" s="729"/>
      <c r="I410" s="729"/>
      <c r="J410" s="729"/>
      <c r="K410" s="729"/>
      <c r="L410" s="729"/>
      <c r="M410" s="729"/>
      <c r="N410" s="729"/>
      <c r="O410" s="730"/>
      <c r="P410" s="733" t="s">
        <v>70</v>
      </c>
      <c r="Q410" s="734"/>
      <c r="R410" s="734"/>
      <c r="S410" s="734"/>
      <c r="T410" s="734"/>
      <c r="U410" s="734"/>
      <c r="V410" s="735"/>
      <c r="W410" s="37" t="s">
        <v>68</v>
      </c>
      <c r="X410" s="721">
        <f>IFERROR(SUM(X407:X408),"0")</f>
        <v>0</v>
      </c>
      <c r="Y410" s="721">
        <f>IFERROR(SUM(Y407:Y408),"0")</f>
        <v>0</v>
      </c>
      <c r="Z410" s="37"/>
      <c r="AA410" s="722"/>
      <c r="AB410" s="722"/>
      <c r="AC410" s="722"/>
    </row>
    <row r="411" spans="1:68" ht="16.5" customHeight="1" x14ac:dyDescent="0.25">
      <c r="A411" s="737" t="s">
        <v>669</v>
      </c>
      <c r="B411" s="729"/>
      <c r="C411" s="729"/>
      <c r="D411" s="729"/>
      <c r="E411" s="729"/>
      <c r="F411" s="729"/>
      <c r="G411" s="729"/>
      <c r="H411" s="729"/>
      <c r="I411" s="729"/>
      <c r="J411" s="729"/>
      <c r="K411" s="729"/>
      <c r="L411" s="729"/>
      <c r="M411" s="729"/>
      <c r="N411" s="729"/>
      <c r="O411" s="729"/>
      <c r="P411" s="729"/>
      <c r="Q411" s="729"/>
      <c r="R411" s="729"/>
      <c r="S411" s="729"/>
      <c r="T411" s="729"/>
      <c r="U411" s="729"/>
      <c r="V411" s="729"/>
      <c r="W411" s="729"/>
      <c r="X411" s="729"/>
      <c r="Y411" s="729"/>
      <c r="Z411" s="729"/>
      <c r="AA411" s="714"/>
      <c r="AB411" s="714"/>
      <c r="AC411" s="714"/>
    </row>
    <row r="412" spans="1:68" ht="14.25" customHeight="1" x14ac:dyDescent="0.25">
      <c r="A412" s="736" t="s">
        <v>113</v>
      </c>
      <c r="B412" s="729"/>
      <c r="C412" s="729"/>
      <c r="D412" s="729"/>
      <c r="E412" s="729"/>
      <c r="F412" s="729"/>
      <c r="G412" s="729"/>
      <c r="H412" s="729"/>
      <c r="I412" s="729"/>
      <c r="J412" s="729"/>
      <c r="K412" s="729"/>
      <c r="L412" s="729"/>
      <c r="M412" s="729"/>
      <c r="N412" s="729"/>
      <c r="O412" s="729"/>
      <c r="P412" s="729"/>
      <c r="Q412" s="729"/>
      <c r="R412" s="729"/>
      <c r="S412" s="729"/>
      <c r="T412" s="729"/>
      <c r="U412" s="729"/>
      <c r="V412" s="729"/>
      <c r="W412" s="729"/>
      <c r="X412" s="729"/>
      <c r="Y412" s="729"/>
      <c r="Z412" s="729"/>
      <c r="AA412" s="713"/>
      <c r="AB412" s="713"/>
      <c r="AC412" s="713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23">
        <v>4680115881907</v>
      </c>
      <c r="E413" s="724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803" t="s">
        <v>672</v>
      </c>
      <c r="Q413" s="726"/>
      <c r="R413" s="726"/>
      <c r="S413" s="726"/>
      <c r="T413" s="727"/>
      <c r="U413" s="34"/>
      <c r="V413" s="34"/>
      <c r="W413" s="35" t="s">
        <v>68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23">
        <v>4680115881907</v>
      </c>
      <c r="E414" s="724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8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26"/>
      <c r="R414" s="726"/>
      <c r="S414" s="726"/>
      <c r="T414" s="727"/>
      <c r="U414" s="34"/>
      <c r="V414" s="34"/>
      <c r="W414" s="35" t="s">
        <v>68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23">
        <v>4680115883925</v>
      </c>
      <c r="E415" s="724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10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26"/>
      <c r="R415" s="726"/>
      <c r="S415" s="726"/>
      <c r="T415" s="727"/>
      <c r="U415" s="34"/>
      <c r="V415" s="34"/>
      <c r="W415" s="35" t="s">
        <v>68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23">
        <v>4680115884892</v>
      </c>
      <c r="E416" s="724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6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26"/>
      <c r="R416" s="726"/>
      <c r="S416" s="726"/>
      <c r="T416" s="727"/>
      <c r="U416" s="34"/>
      <c r="V416" s="34"/>
      <c r="W416" s="35" t="s">
        <v>68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23">
        <v>4607091384192</v>
      </c>
      <c r="E417" s="724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116</v>
      </c>
      <c r="L417" s="32"/>
      <c r="M417" s="33" t="s">
        <v>117</v>
      </c>
      <c r="N417" s="33"/>
      <c r="O417" s="32">
        <v>60</v>
      </c>
      <c r="P417" s="10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26"/>
      <c r="R417" s="726"/>
      <c r="S417" s="726"/>
      <c r="T417" s="727"/>
      <c r="U417" s="34"/>
      <c r="V417" s="34"/>
      <c r="W417" s="35" t="s">
        <v>68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23">
        <v>4680115884885</v>
      </c>
      <c r="E418" s="724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10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26"/>
      <c r="R418" s="726"/>
      <c r="S418" s="726"/>
      <c r="T418" s="727"/>
      <c r="U418" s="34"/>
      <c r="V418" s="34"/>
      <c r="W418" s="35" t="s">
        <v>68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23">
        <v>4680115884908</v>
      </c>
      <c r="E419" s="724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26"/>
      <c r="R419" s="726"/>
      <c r="S419" s="726"/>
      <c r="T419" s="727"/>
      <c r="U419" s="34"/>
      <c r="V419" s="34"/>
      <c r="W419" s="35" t="s">
        <v>68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28"/>
      <c r="B420" s="729"/>
      <c r="C420" s="729"/>
      <c r="D420" s="729"/>
      <c r="E420" s="729"/>
      <c r="F420" s="729"/>
      <c r="G420" s="729"/>
      <c r="H420" s="729"/>
      <c r="I420" s="729"/>
      <c r="J420" s="729"/>
      <c r="K420" s="729"/>
      <c r="L420" s="729"/>
      <c r="M420" s="729"/>
      <c r="N420" s="729"/>
      <c r="O420" s="730"/>
      <c r="P420" s="733" t="s">
        <v>70</v>
      </c>
      <c r="Q420" s="734"/>
      <c r="R420" s="734"/>
      <c r="S420" s="734"/>
      <c r="T420" s="734"/>
      <c r="U420" s="734"/>
      <c r="V420" s="735"/>
      <c r="W420" s="37" t="s">
        <v>71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x14ac:dyDescent="0.2">
      <c r="A421" s="729"/>
      <c r="B421" s="729"/>
      <c r="C421" s="729"/>
      <c r="D421" s="729"/>
      <c r="E421" s="729"/>
      <c r="F421" s="729"/>
      <c r="G421" s="729"/>
      <c r="H421" s="729"/>
      <c r="I421" s="729"/>
      <c r="J421" s="729"/>
      <c r="K421" s="729"/>
      <c r="L421" s="729"/>
      <c r="M421" s="729"/>
      <c r="N421" s="729"/>
      <c r="O421" s="730"/>
      <c r="P421" s="733" t="s">
        <v>70</v>
      </c>
      <c r="Q421" s="734"/>
      <c r="R421" s="734"/>
      <c r="S421" s="734"/>
      <c r="T421" s="734"/>
      <c r="U421" s="734"/>
      <c r="V421" s="735"/>
      <c r="W421" s="37" t="s">
        <v>68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customHeight="1" x14ac:dyDescent="0.25">
      <c r="A422" s="736" t="s">
        <v>63</v>
      </c>
      <c r="B422" s="729"/>
      <c r="C422" s="729"/>
      <c r="D422" s="729"/>
      <c r="E422" s="729"/>
      <c r="F422" s="729"/>
      <c r="G422" s="729"/>
      <c r="H422" s="729"/>
      <c r="I422" s="729"/>
      <c r="J422" s="729"/>
      <c r="K422" s="729"/>
      <c r="L422" s="729"/>
      <c r="M422" s="729"/>
      <c r="N422" s="729"/>
      <c r="O422" s="729"/>
      <c r="P422" s="729"/>
      <c r="Q422" s="729"/>
      <c r="R422" s="729"/>
      <c r="S422" s="729"/>
      <c r="T422" s="729"/>
      <c r="U422" s="729"/>
      <c r="V422" s="729"/>
      <c r="W422" s="729"/>
      <c r="X422" s="729"/>
      <c r="Y422" s="729"/>
      <c r="Z422" s="729"/>
      <c r="AA422" s="713"/>
      <c r="AB422" s="713"/>
      <c r="AC422" s="713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23">
        <v>4607091384802</v>
      </c>
      <c r="E423" s="724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26"/>
      <c r="R423" s="726"/>
      <c r="S423" s="726"/>
      <c r="T423" s="727"/>
      <c r="U423" s="34"/>
      <c r="V423" s="34"/>
      <c r="W423" s="35" t="s">
        <v>68</v>
      </c>
      <c r="X423" s="719">
        <v>0</v>
      </c>
      <c r="Y423" s="720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23">
        <v>4607091384826</v>
      </c>
      <c r="E424" s="724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26"/>
      <c r="R424" s="726"/>
      <c r="S424" s="726"/>
      <c r="T424" s="727"/>
      <c r="U424" s="34"/>
      <c r="V424" s="34"/>
      <c r="W424" s="35" t="s">
        <v>68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28"/>
      <c r="B425" s="729"/>
      <c r="C425" s="729"/>
      <c r="D425" s="729"/>
      <c r="E425" s="729"/>
      <c r="F425" s="729"/>
      <c r="G425" s="729"/>
      <c r="H425" s="729"/>
      <c r="I425" s="729"/>
      <c r="J425" s="729"/>
      <c r="K425" s="729"/>
      <c r="L425" s="729"/>
      <c r="M425" s="729"/>
      <c r="N425" s="729"/>
      <c r="O425" s="730"/>
      <c r="P425" s="733" t="s">
        <v>70</v>
      </c>
      <c r="Q425" s="734"/>
      <c r="R425" s="734"/>
      <c r="S425" s="734"/>
      <c r="T425" s="734"/>
      <c r="U425" s="734"/>
      <c r="V425" s="735"/>
      <c r="W425" s="37" t="s">
        <v>71</v>
      </c>
      <c r="X425" s="721">
        <f>IFERROR(X423/H423,"0")+IFERROR(X424/H424,"0")</f>
        <v>0</v>
      </c>
      <c r="Y425" s="721">
        <f>IFERROR(Y423/H423,"0")+IFERROR(Y424/H424,"0")</f>
        <v>0</v>
      </c>
      <c r="Z425" s="721">
        <f>IFERROR(IF(Z423="",0,Z423),"0")+IFERROR(IF(Z424="",0,Z424),"0")</f>
        <v>0</v>
      </c>
      <c r="AA425" s="722"/>
      <c r="AB425" s="722"/>
      <c r="AC425" s="722"/>
    </row>
    <row r="426" spans="1:68" x14ac:dyDescent="0.2">
      <c r="A426" s="729"/>
      <c r="B426" s="729"/>
      <c r="C426" s="729"/>
      <c r="D426" s="729"/>
      <c r="E426" s="729"/>
      <c r="F426" s="729"/>
      <c r="G426" s="729"/>
      <c r="H426" s="729"/>
      <c r="I426" s="729"/>
      <c r="J426" s="729"/>
      <c r="K426" s="729"/>
      <c r="L426" s="729"/>
      <c r="M426" s="729"/>
      <c r="N426" s="729"/>
      <c r="O426" s="730"/>
      <c r="P426" s="733" t="s">
        <v>70</v>
      </c>
      <c r="Q426" s="734"/>
      <c r="R426" s="734"/>
      <c r="S426" s="734"/>
      <c r="T426" s="734"/>
      <c r="U426" s="734"/>
      <c r="V426" s="735"/>
      <c r="W426" s="37" t="s">
        <v>68</v>
      </c>
      <c r="X426" s="721">
        <f>IFERROR(SUM(X423:X424),"0")</f>
        <v>0</v>
      </c>
      <c r="Y426" s="721">
        <f>IFERROR(SUM(Y423:Y424),"0")</f>
        <v>0</v>
      </c>
      <c r="Z426" s="37"/>
      <c r="AA426" s="722"/>
      <c r="AB426" s="722"/>
      <c r="AC426" s="722"/>
    </row>
    <row r="427" spans="1:68" ht="14.25" customHeight="1" x14ac:dyDescent="0.25">
      <c r="A427" s="736" t="s">
        <v>72</v>
      </c>
      <c r="B427" s="729"/>
      <c r="C427" s="729"/>
      <c r="D427" s="729"/>
      <c r="E427" s="729"/>
      <c r="F427" s="729"/>
      <c r="G427" s="729"/>
      <c r="H427" s="729"/>
      <c r="I427" s="729"/>
      <c r="J427" s="729"/>
      <c r="K427" s="729"/>
      <c r="L427" s="729"/>
      <c r="M427" s="729"/>
      <c r="N427" s="729"/>
      <c r="O427" s="729"/>
      <c r="P427" s="729"/>
      <c r="Q427" s="729"/>
      <c r="R427" s="729"/>
      <c r="S427" s="729"/>
      <c r="T427" s="729"/>
      <c r="U427" s="729"/>
      <c r="V427" s="729"/>
      <c r="W427" s="729"/>
      <c r="X427" s="729"/>
      <c r="Y427" s="729"/>
      <c r="Z427" s="729"/>
      <c r="AA427" s="713"/>
      <c r="AB427" s="713"/>
      <c r="AC427" s="713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23">
        <v>4607091384246</v>
      </c>
      <c r="E428" s="724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83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26"/>
      <c r="R428" s="726"/>
      <c r="S428" s="726"/>
      <c r="T428" s="727"/>
      <c r="U428" s="34"/>
      <c r="V428" s="34"/>
      <c r="W428" s="35" t="s">
        <v>68</v>
      </c>
      <c r="X428" s="719">
        <v>0</v>
      </c>
      <c r="Y428" s="72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23">
        <v>4680115881976</v>
      </c>
      <c r="E429" s="724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8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26"/>
      <c r="R429" s="726"/>
      <c r="S429" s="726"/>
      <c r="T429" s="727"/>
      <c r="U429" s="34"/>
      <c r="V429" s="34"/>
      <c r="W429" s="35" t="s">
        <v>68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699</v>
      </c>
      <c r="B430" s="54" t="s">
        <v>700</v>
      </c>
      <c r="C430" s="31">
        <v>4301051297</v>
      </c>
      <c r="D430" s="723">
        <v>4607091384253</v>
      </c>
      <c r="E430" s="724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26"/>
      <c r="R430" s="726"/>
      <c r="S430" s="726"/>
      <c r="T430" s="727"/>
      <c r="U430" s="34"/>
      <c r="V430" s="34"/>
      <c r="W430" s="35" t="s">
        <v>68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701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699</v>
      </c>
      <c r="B431" s="54" t="s">
        <v>702</v>
      </c>
      <c r="C431" s="31">
        <v>4301051634</v>
      </c>
      <c r="D431" s="723">
        <v>4607091384253</v>
      </c>
      <c r="E431" s="724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26"/>
      <c r="R431" s="726"/>
      <c r="S431" s="726"/>
      <c r="T431" s="727"/>
      <c r="U431" s="34"/>
      <c r="V431" s="34"/>
      <c r="W431" s="35" t="s">
        <v>68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695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23">
        <v>4680115881969</v>
      </c>
      <c r="E432" s="724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26"/>
      <c r="R432" s="726"/>
      <c r="S432" s="726"/>
      <c r="T432" s="727"/>
      <c r="U432" s="34"/>
      <c r="V432" s="34"/>
      <c r="W432" s="35" t="s">
        <v>68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28"/>
      <c r="B433" s="729"/>
      <c r="C433" s="729"/>
      <c r="D433" s="729"/>
      <c r="E433" s="729"/>
      <c r="F433" s="729"/>
      <c r="G433" s="729"/>
      <c r="H433" s="729"/>
      <c r="I433" s="729"/>
      <c r="J433" s="729"/>
      <c r="K433" s="729"/>
      <c r="L433" s="729"/>
      <c r="M433" s="729"/>
      <c r="N433" s="729"/>
      <c r="O433" s="730"/>
      <c r="P433" s="733" t="s">
        <v>70</v>
      </c>
      <c r="Q433" s="734"/>
      <c r="R433" s="734"/>
      <c r="S433" s="734"/>
      <c r="T433" s="734"/>
      <c r="U433" s="734"/>
      <c r="V433" s="735"/>
      <c r="W433" s="37" t="s">
        <v>71</v>
      </c>
      <c r="X433" s="721">
        <f>IFERROR(X428/H428,"0")+IFERROR(X429/H429,"0")+IFERROR(X430/H430,"0")+IFERROR(X431/H431,"0")+IFERROR(X432/H432,"0")</f>
        <v>0</v>
      </c>
      <c r="Y433" s="721">
        <f>IFERROR(Y428/H428,"0")+IFERROR(Y429/H429,"0")+IFERROR(Y430/H430,"0")+IFERROR(Y431/H431,"0")+IFERROR(Y432/H432,"0")</f>
        <v>0</v>
      </c>
      <c r="Z433" s="721">
        <f>IFERROR(IF(Z428="",0,Z428),"0")+IFERROR(IF(Z429="",0,Z429),"0")+IFERROR(IF(Z430="",0,Z430),"0")+IFERROR(IF(Z431="",0,Z431),"0")+IFERROR(IF(Z432="",0,Z432),"0")</f>
        <v>0</v>
      </c>
      <c r="AA433" s="722"/>
      <c r="AB433" s="722"/>
      <c r="AC433" s="722"/>
    </row>
    <row r="434" spans="1:68" x14ac:dyDescent="0.2">
      <c r="A434" s="729"/>
      <c r="B434" s="729"/>
      <c r="C434" s="729"/>
      <c r="D434" s="729"/>
      <c r="E434" s="729"/>
      <c r="F434" s="729"/>
      <c r="G434" s="729"/>
      <c r="H434" s="729"/>
      <c r="I434" s="729"/>
      <c r="J434" s="729"/>
      <c r="K434" s="729"/>
      <c r="L434" s="729"/>
      <c r="M434" s="729"/>
      <c r="N434" s="729"/>
      <c r="O434" s="730"/>
      <c r="P434" s="733" t="s">
        <v>70</v>
      </c>
      <c r="Q434" s="734"/>
      <c r="R434" s="734"/>
      <c r="S434" s="734"/>
      <c r="T434" s="734"/>
      <c r="U434" s="734"/>
      <c r="V434" s="735"/>
      <c r="W434" s="37" t="s">
        <v>68</v>
      </c>
      <c r="X434" s="721">
        <f>IFERROR(SUM(X428:X432),"0")</f>
        <v>0</v>
      </c>
      <c r="Y434" s="721">
        <f>IFERROR(SUM(Y428:Y432),"0")</f>
        <v>0</v>
      </c>
      <c r="Z434" s="37"/>
      <c r="AA434" s="722"/>
      <c r="AB434" s="722"/>
      <c r="AC434" s="722"/>
    </row>
    <row r="435" spans="1:68" ht="14.25" customHeight="1" x14ac:dyDescent="0.25">
      <c r="A435" s="736" t="s">
        <v>213</v>
      </c>
      <c r="B435" s="729"/>
      <c r="C435" s="729"/>
      <c r="D435" s="729"/>
      <c r="E435" s="729"/>
      <c r="F435" s="729"/>
      <c r="G435" s="729"/>
      <c r="H435" s="729"/>
      <c r="I435" s="729"/>
      <c r="J435" s="729"/>
      <c r="K435" s="729"/>
      <c r="L435" s="729"/>
      <c r="M435" s="729"/>
      <c r="N435" s="729"/>
      <c r="O435" s="729"/>
      <c r="P435" s="729"/>
      <c r="Q435" s="729"/>
      <c r="R435" s="729"/>
      <c r="S435" s="729"/>
      <c r="T435" s="729"/>
      <c r="U435" s="729"/>
      <c r="V435" s="729"/>
      <c r="W435" s="729"/>
      <c r="X435" s="729"/>
      <c r="Y435" s="729"/>
      <c r="Z435" s="729"/>
      <c r="AA435" s="713"/>
      <c r="AB435" s="713"/>
      <c r="AC435" s="713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23">
        <v>4607091389357</v>
      </c>
      <c r="E436" s="724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26"/>
      <c r="R436" s="726"/>
      <c r="S436" s="726"/>
      <c r="T436" s="727"/>
      <c r="U436" s="34"/>
      <c r="V436" s="34"/>
      <c r="W436" s="35" t="s">
        <v>68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28"/>
      <c r="B437" s="729"/>
      <c r="C437" s="729"/>
      <c r="D437" s="729"/>
      <c r="E437" s="729"/>
      <c r="F437" s="729"/>
      <c r="G437" s="729"/>
      <c r="H437" s="729"/>
      <c r="I437" s="729"/>
      <c r="J437" s="729"/>
      <c r="K437" s="729"/>
      <c r="L437" s="729"/>
      <c r="M437" s="729"/>
      <c r="N437" s="729"/>
      <c r="O437" s="730"/>
      <c r="P437" s="733" t="s">
        <v>70</v>
      </c>
      <c r="Q437" s="734"/>
      <c r="R437" s="734"/>
      <c r="S437" s="734"/>
      <c r="T437" s="734"/>
      <c r="U437" s="734"/>
      <c r="V437" s="735"/>
      <c r="W437" s="37" t="s">
        <v>71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29"/>
      <c r="B438" s="729"/>
      <c r="C438" s="729"/>
      <c r="D438" s="729"/>
      <c r="E438" s="729"/>
      <c r="F438" s="729"/>
      <c r="G438" s="729"/>
      <c r="H438" s="729"/>
      <c r="I438" s="729"/>
      <c r="J438" s="729"/>
      <c r="K438" s="729"/>
      <c r="L438" s="729"/>
      <c r="M438" s="729"/>
      <c r="N438" s="729"/>
      <c r="O438" s="730"/>
      <c r="P438" s="733" t="s">
        <v>70</v>
      </c>
      <c r="Q438" s="734"/>
      <c r="R438" s="734"/>
      <c r="S438" s="734"/>
      <c r="T438" s="734"/>
      <c r="U438" s="734"/>
      <c r="V438" s="735"/>
      <c r="W438" s="37" t="s">
        <v>68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812" t="s">
        <v>708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48"/>
      <c r="AB439" s="48"/>
      <c r="AC439" s="48"/>
    </row>
    <row r="440" spans="1:68" ht="16.5" customHeight="1" x14ac:dyDescent="0.25">
      <c r="A440" s="737" t="s">
        <v>709</v>
      </c>
      <c r="B440" s="729"/>
      <c r="C440" s="729"/>
      <c r="D440" s="729"/>
      <c r="E440" s="729"/>
      <c r="F440" s="729"/>
      <c r="G440" s="729"/>
      <c r="H440" s="729"/>
      <c r="I440" s="729"/>
      <c r="J440" s="729"/>
      <c r="K440" s="729"/>
      <c r="L440" s="729"/>
      <c r="M440" s="729"/>
      <c r="N440" s="729"/>
      <c r="O440" s="729"/>
      <c r="P440" s="729"/>
      <c r="Q440" s="729"/>
      <c r="R440" s="729"/>
      <c r="S440" s="729"/>
      <c r="T440" s="729"/>
      <c r="U440" s="729"/>
      <c r="V440" s="729"/>
      <c r="W440" s="729"/>
      <c r="X440" s="729"/>
      <c r="Y440" s="729"/>
      <c r="Z440" s="729"/>
      <c r="AA440" s="714"/>
      <c r="AB440" s="714"/>
      <c r="AC440" s="714"/>
    </row>
    <row r="441" spans="1:68" ht="14.25" customHeight="1" x14ac:dyDescent="0.25">
      <c r="A441" s="736" t="s">
        <v>113</v>
      </c>
      <c r="B441" s="729"/>
      <c r="C441" s="729"/>
      <c r="D441" s="729"/>
      <c r="E441" s="729"/>
      <c r="F441" s="729"/>
      <c r="G441" s="729"/>
      <c r="H441" s="729"/>
      <c r="I441" s="729"/>
      <c r="J441" s="729"/>
      <c r="K441" s="729"/>
      <c r="L441" s="729"/>
      <c r="M441" s="729"/>
      <c r="N441" s="729"/>
      <c r="O441" s="729"/>
      <c r="P441" s="729"/>
      <c r="Q441" s="729"/>
      <c r="R441" s="729"/>
      <c r="S441" s="729"/>
      <c r="T441" s="729"/>
      <c r="U441" s="729"/>
      <c r="V441" s="729"/>
      <c r="W441" s="729"/>
      <c r="X441" s="729"/>
      <c r="Y441" s="729"/>
      <c r="Z441" s="729"/>
      <c r="AA441" s="713"/>
      <c r="AB441" s="713"/>
      <c r="AC441" s="713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23">
        <v>4607091389708</v>
      </c>
      <c r="E442" s="724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75</v>
      </c>
      <c r="L442" s="32"/>
      <c r="M442" s="33" t="s">
        <v>117</v>
      </c>
      <c r="N442" s="33"/>
      <c r="O442" s="32">
        <v>50</v>
      </c>
      <c r="P442" s="8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26"/>
      <c r="R442" s="726"/>
      <c r="S442" s="726"/>
      <c r="T442" s="727"/>
      <c r="U442" s="34"/>
      <c r="V442" s="34"/>
      <c r="W442" s="35" t="s">
        <v>68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28"/>
      <c r="B443" s="729"/>
      <c r="C443" s="729"/>
      <c r="D443" s="729"/>
      <c r="E443" s="729"/>
      <c r="F443" s="729"/>
      <c r="G443" s="729"/>
      <c r="H443" s="729"/>
      <c r="I443" s="729"/>
      <c r="J443" s="729"/>
      <c r="K443" s="729"/>
      <c r="L443" s="729"/>
      <c r="M443" s="729"/>
      <c r="N443" s="729"/>
      <c r="O443" s="730"/>
      <c r="P443" s="733" t="s">
        <v>70</v>
      </c>
      <c r="Q443" s="734"/>
      <c r="R443" s="734"/>
      <c r="S443" s="734"/>
      <c r="T443" s="734"/>
      <c r="U443" s="734"/>
      <c r="V443" s="735"/>
      <c r="W443" s="37" t="s">
        <v>71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29"/>
      <c r="B444" s="729"/>
      <c r="C444" s="729"/>
      <c r="D444" s="729"/>
      <c r="E444" s="729"/>
      <c r="F444" s="729"/>
      <c r="G444" s="729"/>
      <c r="H444" s="729"/>
      <c r="I444" s="729"/>
      <c r="J444" s="729"/>
      <c r="K444" s="729"/>
      <c r="L444" s="729"/>
      <c r="M444" s="729"/>
      <c r="N444" s="729"/>
      <c r="O444" s="730"/>
      <c r="P444" s="733" t="s">
        <v>70</v>
      </c>
      <c r="Q444" s="734"/>
      <c r="R444" s="734"/>
      <c r="S444" s="734"/>
      <c r="T444" s="734"/>
      <c r="U444" s="734"/>
      <c r="V444" s="735"/>
      <c r="W444" s="37" t="s">
        <v>68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6" t="s">
        <v>63</v>
      </c>
      <c r="B445" s="729"/>
      <c r="C445" s="729"/>
      <c r="D445" s="729"/>
      <c r="E445" s="729"/>
      <c r="F445" s="729"/>
      <c r="G445" s="729"/>
      <c r="H445" s="729"/>
      <c r="I445" s="729"/>
      <c r="J445" s="729"/>
      <c r="K445" s="729"/>
      <c r="L445" s="729"/>
      <c r="M445" s="729"/>
      <c r="N445" s="729"/>
      <c r="O445" s="729"/>
      <c r="P445" s="729"/>
      <c r="Q445" s="729"/>
      <c r="R445" s="729"/>
      <c r="S445" s="729"/>
      <c r="T445" s="729"/>
      <c r="U445" s="729"/>
      <c r="V445" s="729"/>
      <c r="W445" s="729"/>
      <c r="X445" s="729"/>
      <c r="Y445" s="729"/>
      <c r="Z445" s="729"/>
      <c r="AA445" s="713"/>
      <c r="AB445" s="713"/>
      <c r="AC445" s="713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23">
        <v>4607091389753</v>
      </c>
      <c r="E446" s="724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26"/>
      <c r="R446" s="726"/>
      <c r="S446" s="726"/>
      <c r="T446" s="727"/>
      <c r="U446" s="34"/>
      <c r="V446" s="34"/>
      <c r="W446" s="35" t="s">
        <v>68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23">
        <v>4607091389753</v>
      </c>
      <c r="E447" s="724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2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26"/>
      <c r="R447" s="726"/>
      <c r="S447" s="726"/>
      <c r="T447" s="727"/>
      <c r="U447" s="34"/>
      <c r="V447" s="34"/>
      <c r="W447" s="35" t="s">
        <v>68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23">
        <v>4607091389760</v>
      </c>
      <c r="E448" s="724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5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26"/>
      <c r="R448" s="726"/>
      <c r="S448" s="726"/>
      <c r="T448" s="727"/>
      <c r="U448" s="34"/>
      <c r="V448" s="34"/>
      <c r="W448" s="35" t="s">
        <v>68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23">
        <v>4607091389746</v>
      </c>
      <c r="E449" s="724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26"/>
      <c r="R449" s="726"/>
      <c r="S449" s="726"/>
      <c r="T449" s="727"/>
      <c r="U449" s="34"/>
      <c r="V449" s="34"/>
      <c r="W449" s="35" t="s">
        <v>68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23">
        <v>4607091389746</v>
      </c>
      <c r="E450" s="724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8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26"/>
      <c r="R450" s="726"/>
      <c r="S450" s="726"/>
      <c r="T450" s="727"/>
      <c r="U450" s="34"/>
      <c r="V450" s="34"/>
      <c r="W450" s="35" t="s">
        <v>68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23">
        <v>4680115883147</v>
      </c>
      <c r="E451" s="724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2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26"/>
      <c r="R451" s="726"/>
      <c r="S451" s="726"/>
      <c r="T451" s="727"/>
      <c r="U451" s="34"/>
      <c r="V451" s="34"/>
      <c r="W451" s="35" t="s">
        <v>68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23">
        <v>4680115883147</v>
      </c>
      <c r="E452" s="724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26"/>
      <c r="R452" s="726"/>
      <c r="S452" s="726"/>
      <c r="T452" s="727"/>
      <c r="U452" s="34"/>
      <c r="V452" s="34"/>
      <c r="W452" s="35" t="s">
        <v>68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23">
        <v>4607091384338</v>
      </c>
      <c r="E453" s="724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26"/>
      <c r="R453" s="726"/>
      <c r="S453" s="726"/>
      <c r="T453" s="727"/>
      <c r="U453" s="34"/>
      <c r="V453" s="34"/>
      <c r="W453" s="35" t="s">
        <v>68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23">
        <v>4607091384338</v>
      </c>
      <c r="E454" s="724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26"/>
      <c r="R454" s="726"/>
      <c r="S454" s="726"/>
      <c r="T454" s="727"/>
      <c r="U454" s="34"/>
      <c r="V454" s="34"/>
      <c r="W454" s="35" t="s">
        <v>68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23">
        <v>4680115883154</v>
      </c>
      <c r="E455" s="724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26"/>
      <c r="R455" s="726"/>
      <c r="S455" s="726"/>
      <c r="T455" s="727"/>
      <c r="U455" s="34"/>
      <c r="V455" s="34"/>
      <c r="W455" s="35" t="s">
        <v>68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23">
        <v>4680115883154</v>
      </c>
      <c r="E456" s="724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8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26"/>
      <c r="R456" s="726"/>
      <c r="S456" s="726"/>
      <c r="T456" s="727"/>
      <c r="U456" s="34"/>
      <c r="V456" s="34"/>
      <c r="W456" s="35" t="s">
        <v>68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23">
        <v>4607091389524</v>
      </c>
      <c r="E457" s="724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26"/>
      <c r="R457" s="726"/>
      <c r="S457" s="726"/>
      <c r="T457" s="727"/>
      <c r="U457" s="34"/>
      <c r="V457" s="34"/>
      <c r="W457" s="35" t="s">
        <v>68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23">
        <v>4607091389524</v>
      </c>
      <c r="E458" s="724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8" t="s">
        <v>739</v>
      </c>
      <c r="Q458" s="726"/>
      <c r="R458" s="726"/>
      <c r="S458" s="726"/>
      <c r="T458" s="727"/>
      <c r="U458" s="34"/>
      <c r="V458" s="34"/>
      <c r="W458" s="35" t="s">
        <v>68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23">
        <v>4680115883161</v>
      </c>
      <c r="E459" s="724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26"/>
      <c r="R459" s="726"/>
      <c r="S459" s="726"/>
      <c r="T459" s="727"/>
      <c r="U459" s="34"/>
      <c r="V459" s="34"/>
      <c r="W459" s="35" t="s">
        <v>68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23">
        <v>4607091389531</v>
      </c>
      <c r="E460" s="724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101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26"/>
      <c r="R460" s="726"/>
      <c r="S460" s="726"/>
      <c r="T460" s="727"/>
      <c r="U460" s="34"/>
      <c r="V460" s="34"/>
      <c r="W460" s="35" t="s">
        <v>68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23">
        <v>4607091389531</v>
      </c>
      <c r="E461" s="724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10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26"/>
      <c r="R461" s="726"/>
      <c r="S461" s="726"/>
      <c r="T461" s="727"/>
      <c r="U461" s="34"/>
      <c r="V461" s="34"/>
      <c r="W461" s="35" t="s">
        <v>68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23">
        <v>4607091384345</v>
      </c>
      <c r="E462" s="724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10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26"/>
      <c r="R462" s="726"/>
      <c r="S462" s="726"/>
      <c r="T462" s="727"/>
      <c r="U462" s="34"/>
      <c r="V462" s="34"/>
      <c r="W462" s="35" t="s">
        <v>68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23">
        <v>4680115883185</v>
      </c>
      <c r="E463" s="724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10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26"/>
      <c r="R463" s="726"/>
      <c r="S463" s="726"/>
      <c r="T463" s="727"/>
      <c r="U463" s="34"/>
      <c r="V463" s="34"/>
      <c r="W463" s="35" t="s">
        <v>68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23">
        <v>4680115883185</v>
      </c>
      <c r="E464" s="724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8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26"/>
      <c r="R464" s="726"/>
      <c r="S464" s="726"/>
      <c r="T464" s="727"/>
      <c r="U464" s="34"/>
      <c r="V464" s="34"/>
      <c r="W464" s="35" t="s">
        <v>68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28"/>
      <c r="B465" s="729"/>
      <c r="C465" s="729"/>
      <c r="D465" s="729"/>
      <c r="E465" s="729"/>
      <c r="F465" s="729"/>
      <c r="G465" s="729"/>
      <c r="H465" s="729"/>
      <c r="I465" s="729"/>
      <c r="J465" s="729"/>
      <c r="K465" s="729"/>
      <c r="L465" s="729"/>
      <c r="M465" s="729"/>
      <c r="N465" s="729"/>
      <c r="O465" s="730"/>
      <c r="P465" s="733" t="s">
        <v>70</v>
      </c>
      <c r="Q465" s="734"/>
      <c r="R465" s="734"/>
      <c r="S465" s="734"/>
      <c r="T465" s="734"/>
      <c r="U465" s="734"/>
      <c r="V465" s="735"/>
      <c r="W465" s="37" t="s">
        <v>71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x14ac:dyDescent="0.2">
      <c r="A466" s="729"/>
      <c r="B466" s="729"/>
      <c r="C466" s="729"/>
      <c r="D466" s="729"/>
      <c r="E466" s="729"/>
      <c r="F466" s="729"/>
      <c r="G466" s="729"/>
      <c r="H466" s="729"/>
      <c r="I466" s="729"/>
      <c r="J466" s="729"/>
      <c r="K466" s="729"/>
      <c r="L466" s="729"/>
      <c r="M466" s="729"/>
      <c r="N466" s="729"/>
      <c r="O466" s="730"/>
      <c r="P466" s="733" t="s">
        <v>70</v>
      </c>
      <c r="Q466" s="734"/>
      <c r="R466" s="734"/>
      <c r="S466" s="734"/>
      <c r="T466" s="734"/>
      <c r="U466" s="734"/>
      <c r="V466" s="735"/>
      <c r="W466" s="37" t="s">
        <v>68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customHeight="1" x14ac:dyDescent="0.25">
      <c r="A467" s="736" t="s">
        <v>72</v>
      </c>
      <c r="B467" s="729"/>
      <c r="C467" s="729"/>
      <c r="D467" s="729"/>
      <c r="E467" s="729"/>
      <c r="F467" s="729"/>
      <c r="G467" s="729"/>
      <c r="H467" s="729"/>
      <c r="I467" s="729"/>
      <c r="J467" s="729"/>
      <c r="K467" s="729"/>
      <c r="L467" s="729"/>
      <c r="M467" s="729"/>
      <c r="N467" s="729"/>
      <c r="O467" s="729"/>
      <c r="P467" s="729"/>
      <c r="Q467" s="729"/>
      <c r="R467" s="729"/>
      <c r="S467" s="729"/>
      <c r="T467" s="729"/>
      <c r="U467" s="729"/>
      <c r="V467" s="729"/>
      <c r="W467" s="729"/>
      <c r="X467" s="729"/>
      <c r="Y467" s="729"/>
      <c r="Z467" s="729"/>
      <c r="AA467" s="713"/>
      <c r="AB467" s="713"/>
      <c r="AC467" s="713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23">
        <v>4607091384352</v>
      </c>
      <c r="E468" s="724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75</v>
      </c>
      <c r="L468" s="32"/>
      <c r="M468" s="33" t="s">
        <v>120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26"/>
      <c r="R468" s="726"/>
      <c r="S468" s="726"/>
      <c r="T468" s="727"/>
      <c r="U468" s="34"/>
      <c r="V468" s="34"/>
      <c r="W468" s="35" t="s">
        <v>68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23">
        <v>4607091389654</v>
      </c>
      <c r="E469" s="724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75</v>
      </c>
      <c r="L469" s="32"/>
      <c r="M469" s="33" t="s">
        <v>120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26"/>
      <c r="R469" s="726"/>
      <c r="S469" s="726"/>
      <c r="T469" s="727"/>
      <c r="U469" s="34"/>
      <c r="V469" s="34"/>
      <c r="W469" s="35" t="s">
        <v>68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28"/>
      <c r="B470" s="729"/>
      <c r="C470" s="729"/>
      <c r="D470" s="729"/>
      <c r="E470" s="729"/>
      <c r="F470" s="729"/>
      <c r="G470" s="729"/>
      <c r="H470" s="729"/>
      <c r="I470" s="729"/>
      <c r="J470" s="729"/>
      <c r="K470" s="729"/>
      <c r="L470" s="729"/>
      <c r="M470" s="729"/>
      <c r="N470" s="729"/>
      <c r="O470" s="730"/>
      <c r="P470" s="733" t="s">
        <v>70</v>
      </c>
      <c r="Q470" s="734"/>
      <c r="R470" s="734"/>
      <c r="S470" s="734"/>
      <c r="T470" s="734"/>
      <c r="U470" s="734"/>
      <c r="V470" s="735"/>
      <c r="W470" s="37" t="s">
        <v>71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29"/>
      <c r="B471" s="729"/>
      <c r="C471" s="729"/>
      <c r="D471" s="729"/>
      <c r="E471" s="729"/>
      <c r="F471" s="729"/>
      <c r="G471" s="729"/>
      <c r="H471" s="729"/>
      <c r="I471" s="729"/>
      <c r="J471" s="729"/>
      <c r="K471" s="729"/>
      <c r="L471" s="729"/>
      <c r="M471" s="729"/>
      <c r="N471" s="729"/>
      <c r="O471" s="730"/>
      <c r="P471" s="733" t="s">
        <v>70</v>
      </c>
      <c r="Q471" s="734"/>
      <c r="R471" s="734"/>
      <c r="S471" s="734"/>
      <c r="T471" s="734"/>
      <c r="U471" s="734"/>
      <c r="V471" s="735"/>
      <c r="W471" s="37" t="s">
        <v>68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6" t="s">
        <v>102</v>
      </c>
      <c r="B472" s="729"/>
      <c r="C472" s="729"/>
      <c r="D472" s="729"/>
      <c r="E472" s="729"/>
      <c r="F472" s="729"/>
      <c r="G472" s="729"/>
      <c r="H472" s="729"/>
      <c r="I472" s="729"/>
      <c r="J472" s="729"/>
      <c r="K472" s="729"/>
      <c r="L472" s="729"/>
      <c r="M472" s="729"/>
      <c r="N472" s="729"/>
      <c r="O472" s="729"/>
      <c r="P472" s="729"/>
      <c r="Q472" s="729"/>
      <c r="R472" s="729"/>
      <c r="S472" s="729"/>
      <c r="T472" s="729"/>
      <c r="U472" s="729"/>
      <c r="V472" s="729"/>
      <c r="W472" s="729"/>
      <c r="X472" s="729"/>
      <c r="Y472" s="729"/>
      <c r="Z472" s="729"/>
      <c r="AA472" s="713"/>
      <c r="AB472" s="713"/>
      <c r="AC472" s="713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23">
        <v>4680115884335</v>
      </c>
      <c r="E473" s="724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7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26"/>
      <c r="R473" s="726"/>
      <c r="S473" s="726"/>
      <c r="T473" s="727"/>
      <c r="U473" s="34"/>
      <c r="V473" s="34"/>
      <c r="W473" s="35" t="s">
        <v>68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28"/>
      <c r="B474" s="729"/>
      <c r="C474" s="729"/>
      <c r="D474" s="729"/>
      <c r="E474" s="729"/>
      <c r="F474" s="729"/>
      <c r="G474" s="729"/>
      <c r="H474" s="729"/>
      <c r="I474" s="729"/>
      <c r="J474" s="729"/>
      <c r="K474" s="729"/>
      <c r="L474" s="729"/>
      <c r="M474" s="729"/>
      <c r="N474" s="729"/>
      <c r="O474" s="730"/>
      <c r="P474" s="733" t="s">
        <v>70</v>
      </c>
      <c r="Q474" s="734"/>
      <c r="R474" s="734"/>
      <c r="S474" s="734"/>
      <c r="T474" s="734"/>
      <c r="U474" s="734"/>
      <c r="V474" s="735"/>
      <c r="W474" s="37" t="s">
        <v>71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x14ac:dyDescent="0.2">
      <c r="A475" s="729"/>
      <c r="B475" s="729"/>
      <c r="C475" s="729"/>
      <c r="D475" s="729"/>
      <c r="E475" s="729"/>
      <c r="F475" s="729"/>
      <c r="G475" s="729"/>
      <c r="H475" s="729"/>
      <c r="I475" s="729"/>
      <c r="J475" s="729"/>
      <c r="K475" s="729"/>
      <c r="L475" s="729"/>
      <c r="M475" s="729"/>
      <c r="N475" s="729"/>
      <c r="O475" s="730"/>
      <c r="P475" s="733" t="s">
        <v>70</v>
      </c>
      <c r="Q475" s="734"/>
      <c r="R475" s="734"/>
      <c r="S475" s="734"/>
      <c r="T475" s="734"/>
      <c r="U475" s="734"/>
      <c r="V475" s="735"/>
      <c r="W475" s="37" t="s">
        <v>68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customHeight="1" x14ac:dyDescent="0.25">
      <c r="A476" s="737" t="s">
        <v>764</v>
      </c>
      <c r="B476" s="729"/>
      <c r="C476" s="729"/>
      <c r="D476" s="729"/>
      <c r="E476" s="729"/>
      <c r="F476" s="729"/>
      <c r="G476" s="729"/>
      <c r="H476" s="729"/>
      <c r="I476" s="729"/>
      <c r="J476" s="729"/>
      <c r="K476" s="729"/>
      <c r="L476" s="729"/>
      <c r="M476" s="729"/>
      <c r="N476" s="729"/>
      <c r="O476" s="729"/>
      <c r="P476" s="729"/>
      <c r="Q476" s="729"/>
      <c r="R476" s="729"/>
      <c r="S476" s="729"/>
      <c r="T476" s="729"/>
      <c r="U476" s="729"/>
      <c r="V476" s="729"/>
      <c r="W476" s="729"/>
      <c r="X476" s="729"/>
      <c r="Y476" s="729"/>
      <c r="Z476" s="729"/>
      <c r="AA476" s="714"/>
      <c r="AB476" s="714"/>
      <c r="AC476" s="714"/>
    </row>
    <row r="477" spans="1:68" ht="14.25" customHeight="1" x14ac:dyDescent="0.25">
      <c r="A477" s="736" t="s">
        <v>166</v>
      </c>
      <c r="B477" s="729"/>
      <c r="C477" s="729"/>
      <c r="D477" s="729"/>
      <c r="E477" s="729"/>
      <c r="F477" s="729"/>
      <c r="G477" s="729"/>
      <c r="H477" s="729"/>
      <c r="I477" s="729"/>
      <c r="J477" s="729"/>
      <c r="K477" s="729"/>
      <c r="L477" s="729"/>
      <c r="M477" s="729"/>
      <c r="N477" s="729"/>
      <c r="O477" s="729"/>
      <c r="P477" s="729"/>
      <c r="Q477" s="729"/>
      <c r="R477" s="729"/>
      <c r="S477" s="729"/>
      <c r="T477" s="729"/>
      <c r="U477" s="729"/>
      <c r="V477" s="729"/>
      <c r="W477" s="729"/>
      <c r="X477" s="729"/>
      <c r="Y477" s="729"/>
      <c r="Z477" s="729"/>
      <c r="AA477" s="713"/>
      <c r="AB477" s="713"/>
      <c r="AC477" s="713"/>
    </row>
    <row r="478" spans="1:68" ht="27" customHeight="1" x14ac:dyDescent="0.25">
      <c r="A478" s="54" t="s">
        <v>765</v>
      </c>
      <c r="B478" s="54" t="s">
        <v>766</v>
      </c>
      <c r="C478" s="31">
        <v>4301020315</v>
      </c>
      <c r="D478" s="723">
        <v>4607091389364</v>
      </c>
      <c r="E478" s="724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40</v>
      </c>
      <c r="P478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26"/>
      <c r="R478" s="726"/>
      <c r="S478" s="726"/>
      <c r="T478" s="727"/>
      <c r="U478" s="34"/>
      <c r="V478" s="34"/>
      <c r="W478" s="35" t="s">
        <v>68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767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28"/>
      <c r="B479" s="729"/>
      <c r="C479" s="729"/>
      <c r="D479" s="729"/>
      <c r="E479" s="729"/>
      <c r="F479" s="729"/>
      <c r="G479" s="729"/>
      <c r="H479" s="729"/>
      <c r="I479" s="729"/>
      <c r="J479" s="729"/>
      <c r="K479" s="729"/>
      <c r="L479" s="729"/>
      <c r="M479" s="729"/>
      <c r="N479" s="729"/>
      <c r="O479" s="730"/>
      <c r="P479" s="733" t="s">
        <v>70</v>
      </c>
      <c r="Q479" s="734"/>
      <c r="R479" s="734"/>
      <c r="S479" s="734"/>
      <c r="T479" s="734"/>
      <c r="U479" s="734"/>
      <c r="V479" s="735"/>
      <c r="W479" s="37" t="s">
        <v>71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29"/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30"/>
      <c r="P480" s="733" t="s">
        <v>70</v>
      </c>
      <c r="Q480" s="734"/>
      <c r="R480" s="734"/>
      <c r="S480" s="734"/>
      <c r="T480" s="734"/>
      <c r="U480" s="734"/>
      <c r="V480" s="735"/>
      <c r="W480" s="37" t="s">
        <v>68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6" t="s">
        <v>63</v>
      </c>
      <c r="B481" s="729"/>
      <c r="C481" s="729"/>
      <c r="D481" s="729"/>
      <c r="E481" s="729"/>
      <c r="F481" s="729"/>
      <c r="G481" s="729"/>
      <c r="H481" s="729"/>
      <c r="I481" s="729"/>
      <c r="J481" s="729"/>
      <c r="K481" s="729"/>
      <c r="L481" s="729"/>
      <c r="M481" s="729"/>
      <c r="N481" s="729"/>
      <c r="O481" s="729"/>
      <c r="P481" s="729"/>
      <c r="Q481" s="729"/>
      <c r="R481" s="729"/>
      <c r="S481" s="729"/>
      <c r="T481" s="729"/>
      <c r="U481" s="729"/>
      <c r="V481" s="729"/>
      <c r="W481" s="729"/>
      <c r="X481" s="729"/>
      <c r="Y481" s="729"/>
      <c r="Z481" s="729"/>
      <c r="AA481" s="713"/>
      <c r="AB481" s="713"/>
      <c r="AC481" s="713"/>
    </row>
    <row r="482" spans="1:68" ht="27" customHeight="1" x14ac:dyDescent="0.25">
      <c r="A482" s="54" t="s">
        <v>768</v>
      </c>
      <c r="B482" s="54" t="s">
        <v>769</v>
      </c>
      <c r="C482" s="31">
        <v>4301031324</v>
      </c>
      <c r="D482" s="723">
        <v>4607091389739</v>
      </c>
      <c r="E482" s="724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75</v>
      </c>
      <c r="L482" s="32"/>
      <c r="M482" s="33" t="s">
        <v>67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26"/>
      <c r="R482" s="726"/>
      <c r="S482" s="726"/>
      <c r="T482" s="727"/>
      <c r="U482" s="34"/>
      <c r="V482" s="34"/>
      <c r="W482" s="35" t="s">
        <v>68</v>
      </c>
      <c r="X482" s="719">
        <v>0</v>
      </c>
      <c r="Y482" s="720">
        <f>IFERROR(IF(X482="",0,CEILING((X482/$H482),1)*$H482),"")</f>
        <v>0</v>
      </c>
      <c r="Z482" s="36" t="str">
        <f>IFERROR(IF(Y482=0,"",ROUNDUP(Y482/H482,0)*0.00753),"")</f>
        <v/>
      </c>
      <c r="AA482" s="56"/>
      <c r="AB482" s="57"/>
      <c r="AC482" s="571" t="s">
        <v>770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771</v>
      </c>
      <c r="B483" s="54" t="s">
        <v>772</v>
      </c>
      <c r="C483" s="31">
        <v>4301031363</v>
      </c>
      <c r="D483" s="723">
        <v>4607091389425</v>
      </c>
      <c r="E483" s="724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26"/>
      <c r="R483" s="726"/>
      <c r="S483" s="726"/>
      <c r="T483" s="727"/>
      <c r="U483" s="34"/>
      <c r="V483" s="34"/>
      <c r="W483" s="35" t="s">
        <v>68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4301031334</v>
      </c>
      <c r="D484" s="723">
        <v>4680115880771</v>
      </c>
      <c r="E484" s="724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0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26"/>
      <c r="R484" s="726"/>
      <c r="S484" s="726"/>
      <c r="T484" s="727"/>
      <c r="U484" s="34"/>
      <c r="V484" s="34"/>
      <c r="W484" s="35" t="s">
        <v>68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4301031359</v>
      </c>
      <c r="D485" s="723">
        <v>4607091389500</v>
      </c>
      <c r="E485" s="724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3" t="s">
        <v>779</v>
      </c>
      <c r="Q485" s="726"/>
      <c r="R485" s="726"/>
      <c r="S485" s="726"/>
      <c r="T485" s="727"/>
      <c r="U485" s="34"/>
      <c r="V485" s="34"/>
      <c r="W485" s="35" t="s">
        <v>68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776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777</v>
      </c>
      <c r="B486" s="54" t="s">
        <v>780</v>
      </c>
      <c r="C486" s="31">
        <v>4301031327</v>
      </c>
      <c r="D486" s="723">
        <v>4607091389500</v>
      </c>
      <c r="E486" s="724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0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26"/>
      <c r="R486" s="726"/>
      <c r="S486" s="726"/>
      <c r="T486" s="727"/>
      <c r="U486" s="34"/>
      <c r="V486" s="34"/>
      <c r="W486" s="35" t="s">
        <v>68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776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28"/>
      <c r="B487" s="729"/>
      <c r="C487" s="729"/>
      <c r="D487" s="729"/>
      <c r="E487" s="729"/>
      <c r="F487" s="729"/>
      <c r="G487" s="729"/>
      <c r="H487" s="729"/>
      <c r="I487" s="729"/>
      <c r="J487" s="729"/>
      <c r="K487" s="729"/>
      <c r="L487" s="729"/>
      <c r="M487" s="729"/>
      <c r="N487" s="729"/>
      <c r="O487" s="730"/>
      <c r="P487" s="733" t="s">
        <v>70</v>
      </c>
      <c r="Q487" s="734"/>
      <c r="R487" s="734"/>
      <c r="S487" s="734"/>
      <c r="T487" s="734"/>
      <c r="U487" s="734"/>
      <c r="V487" s="735"/>
      <c r="W487" s="37" t="s">
        <v>71</v>
      </c>
      <c r="X487" s="721">
        <f>IFERROR(X482/H482,"0")+IFERROR(X483/H483,"0")+IFERROR(X484/H484,"0")+IFERROR(X485/H485,"0")+IFERROR(X486/H486,"0")</f>
        <v>0</v>
      </c>
      <c r="Y487" s="721">
        <f>IFERROR(Y482/H482,"0")+IFERROR(Y483/H483,"0")+IFERROR(Y484/H484,"0")+IFERROR(Y485/H485,"0")+IFERROR(Y486/H486,"0")</f>
        <v>0</v>
      </c>
      <c r="Z487" s="721">
        <f>IFERROR(IF(Z482="",0,Z482),"0")+IFERROR(IF(Z483="",0,Z483),"0")+IFERROR(IF(Z484="",0,Z484),"0")+IFERROR(IF(Z485="",0,Z485),"0")+IFERROR(IF(Z486="",0,Z486),"0")</f>
        <v>0</v>
      </c>
      <c r="AA487" s="722"/>
      <c r="AB487" s="722"/>
      <c r="AC487" s="722"/>
    </row>
    <row r="488" spans="1:68" x14ac:dyDescent="0.2">
      <c r="A488" s="729"/>
      <c r="B488" s="729"/>
      <c r="C488" s="729"/>
      <c r="D488" s="729"/>
      <c r="E488" s="729"/>
      <c r="F488" s="729"/>
      <c r="G488" s="729"/>
      <c r="H488" s="729"/>
      <c r="I488" s="729"/>
      <c r="J488" s="729"/>
      <c r="K488" s="729"/>
      <c r="L488" s="729"/>
      <c r="M488" s="729"/>
      <c r="N488" s="729"/>
      <c r="O488" s="730"/>
      <c r="P488" s="733" t="s">
        <v>70</v>
      </c>
      <c r="Q488" s="734"/>
      <c r="R488" s="734"/>
      <c r="S488" s="734"/>
      <c r="T488" s="734"/>
      <c r="U488" s="734"/>
      <c r="V488" s="735"/>
      <c r="W488" s="37" t="s">
        <v>68</v>
      </c>
      <c r="X488" s="721">
        <f>IFERROR(SUM(X482:X486),"0")</f>
        <v>0</v>
      </c>
      <c r="Y488" s="721">
        <f>IFERROR(SUM(Y482:Y486),"0")</f>
        <v>0</v>
      </c>
      <c r="Z488" s="37"/>
      <c r="AA488" s="722"/>
      <c r="AB488" s="722"/>
      <c r="AC488" s="722"/>
    </row>
    <row r="489" spans="1:68" ht="14.25" customHeight="1" x14ac:dyDescent="0.25">
      <c r="A489" s="736" t="s">
        <v>102</v>
      </c>
      <c r="B489" s="729"/>
      <c r="C489" s="729"/>
      <c r="D489" s="729"/>
      <c r="E489" s="729"/>
      <c r="F489" s="729"/>
      <c r="G489" s="729"/>
      <c r="H489" s="729"/>
      <c r="I489" s="729"/>
      <c r="J489" s="729"/>
      <c r="K489" s="729"/>
      <c r="L489" s="729"/>
      <c r="M489" s="729"/>
      <c r="N489" s="729"/>
      <c r="O489" s="729"/>
      <c r="P489" s="729"/>
      <c r="Q489" s="729"/>
      <c r="R489" s="729"/>
      <c r="S489" s="729"/>
      <c r="T489" s="729"/>
      <c r="U489" s="729"/>
      <c r="V489" s="729"/>
      <c r="W489" s="729"/>
      <c r="X489" s="729"/>
      <c r="Y489" s="729"/>
      <c r="Z489" s="729"/>
      <c r="AA489" s="713"/>
      <c r="AB489" s="713"/>
      <c r="AC489" s="713"/>
    </row>
    <row r="490" spans="1:68" ht="27" customHeight="1" x14ac:dyDescent="0.25">
      <c r="A490" s="54" t="s">
        <v>781</v>
      </c>
      <c r="B490" s="54" t="s">
        <v>782</v>
      </c>
      <c r="C490" s="31">
        <v>4301032046</v>
      </c>
      <c r="D490" s="723">
        <v>4680115884359</v>
      </c>
      <c r="E490" s="724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761</v>
      </c>
      <c r="L490" s="32"/>
      <c r="M490" s="33" t="s">
        <v>762</v>
      </c>
      <c r="N490" s="33"/>
      <c r="O490" s="32">
        <v>60</v>
      </c>
      <c r="P490" s="10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26"/>
      <c r="R490" s="726"/>
      <c r="S490" s="726"/>
      <c r="T490" s="727"/>
      <c r="U490" s="34"/>
      <c r="V490" s="34"/>
      <c r="W490" s="35" t="s">
        <v>68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783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28"/>
      <c r="B491" s="729"/>
      <c r="C491" s="729"/>
      <c r="D491" s="729"/>
      <c r="E491" s="729"/>
      <c r="F491" s="729"/>
      <c r="G491" s="729"/>
      <c r="H491" s="729"/>
      <c r="I491" s="729"/>
      <c r="J491" s="729"/>
      <c r="K491" s="729"/>
      <c r="L491" s="729"/>
      <c r="M491" s="729"/>
      <c r="N491" s="729"/>
      <c r="O491" s="730"/>
      <c r="P491" s="733" t="s">
        <v>70</v>
      </c>
      <c r="Q491" s="734"/>
      <c r="R491" s="734"/>
      <c r="S491" s="734"/>
      <c r="T491" s="734"/>
      <c r="U491" s="734"/>
      <c r="V491" s="735"/>
      <c r="W491" s="37" t="s">
        <v>71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29"/>
      <c r="B492" s="729"/>
      <c r="C492" s="729"/>
      <c r="D492" s="729"/>
      <c r="E492" s="729"/>
      <c r="F492" s="729"/>
      <c r="G492" s="729"/>
      <c r="H492" s="729"/>
      <c r="I492" s="729"/>
      <c r="J492" s="729"/>
      <c r="K492" s="729"/>
      <c r="L492" s="729"/>
      <c r="M492" s="729"/>
      <c r="N492" s="729"/>
      <c r="O492" s="730"/>
      <c r="P492" s="733" t="s">
        <v>70</v>
      </c>
      <c r="Q492" s="734"/>
      <c r="R492" s="734"/>
      <c r="S492" s="734"/>
      <c r="T492" s="734"/>
      <c r="U492" s="734"/>
      <c r="V492" s="735"/>
      <c r="W492" s="37" t="s">
        <v>68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37" t="s">
        <v>784</v>
      </c>
      <c r="B493" s="729"/>
      <c r="C493" s="729"/>
      <c r="D493" s="729"/>
      <c r="E493" s="729"/>
      <c r="F493" s="729"/>
      <c r="G493" s="729"/>
      <c r="H493" s="729"/>
      <c r="I493" s="729"/>
      <c r="J493" s="729"/>
      <c r="K493" s="729"/>
      <c r="L493" s="729"/>
      <c r="M493" s="729"/>
      <c r="N493" s="729"/>
      <c r="O493" s="729"/>
      <c r="P493" s="729"/>
      <c r="Q493" s="729"/>
      <c r="R493" s="729"/>
      <c r="S493" s="729"/>
      <c r="T493" s="729"/>
      <c r="U493" s="729"/>
      <c r="V493" s="729"/>
      <c r="W493" s="729"/>
      <c r="X493" s="729"/>
      <c r="Y493" s="729"/>
      <c r="Z493" s="729"/>
      <c r="AA493" s="714"/>
      <c r="AB493" s="714"/>
      <c r="AC493" s="714"/>
    </row>
    <row r="494" spans="1:68" ht="14.25" customHeight="1" x14ac:dyDescent="0.25">
      <c r="A494" s="736" t="s">
        <v>63</v>
      </c>
      <c r="B494" s="729"/>
      <c r="C494" s="729"/>
      <c r="D494" s="729"/>
      <c r="E494" s="729"/>
      <c r="F494" s="729"/>
      <c r="G494" s="729"/>
      <c r="H494" s="729"/>
      <c r="I494" s="729"/>
      <c r="J494" s="729"/>
      <c r="K494" s="729"/>
      <c r="L494" s="729"/>
      <c r="M494" s="729"/>
      <c r="N494" s="729"/>
      <c r="O494" s="729"/>
      <c r="P494" s="729"/>
      <c r="Q494" s="729"/>
      <c r="R494" s="729"/>
      <c r="S494" s="729"/>
      <c r="T494" s="729"/>
      <c r="U494" s="729"/>
      <c r="V494" s="729"/>
      <c r="W494" s="729"/>
      <c r="X494" s="729"/>
      <c r="Y494" s="729"/>
      <c r="Z494" s="729"/>
      <c r="AA494" s="713"/>
      <c r="AB494" s="713"/>
      <c r="AC494" s="713"/>
    </row>
    <row r="495" spans="1:68" ht="27" customHeight="1" x14ac:dyDescent="0.25">
      <c r="A495" s="54" t="s">
        <v>785</v>
      </c>
      <c r="B495" s="54" t="s">
        <v>786</v>
      </c>
      <c r="C495" s="31">
        <v>4301031294</v>
      </c>
      <c r="D495" s="723">
        <v>4680115885189</v>
      </c>
      <c r="E495" s="724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6"/>
      <c r="R495" s="726"/>
      <c r="S495" s="726"/>
      <c r="T495" s="727"/>
      <c r="U495" s="34"/>
      <c r="V495" s="34"/>
      <c r="W495" s="35" t="s">
        <v>68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787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788</v>
      </c>
      <c r="B496" s="54" t="s">
        <v>789</v>
      </c>
      <c r="C496" s="31">
        <v>4301031293</v>
      </c>
      <c r="D496" s="723">
        <v>4680115885172</v>
      </c>
      <c r="E496" s="724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40</v>
      </c>
      <c r="P496" s="9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26"/>
      <c r="R496" s="726"/>
      <c r="S496" s="726"/>
      <c r="T496" s="727"/>
      <c r="U496" s="34"/>
      <c r="V496" s="34"/>
      <c r="W496" s="35" t="s">
        <v>68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787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790</v>
      </c>
      <c r="B497" s="54" t="s">
        <v>791</v>
      </c>
      <c r="C497" s="31">
        <v>4301031291</v>
      </c>
      <c r="D497" s="723">
        <v>4680115885110</v>
      </c>
      <c r="E497" s="724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66</v>
      </c>
      <c r="L497" s="32"/>
      <c r="M497" s="33" t="s">
        <v>67</v>
      </c>
      <c r="N497" s="33"/>
      <c r="O497" s="32">
        <v>35</v>
      </c>
      <c r="P497" s="11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26"/>
      <c r="R497" s="726"/>
      <c r="S497" s="726"/>
      <c r="T497" s="727"/>
      <c r="U497" s="34"/>
      <c r="V497" s="34"/>
      <c r="W497" s="35" t="s">
        <v>68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792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793</v>
      </c>
      <c r="B498" s="54" t="s">
        <v>794</v>
      </c>
      <c r="C498" s="31">
        <v>4301031329</v>
      </c>
      <c r="D498" s="723">
        <v>4680115885219</v>
      </c>
      <c r="E498" s="724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66</v>
      </c>
      <c r="L498" s="32"/>
      <c r="M498" s="33" t="s">
        <v>67</v>
      </c>
      <c r="N498" s="33"/>
      <c r="O498" s="32">
        <v>35</v>
      </c>
      <c r="P498" s="855" t="s">
        <v>795</v>
      </c>
      <c r="Q498" s="726"/>
      <c r="R498" s="726"/>
      <c r="S498" s="726"/>
      <c r="T498" s="727"/>
      <c r="U498" s="34"/>
      <c r="V498" s="34"/>
      <c r="W498" s="35" t="s">
        <v>68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796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28"/>
      <c r="B499" s="729"/>
      <c r="C499" s="729"/>
      <c r="D499" s="729"/>
      <c r="E499" s="729"/>
      <c r="F499" s="729"/>
      <c r="G499" s="729"/>
      <c r="H499" s="729"/>
      <c r="I499" s="729"/>
      <c r="J499" s="729"/>
      <c r="K499" s="729"/>
      <c r="L499" s="729"/>
      <c r="M499" s="729"/>
      <c r="N499" s="729"/>
      <c r="O499" s="730"/>
      <c r="P499" s="733" t="s">
        <v>70</v>
      </c>
      <c r="Q499" s="734"/>
      <c r="R499" s="734"/>
      <c r="S499" s="734"/>
      <c r="T499" s="734"/>
      <c r="U499" s="734"/>
      <c r="V499" s="735"/>
      <c r="W499" s="37" t="s">
        <v>71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x14ac:dyDescent="0.2">
      <c r="A500" s="729"/>
      <c r="B500" s="729"/>
      <c r="C500" s="729"/>
      <c r="D500" s="729"/>
      <c r="E500" s="729"/>
      <c r="F500" s="729"/>
      <c r="G500" s="729"/>
      <c r="H500" s="729"/>
      <c r="I500" s="729"/>
      <c r="J500" s="729"/>
      <c r="K500" s="729"/>
      <c r="L500" s="729"/>
      <c r="M500" s="729"/>
      <c r="N500" s="729"/>
      <c r="O500" s="730"/>
      <c r="P500" s="733" t="s">
        <v>70</v>
      </c>
      <c r="Q500" s="734"/>
      <c r="R500" s="734"/>
      <c r="S500" s="734"/>
      <c r="T500" s="734"/>
      <c r="U500" s="734"/>
      <c r="V500" s="735"/>
      <c r="W500" s="37" t="s">
        <v>68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customHeight="1" x14ac:dyDescent="0.25">
      <c r="A501" s="737" t="s">
        <v>797</v>
      </c>
      <c r="B501" s="729"/>
      <c r="C501" s="729"/>
      <c r="D501" s="729"/>
      <c r="E501" s="729"/>
      <c r="F501" s="729"/>
      <c r="G501" s="729"/>
      <c r="H501" s="729"/>
      <c r="I501" s="729"/>
      <c r="J501" s="729"/>
      <c r="K501" s="729"/>
      <c r="L501" s="729"/>
      <c r="M501" s="729"/>
      <c r="N501" s="729"/>
      <c r="O501" s="729"/>
      <c r="P501" s="729"/>
      <c r="Q501" s="729"/>
      <c r="R501" s="729"/>
      <c r="S501" s="729"/>
      <c r="T501" s="729"/>
      <c r="U501" s="729"/>
      <c r="V501" s="729"/>
      <c r="W501" s="729"/>
      <c r="X501" s="729"/>
      <c r="Y501" s="729"/>
      <c r="Z501" s="729"/>
      <c r="AA501" s="714"/>
      <c r="AB501" s="714"/>
      <c r="AC501" s="714"/>
    </row>
    <row r="502" spans="1:68" ht="14.25" customHeight="1" x14ac:dyDescent="0.25">
      <c r="A502" s="736" t="s">
        <v>63</v>
      </c>
      <c r="B502" s="729"/>
      <c r="C502" s="729"/>
      <c r="D502" s="729"/>
      <c r="E502" s="729"/>
      <c r="F502" s="729"/>
      <c r="G502" s="729"/>
      <c r="H502" s="729"/>
      <c r="I502" s="729"/>
      <c r="J502" s="729"/>
      <c r="K502" s="729"/>
      <c r="L502" s="729"/>
      <c r="M502" s="729"/>
      <c r="N502" s="729"/>
      <c r="O502" s="729"/>
      <c r="P502" s="729"/>
      <c r="Q502" s="729"/>
      <c r="R502" s="729"/>
      <c r="S502" s="729"/>
      <c r="T502" s="729"/>
      <c r="U502" s="729"/>
      <c r="V502" s="729"/>
      <c r="W502" s="729"/>
      <c r="X502" s="729"/>
      <c r="Y502" s="729"/>
      <c r="Z502" s="729"/>
      <c r="AA502" s="713"/>
      <c r="AB502" s="713"/>
      <c r="AC502" s="713"/>
    </row>
    <row r="503" spans="1:68" ht="27" customHeight="1" x14ac:dyDescent="0.25">
      <c r="A503" s="54" t="s">
        <v>798</v>
      </c>
      <c r="B503" s="54" t="s">
        <v>799</v>
      </c>
      <c r="C503" s="31">
        <v>4301031261</v>
      </c>
      <c r="D503" s="723">
        <v>4680115885103</v>
      </c>
      <c r="E503" s="724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75</v>
      </c>
      <c r="L503" s="32"/>
      <c r="M503" s="33" t="s">
        <v>67</v>
      </c>
      <c r="N503" s="33"/>
      <c r="O503" s="32">
        <v>40</v>
      </c>
      <c r="P503" s="9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26"/>
      <c r="R503" s="726"/>
      <c r="S503" s="726"/>
      <c r="T503" s="727"/>
      <c r="U503" s="34"/>
      <c r="V503" s="34"/>
      <c r="W503" s="35" t="s">
        <v>68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800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28"/>
      <c r="B504" s="729"/>
      <c r="C504" s="729"/>
      <c r="D504" s="729"/>
      <c r="E504" s="729"/>
      <c r="F504" s="729"/>
      <c r="G504" s="729"/>
      <c r="H504" s="729"/>
      <c r="I504" s="729"/>
      <c r="J504" s="729"/>
      <c r="K504" s="729"/>
      <c r="L504" s="729"/>
      <c r="M504" s="729"/>
      <c r="N504" s="729"/>
      <c r="O504" s="730"/>
      <c r="P504" s="733" t="s">
        <v>70</v>
      </c>
      <c r="Q504" s="734"/>
      <c r="R504" s="734"/>
      <c r="S504" s="734"/>
      <c r="T504" s="734"/>
      <c r="U504" s="734"/>
      <c r="V504" s="735"/>
      <c r="W504" s="37" t="s">
        <v>71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29"/>
      <c r="B505" s="729"/>
      <c r="C505" s="729"/>
      <c r="D505" s="729"/>
      <c r="E505" s="729"/>
      <c r="F505" s="729"/>
      <c r="G505" s="729"/>
      <c r="H505" s="729"/>
      <c r="I505" s="729"/>
      <c r="J505" s="729"/>
      <c r="K505" s="729"/>
      <c r="L505" s="729"/>
      <c r="M505" s="729"/>
      <c r="N505" s="729"/>
      <c r="O505" s="730"/>
      <c r="P505" s="733" t="s">
        <v>70</v>
      </c>
      <c r="Q505" s="734"/>
      <c r="R505" s="734"/>
      <c r="S505" s="734"/>
      <c r="T505" s="734"/>
      <c r="U505" s="734"/>
      <c r="V505" s="735"/>
      <c r="W505" s="37" t="s">
        <v>68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812" t="s">
        <v>801</v>
      </c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3"/>
      <c r="P506" s="813"/>
      <c r="Q506" s="813"/>
      <c r="R506" s="813"/>
      <c r="S506" s="813"/>
      <c r="T506" s="813"/>
      <c r="U506" s="813"/>
      <c r="V506" s="813"/>
      <c r="W506" s="813"/>
      <c r="X506" s="813"/>
      <c r="Y506" s="813"/>
      <c r="Z506" s="813"/>
      <c r="AA506" s="48"/>
      <c r="AB506" s="48"/>
      <c r="AC506" s="48"/>
    </row>
    <row r="507" spans="1:68" ht="16.5" customHeight="1" x14ac:dyDescent="0.25">
      <c r="A507" s="737" t="s">
        <v>801</v>
      </c>
      <c r="B507" s="729"/>
      <c r="C507" s="729"/>
      <c r="D507" s="729"/>
      <c r="E507" s="729"/>
      <c r="F507" s="729"/>
      <c r="G507" s="729"/>
      <c r="H507" s="729"/>
      <c r="I507" s="729"/>
      <c r="J507" s="729"/>
      <c r="K507" s="729"/>
      <c r="L507" s="729"/>
      <c r="M507" s="729"/>
      <c r="N507" s="729"/>
      <c r="O507" s="729"/>
      <c r="P507" s="729"/>
      <c r="Q507" s="729"/>
      <c r="R507" s="729"/>
      <c r="S507" s="729"/>
      <c r="T507" s="729"/>
      <c r="U507" s="729"/>
      <c r="V507" s="729"/>
      <c r="W507" s="729"/>
      <c r="X507" s="729"/>
      <c r="Y507" s="729"/>
      <c r="Z507" s="729"/>
      <c r="AA507" s="714"/>
      <c r="AB507" s="714"/>
      <c r="AC507" s="714"/>
    </row>
    <row r="508" spans="1:68" ht="14.25" customHeight="1" x14ac:dyDescent="0.25">
      <c r="A508" s="736" t="s">
        <v>113</v>
      </c>
      <c r="B508" s="729"/>
      <c r="C508" s="729"/>
      <c r="D508" s="729"/>
      <c r="E508" s="729"/>
      <c r="F508" s="729"/>
      <c r="G508" s="729"/>
      <c r="H508" s="729"/>
      <c r="I508" s="729"/>
      <c r="J508" s="729"/>
      <c r="K508" s="729"/>
      <c r="L508" s="729"/>
      <c r="M508" s="729"/>
      <c r="N508" s="729"/>
      <c r="O508" s="729"/>
      <c r="P508" s="729"/>
      <c r="Q508" s="729"/>
      <c r="R508" s="729"/>
      <c r="S508" s="729"/>
      <c r="T508" s="729"/>
      <c r="U508" s="729"/>
      <c r="V508" s="729"/>
      <c r="W508" s="729"/>
      <c r="X508" s="729"/>
      <c r="Y508" s="729"/>
      <c r="Z508" s="729"/>
      <c r="AA508" s="713"/>
      <c r="AB508" s="713"/>
      <c r="AC508" s="713"/>
    </row>
    <row r="509" spans="1:68" ht="27" customHeight="1" x14ac:dyDescent="0.25">
      <c r="A509" s="54" t="s">
        <v>802</v>
      </c>
      <c r="B509" s="54" t="s">
        <v>803</v>
      </c>
      <c r="C509" s="31">
        <v>4301011795</v>
      </c>
      <c r="D509" s="723">
        <v>4607091389067</v>
      </c>
      <c r="E509" s="724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26"/>
      <c r="R509" s="726"/>
      <c r="S509" s="726"/>
      <c r="T509" s="727"/>
      <c r="U509" s="34"/>
      <c r="V509" s="34"/>
      <c r="W509" s="35" t="s">
        <v>68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121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customHeight="1" x14ac:dyDescent="0.25">
      <c r="A510" s="54" t="s">
        <v>804</v>
      </c>
      <c r="B510" s="54" t="s">
        <v>805</v>
      </c>
      <c r="C510" s="31">
        <v>4301011961</v>
      </c>
      <c r="D510" s="723">
        <v>4680115885271</v>
      </c>
      <c r="E510" s="724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26"/>
      <c r="R510" s="726"/>
      <c r="S510" s="726"/>
      <c r="T510" s="727"/>
      <c r="U510" s="34"/>
      <c r="V510" s="34"/>
      <c r="W510" s="35" t="s">
        <v>68</v>
      </c>
      <c r="X510" s="719">
        <v>0</v>
      </c>
      <c r="Y510" s="720">
        <f t="shared" si="89"/>
        <v>0</v>
      </c>
      <c r="Z510" s="36" t="str">
        <f t="shared" si="90"/>
        <v/>
      </c>
      <c r="AA510" s="56"/>
      <c r="AB510" s="57"/>
      <c r="AC510" s="595" t="s">
        <v>806</v>
      </c>
      <c r="AG510" s="64"/>
      <c r="AJ510" s="68"/>
      <c r="AK510" s="68"/>
      <c r="BB510" s="596" t="s">
        <v>1</v>
      </c>
      <c r="BM510" s="64">
        <f t="shared" si="91"/>
        <v>0</v>
      </c>
      <c r="BN510" s="64">
        <f t="shared" si="92"/>
        <v>0</v>
      </c>
      <c r="BO510" s="64">
        <f t="shared" si="93"/>
        <v>0</v>
      </c>
      <c r="BP510" s="64">
        <f t="shared" si="94"/>
        <v>0</v>
      </c>
    </row>
    <row r="511" spans="1:68" ht="16.5" customHeight="1" x14ac:dyDescent="0.25">
      <c r="A511" s="54" t="s">
        <v>807</v>
      </c>
      <c r="B511" s="54" t="s">
        <v>808</v>
      </c>
      <c r="C511" s="31">
        <v>4301011774</v>
      </c>
      <c r="D511" s="723">
        <v>4680115884502</v>
      </c>
      <c r="E511" s="724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116</v>
      </c>
      <c r="L511" s="32"/>
      <c r="M511" s="33" t="s">
        <v>117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26"/>
      <c r="R511" s="726"/>
      <c r="S511" s="726"/>
      <c r="T511" s="727"/>
      <c r="U511" s="34"/>
      <c r="V511" s="34"/>
      <c r="W511" s="35" t="s">
        <v>68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809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810</v>
      </c>
      <c r="B512" s="54" t="s">
        <v>811</v>
      </c>
      <c r="C512" s="31">
        <v>4301011771</v>
      </c>
      <c r="D512" s="723">
        <v>4607091389104</v>
      </c>
      <c r="E512" s="724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116</v>
      </c>
      <c r="L512" s="32"/>
      <c r="M512" s="33" t="s">
        <v>117</v>
      </c>
      <c r="N512" s="33"/>
      <c r="O512" s="32">
        <v>60</v>
      </c>
      <c r="P512" s="9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26"/>
      <c r="R512" s="726"/>
      <c r="S512" s="726"/>
      <c r="T512" s="727"/>
      <c r="U512" s="34"/>
      <c r="V512" s="34"/>
      <c r="W512" s="35" t="s">
        <v>68</v>
      </c>
      <c r="X512" s="719">
        <v>0</v>
      </c>
      <c r="Y512" s="720">
        <f t="shared" si="89"/>
        <v>0</v>
      </c>
      <c r="Z512" s="36" t="str">
        <f t="shared" si="90"/>
        <v/>
      </c>
      <c r="AA512" s="56"/>
      <c r="AB512" s="57"/>
      <c r="AC512" s="599" t="s">
        <v>812</v>
      </c>
      <c r="AG512" s="64"/>
      <c r="AJ512" s="68"/>
      <c r="AK512" s="68"/>
      <c r="BB512" s="600" t="s">
        <v>1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  <c r="BP512" s="64">
        <f t="shared" si="94"/>
        <v>0</v>
      </c>
    </row>
    <row r="513" spans="1:68" ht="16.5" customHeight="1" x14ac:dyDescent="0.25">
      <c r="A513" s="54" t="s">
        <v>813</v>
      </c>
      <c r="B513" s="54" t="s">
        <v>814</v>
      </c>
      <c r="C513" s="31">
        <v>4301011799</v>
      </c>
      <c r="D513" s="723">
        <v>4680115884519</v>
      </c>
      <c r="E513" s="724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116</v>
      </c>
      <c r="L513" s="32"/>
      <c r="M513" s="33" t="s">
        <v>120</v>
      </c>
      <c r="N513" s="33"/>
      <c r="O513" s="32">
        <v>60</v>
      </c>
      <c r="P513" s="8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26"/>
      <c r="R513" s="726"/>
      <c r="S513" s="726"/>
      <c r="T513" s="727"/>
      <c r="U513" s="34"/>
      <c r="V513" s="34"/>
      <c r="W513" s="35" t="s">
        <v>68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815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816</v>
      </c>
      <c r="B514" s="54" t="s">
        <v>817</v>
      </c>
      <c r="C514" s="31">
        <v>4301011376</v>
      </c>
      <c r="D514" s="723">
        <v>4680115885226</v>
      </c>
      <c r="E514" s="724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26"/>
      <c r="R514" s="726"/>
      <c r="S514" s="726"/>
      <c r="T514" s="727"/>
      <c r="U514" s="34"/>
      <c r="V514" s="34"/>
      <c r="W514" s="35" t="s">
        <v>68</v>
      </c>
      <c r="X514" s="719">
        <v>0</v>
      </c>
      <c r="Y514" s="720">
        <f t="shared" si="89"/>
        <v>0</v>
      </c>
      <c r="Z514" s="36" t="str">
        <f t="shared" si="90"/>
        <v/>
      </c>
      <c r="AA514" s="56"/>
      <c r="AB514" s="57"/>
      <c r="AC514" s="603" t="s">
        <v>818</v>
      </c>
      <c r="AG514" s="64"/>
      <c r="AJ514" s="68"/>
      <c r="AK514" s="68"/>
      <c r="BB514" s="604" t="s">
        <v>1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  <c r="BP514" s="64">
        <f t="shared" si="94"/>
        <v>0</v>
      </c>
    </row>
    <row r="515" spans="1:68" ht="27" customHeight="1" x14ac:dyDescent="0.25">
      <c r="A515" s="54" t="s">
        <v>819</v>
      </c>
      <c r="B515" s="54" t="s">
        <v>820</v>
      </c>
      <c r="C515" s="31">
        <v>4301012035</v>
      </c>
      <c r="D515" s="723">
        <v>4680115880603</v>
      </c>
      <c r="E515" s="724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75</v>
      </c>
      <c r="L515" s="32"/>
      <c r="M515" s="33" t="s">
        <v>117</v>
      </c>
      <c r="N515" s="33"/>
      <c r="O515" s="32">
        <v>60</v>
      </c>
      <c r="P515" s="1095" t="s">
        <v>821</v>
      </c>
      <c r="Q515" s="726"/>
      <c r="R515" s="726"/>
      <c r="S515" s="726"/>
      <c r="T515" s="727"/>
      <c r="U515" s="34"/>
      <c r="V515" s="34"/>
      <c r="W515" s="35" t="s">
        <v>68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121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819</v>
      </c>
      <c r="B516" s="54" t="s">
        <v>822</v>
      </c>
      <c r="C516" s="31">
        <v>4301011778</v>
      </c>
      <c r="D516" s="723">
        <v>4680115880603</v>
      </c>
      <c r="E516" s="724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75</v>
      </c>
      <c r="L516" s="32"/>
      <c r="M516" s="33" t="s">
        <v>117</v>
      </c>
      <c r="N516" s="33"/>
      <c r="O516" s="32">
        <v>60</v>
      </c>
      <c r="P516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26"/>
      <c r="R516" s="726"/>
      <c r="S516" s="726"/>
      <c r="T516" s="727"/>
      <c r="U516" s="34"/>
      <c r="V516" s="34"/>
      <c r="W516" s="35" t="s">
        <v>68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121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823</v>
      </c>
      <c r="B517" s="54" t="s">
        <v>824</v>
      </c>
      <c r="C517" s="31">
        <v>4301012036</v>
      </c>
      <c r="D517" s="723">
        <v>4680115882782</v>
      </c>
      <c r="E517" s="724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75</v>
      </c>
      <c r="L517" s="32"/>
      <c r="M517" s="33" t="s">
        <v>117</v>
      </c>
      <c r="N517" s="33"/>
      <c r="O517" s="32">
        <v>60</v>
      </c>
      <c r="P517" s="962" t="s">
        <v>825</v>
      </c>
      <c r="Q517" s="726"/>
      <c r="R517" s="726"/>
      <c r="S517" s="726"/>
      <c r="T517" s="727"/>
      <c r="U517" s="34"/>
      <c r="V517" s="34"/>
      <c r="W517" s="35" t="s">
        <v>68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806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826</v>
      </c>
      <c r="B518" s="54" t="s">
        <v>827</v>
      </c>
      <c r="C518" s="31">
        <v>4301012034</v>
      </c>
      <c r="D518" s="723">
        <v>4607091389982</v>
      </c>
      <c r="E518" s="724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75</v>
      </c>
      <c r="L518" s="32"/>
      <c r="M518" s="33" t="s">
        <v>117</v>
      </c>
      <c r="N518" s="33"/>
      <c r="O518" s="32">
        <v>60</v>
      </c>
      <c r="P518" s="749" t="s">
        <v>828</v>
      </c>
      <c r="Q518" s="726"/>
      <c r="R518" s="726"/>
      <c r="S518" s="726"/>
      <c r="T518" s="727"/>
      <c r="U518" s="34"/>
      <c r="V518" s="34"/>
      <c r="W518" s="35" t="s">
        <v>68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812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826</v>
      </c>
      <c r="B519" s="54" t="s">
        <v>829</v>
      </c>
      <c r="C519" s="31">
        <v>4301011784</v>
      </c>
      <c r="D519" s="723">
        <v>4607091389982</v>
      </c>
      <c r="E519" s="724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60</v>
      </c>
      <c r="P519" s="9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26"/>
      <c r="R519" s="726"/>
      <c r="S519" s="726"/>
      <c r="T519" s="727"/>
      <c r="U519" s="34"/>
      <c r="V519" s="34"/>
      <c r="W519" s="35" t="s">
        <v>68</v>
      </c>
      <c r="X519" s="719">
        <v>0</v>
      </c>
      <c r="Y519" s="720">
        <f t="shared" si="89"/>
        <v>0</v>
      </c>
      <c r="Z519" s="36" t="str">
        <f>IFERROR(IF(Y519=0,"",ROUNDUP(Y519/H519,0)*0.00902),"")</f>
        <v/>
      </c>
      <c r="AA519" s="56"/>
      <c r="AB519" s="57"/>
      <c r="AC519" s="613" t="s">
        <v>812</v>
      </c>
      <c r="AG519" s="64"/>
      <c r="AJ519" s="68"/>
      <c r="AK519" s="68"/>
      <c r="BB519" s="614" t="s">
        <v>1</v>
      </c>
      <c r="BM519" s="64">
        <f t="shared" si="91"/>
        <v>0</v>
      </c>
      <c r="BN519" s="64">
        <f t="shared" si="92"/>
        <v>0</v>
      </c>
      <c r="BO519" s="64">
        <f t="shared" si="93"/>
        <v>0</v>
      </c>
      <c r="BP519" s="64">
        <f t="shared" si="94"/>
        <v>0</v>
      </c>
    </row>
    <row r="520" spans="1:68" x14ac:dyDescent="0.2">
      <c r="A520" s="728"/>
      <c r="B520" s="729"/>
      <c r="C520" s="729"/>
      <c r="D520" s="729"/>
      <c r="E520" s="729"/>
      <c r="F520" s="729"/>
      <c r="G520" s="729"/>
      <c r="H520" s="729"/>
      <c r="I520" s="729"/>
      <c r="J520" s="729"/>
      <c r="K520" s="729"/>
      <c r="L520" s="729"/>
      <c r="M520" s="729"/>
      <c r="N520" s="729"/>
      <c r="O520" s="730"/>
      <c r="P520" s="733" t="s">
        <v>70</v>
      </c>
      <c r="Q520" s="734"/>
      <c r="R520" s="734"/>
      <c r="S520" s="734"/>
      <c r="T520" s="734"/>
      <c r="U520" s="734"/>
      <c r="V520" s="735"/>
      <c r="W520" s="37" t="s">
        <v>71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0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0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0</v>
      </c>
      <c r="AA520" s="722"/>
      <c r="AB520" s="722"/>
      <c r="AC520" s="722"/>
    </row>
    <row r="521" spans="1:68" x14ac:dyDescent="0.2">
      <c r="A521" s="729"/>
      <c r="B521" s="729"/>
      <c r="C521" s="729"/>
      <c r="D521" s="729"/>
      <c r="E521" s="729"/>
      <c r="F521" s="729"/>
      <c r="G521" s="729"/>
      <c r="H521" s="729"/>
      <c r="I521" s="729"/>
      <c r="J521" s="729"/>
      <c r="K521" s="729"/>
      <c r="L521" s="729"/>
      <c r="M521" s="729"/>
      <c r="N521" s="729"/>
      <c r="O521" s="730"/>
      <c r="P521" s="733" t="s">
        <v>70</v>
      </c>
      <c r="Q521" s="734"/>
      <c r="R521" s="734"/>
      <c r="S521" s="734"/>
      <c r="T521" s="734"/>
      <c r="U521" s="734"/>
      <c r="V521" s="735"/>
      <c r="W521" s="37" t="s">
        <v>68</v>
      </c>
      <c r="X521" s="721">
        <f>IFERROR(SUM(X509:X519),"0")</f>
        <v>0</v>
      </c>
      <c r="Y521" s="721">
        <f>IFERROR(SUM(Y509:Y519),"0")</f>
        <v>0</v>
      </c>
      <c r="Z521" s="37"/>
      <c r="AA521" s="722"/>
      <c r="AB521" s="722"/>
      <c r="AC521" s="722"/>
    </row>
    <row r="522" spans="1:68" ht="14.25" customHeight="1" x14ac:dyDescent="0.25">
      <c r="A522" s="736" t="s">
        <v>166</v>
      </c>
      <c r="B522" s="729"/>
      <c r="C522" s="729"/>
      <c r="D522" s="729"/>
      <c r="E522" s="729"/>
      <c r="F522" s="729"/>
      <c r="G522" s="729"/>
      <c r="H522" s="729"/>
      <c r="I522" s="729"/>
      <c r="J522" s="729"/>
      <c r="K522" s="729"/>
      <c r="L522" s="729"/>
      <c r="M522" s="729"/>
      <c r="N522" s="729"/>
      <c r="O522" s="729"/>
      <c r="P522" s="729"/>
      <c r="Q522" s="729"/>
      <c r="R522" s="729"/>
      <c r="S522" s="729"/>
      <c r="T522" s="729"/>
      <c r="U522" s="729"/>
      <c r="V522" s="729"/>
      <c r="W522" s="729"/>
      <c r="X522" s="729"/>
      <c r="Y522" s="729"/>
      <c r="Z522" s="729"/>
      <c r="AA522" s="713"/>
      <c r="AB522" s="713"/>
      <c r="AC522" s="713"/>
    </row>
    <row r="523" spans="1:68" ht="16.5" customHeight="1" x14ac:dyDescent="0.25">
      <c r="A523" s="54" t="s">
        <v>830</v>
      </c>
      <c r="B523" s="54" t="s">
        <v>831</v>
      </c>
      <c r="C523" s="31">
        <v>4301020222</v>
      </c>
      <c r="D523" s="723">
        <v>4607091388930</v>
      </c>
      <c r="E523" s="724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55</v>
      </c>
      <c r="P523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26"/>
      <c r="R523" s="726"/>
      <c r="S523" s="726"/>
      <c r="T523" s="727"/>
      <c r="U523" s="34"/>
      <c r="V523" s="34"/>
      <c r="W523" s="35" t="s">
        <v>68</v>
      </c>
      <c r="X523" s="719">
        <v>0</v>
      </c>
      <c r="Y523" s="720">
        <f>IFERROR(IF(X523="",0,CEILING((X523/$H523),1)*$H523),"")</f>
        <v>0</v>
      </c>
      <c r="Z523" s="36" t="str">
        <f>IFERROR(IF(Y523=0,"",ROUNDUP(Y523/H523,0)*0.01196),"")</f>
        <v/>
      </c>
      <c r="AA523" s="56"/>
      <c r="AB523" s="57"/>
      <c r="AC523" s="615" t="s">
        <v>832</v>
      </c>
      <c r="AG523" s="64"/>
      <c r="AJ523" s="68"/>
      <c r="AK523" s="68"/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16.5" customHeight="1" x14ac:dyDescent="0.25">
      <c r="A524" s="54" t="s">
        <v>833</v>
      </c>
      <c r="B524" s="54" t="s">
        <v>834</v>
      </c>
      <c r="C524" s="31">
        <v>4301020206</v>
      </c>
      <c r="D524" s="723">
        <v>4680115880054</v>
      </c>
      <c r="E524" s="724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75</v>
      </c>
      <c r="L524" s="32"/>
      <c r="M524" s="33" t="s">
        <v>117</v>
      </c>
      <c r="N524" s="33"/>
      <c r="O524" s="32">
        <v>55</v>
      </c>
      <c r="P524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26"/>
      <c r="R524" s="726"/>
      <c r="S524" s="726"/>
      <c r="T524" s="727"/>
      <c r="U524" s="34"/>
      <c r="V524" s="34"/>
      <c r="W524" s="35" t="s">
        <v>68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832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833</v>
      </c>
      <c r="B525" s="54" t="s">
        <v>835</v>
      </c>
      <c r="C525" s="31">
        <v>4301020364</v>
      </c>
      <c r="D525" s="723">
        <v>4680115880054</v>
      </c>
      <c r="E525" s="724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75</v>
      </c>
      <c r="L525" s="32"/>
      <c r="M525" s="33" t="s">
        <v>117</v>
      </c>
      <c r="N525" s="33"/>
      <c r="O525" s="32">
        <v>55</v>
      </c>
      <c r="P525" s="1017" t="s">
        <v>836</v>
      </c>
      <c r="Q525" s="726"/>
      <c r="R525" s="726"/>
      <c r="S525" s="726"/>
      <c r="T525" s="727"/>
      <c r="U525" s="34"/>
      <c r="V525" s="34"/>
      <c r="W525" s="35" t="s">
        <v>68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832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28"/>
      <c r="B526" s="729"/>
      <c r="C526" s="729"/>
      <c r="D526" s="729"/>
      <c r="E526" s="729"/>
      <c r="F526" s="729"/>
      <c r="G526" s="729"/>
      <c r="H526" s="729"/>
      <c r="I526" s="729"/>
      <c r="J526" s="729"/>
      <c r="K526" s="729"/>
      <c r="L526" s="729"/>
      <c r="M526" s="729"/>
      <c r="N526" s="729"/>
      <c r="O526" s="730"/>
      <c r="P526" s="733" t="s">
        <v>70</v>
      </c>
      <c r="Q526" s="734"/>
      <c r="R526" s="734"/>
      <c r="S526" s="734"/>
      <c r="T526" s="734"/>
      <c r="U526" s="734"/>
      <c r="V526" s="735"/>
      <c r="W526" s="37" t="s">
        <v>71</v>
      </c>
      <c r="X526" s="721">
        <f>IFERROR(X523/H523,"0")+IFERROR(X524/H524,"0")+IFERROR(X525/H525,"0")</f>
        <v>0</v>
      </c>
      <c r="Y526" s="721">
        <f>IFERROR(Y523/H523,"0")+IFERROR(Y524/H524,"0")+IFERROR(Y525/H525,"0")</f>
        <v>0</v>
      </c>
      <c r="Z526" s="721">
        <f>IFERROR(IF(Z523="",0,Z523),"0")+IFERROR(IF(Z524="",0,Z524),"0")+IFERROR(IF(Z525="",0,Z525),"0")</f>
        <v>0</v>
      </c>
      <c r="AA526" s="722"/>
      <c r="AB526" s="722"/>
      <c r="AC526" s="722"/>
    </row>
    <row r="527" spans="1:68" x14ac:dyDescent="0.2">
      <c r="A527" s="729"/>
      <c r="B527" s="729"/>
      <c r="C527" s="729"/>
      <c r="D527" s="729"/>
      <c r="E527" s="729"/>
      <c r="F527" s="729"/>
      <c r="G527" s="729"/>
      <c r="H527" s="729"/>
      <c r="I527" s="729"/>
      <c r="J527" s="729"/>
      <c r="K527" s="729"/>
      <c r="L527" s="729"/>
      <c r="M527" s="729"/>
      <c r="N527" s="729"/>
      <c r="O527" s="730"/>
      <c r="P527" s="733" t="s">
        <v>70</v>
      </c>
      <c r="Q527" s="734"/>
      <c r="R527" s="734"/>
      <c r="S527" s="734"/>
      <c r="T527" s="734"/>
      <c r="U527" s="734"/>
      <c r="V527" s="735"/>
      <c r="W527" s="37" t="s">
        <v>68</v>
      </c>
      <c r="X527" s="721">
        <f>IFERROR(SUM(X523:X525),"0")</f>
        <v>0</v>
      </c>
      <c r="Y527" s="721">
        <f>IFERROR(SUM(Y523:Y525),"0")</f>
        <v>0</v>
      </c>
      <c r="Z527" s="37"/>
      <c r="AA527" s="722"/>
      <c r="AB527" s="722"/>
      <c r="AC527" s="722"/>
    </row>
    <row r="528" spans="1:68" ht="14.25" customHeight="1" x14ac:dyDescent="0.25">
      <c r="A528" s="736" t="s">
        <v>63</v>
      </c>
      <c r="B528" s="729"/>
      <c r="C528" s="729"/>
      <c r="D528" s="729"/>
      <c r="E528" s="729"/>
      <c r="F528" s="729"/>
      <c r="G528" s="729"/>
      <c r="H528" s="729"/>
      <c r="I528" s="729"/>
      <c r="J528" s="729"/>
      <c r="K528" s="729"/>
      <c r="L528" s="729"/>
      <c r="M528" s="729"/>
      <c r="N528" s="729"/>
      <c r="O528" s="729"/>
      <c r="P528" s="729"/>
      <c r="Q528" s="729"/>
      <c r="R528" s="729"/>
      <c r="S528" s="729"/>
      <c r="T528" s="729"/>
      <c r="U528" s="729"/>
      <c r="V528" s="729"/>
      <c r="W528" s="729"/>
      <c r="X528" s="729"/>
      <c r="Y528" s="729"/>
      <c r="Z528" s="729"/>
      <c r="AA528" s="713"/>
      <c r="AB528" s="713"/>
      <c r="AC528" s="713"/>
    </row>
    <row r="529" spans="1:68" ht="27" customHeight="1" x14ac:dyDescent="0.25">
      <c r="A529" s="54" t="s">
        <v>837</v>
      </c>
      <c r="B529" s="54" t="s">
        <v>838</v>
      </c>
      <c r="C529" s="31">
        <v>4301031252</v>
      </c>
      <c r="D529" s="723">
        <v>4680115883116</v>
      </c>
      <c r="E529" s="724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116</v>
      </c>
      <c r="L529" s="32"/>
      <c r="M529" s="33" t="s">
        <v>117</v>
      </c>
      <c r="N529" s="33"/>
      <c r="O529" s="32">
        <v>60</v>
      </c>
      <c r="P529" s="8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26"/>
      <c r="R529" s="726"/>
      <c r="S529" s="726"/>
      <c r="T529" s="727"/>
      <c r="U529" s="34"/>
      <c r="V529" s="34"/>
      <c r="W529" s="35" t="s">
        <v>68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839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customHeight="1" x14ac:dyDescent="0.25">
      <c r="A530" s="54" t="s">
        <v>840</v>
      </c>
      <c r="B530" s="54" t="s">
        <v>841</v>
      </c>
      <c r="C530" s="31">
        <v>4301031248</v>
      </c>
      <c r="D530" s="723">
        <v>4680115883093</v>
      </c>
      <c r="E530" s="724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116</v>
      </c>
      <c r="L530" s="32"/>
      <c r="M530" s="33" t="s">
        <v>67</v>
      </c>
      <c r="N530" s="33"/>
      <c r="O530" s="32">
        <v>60</v>
      </c>
      <c r="P530" s="9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26"/>
      <c r="R530" s="726"/>
      <c r="S530" s="726"/>
      <c r="T530" s="727"/>
      <c r="U530" s="34"/>
      <c r="V530" s="34"/>
      <c r="W530" s="35" t="s">
        <v>68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842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customHeight="1" x14ac:dyDescent="0.25">
      <c r="A531" s="54" t="s">
        <v>843</v>
      </c>
      <c r="B531" s="54" t="s">
        <v>844</v>
      </c>
      <c r="C531" s="31">
        <v>4301031250</v>
      </c>
      <c r="D531" s="723">
        <v>4680115883109</v>
      </c>
      <c r="E531" s="724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116</v>
      </c>
      <c r="L531" s="32"/>
      <c r="M531" s="33" t="s">
        <v>67</v>
      </c>
      <c r="N531" s="33"/>
      <c r="O531" s="32">
        <v>60</v>
      </c>
      <c r="P531" s="7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26"/>
      <c r="R531" s="726"/>
      <c r="S531" s="726"/>
      <c r="T531" s="727"/>
      <c r="U531" s="34"/>
      <c r="V531" s="34"/>
      <c r="W531" s="35" t="s">
        <v>68</v>
      </c>
      <c r="X531" s="719">
        <v>0</v>
      </c>
      <c r="Y531" s="720">
        <f t="shared" si="95"/>
        <v>0</v>
      </c>
      <c r="Z531" s="36" t="str">
        <f>IFERROR(IF(Y531=0,"",ROUNDUP(Y531/H531,0)*0.01196),"")</f>
        <v/>
      </c>
      <c r="AA531" s="56"/>
      <c r="AB531" s="57"/>
      <c r="AC531" s="625" t="s">
        <v>845</v>
      </c>
      <c r="AG531" s="64"/>
      <c r="AJ531" s="68"/>
      <c r="AK531" s="68"/>
      <c r="BB531" s="626" t="s">
        <v>1</v>
      </c>
      <c r="BM531" s="64">
        <f t="shared" si="96"/>
        <v>0</v>
      </c>
      <c r="BN531" s="64">
        <f t="shared" si="97"/>
        <v>0</v>
      </c>
      <c r="BO531" s="64">
        <f t="shared" si="98"/>
        <v>0</v>
      </c>
      <c r="BP531" s="64">
        <f t="shared" si="99"/>
        <v>0</v>
      </c>
    </row>
    <row r="532" spans="1:68" ht="27" customHeight="1" x14ac:dyDescent="0.25">
      <c r="A532" s="54" t="s">
        <v>846</v>
      </c>
      <c r="B532" s="54" t="s">
        <v>847</v>
      </c>
      <c r="C532" s="31">
        <v>4301031249</v>
      </c>
      <c r="D532" s="723">
        <v>4680115882072</v>
      </c>
      <c r="E532" s="724"/>
      <c r="F532" s="718">
        <v>0.6</v>
      </c>
      <c r="G532" s="32">
        <v>6</v>
      </c>
      <c r="H532" s="718">
        <v>3.6</v>
      </c>
      <c r="I532" s="718">
        <v>3.81</v>
      </c>
      <c r="J532" s="32">
        <v>132</v>
      </c>
      <c r="K532" s="32" t="s">
        <v>75</v>
      </c>
      <c r="L532" s="32"/>
      <c r="M532" s="33" t="s">
        <v>117</v>
      </c>
      <c r="N532" s="33"/>
      <c r="O532" s="32">
        <v>60</v>
      </c>
      <c r="P532" s="9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726"/>
      <c r="R532" s="726"/>
      <c r="S532" s="726"/>
      <c r="T532" s="727"/>
      <c r="U532" s="34"/>
      <c r="V532" s="34"/>
      <c r="W532" s="35" t="s">
        <v>68</v>
      </c>
      <c r="X532" s="719">
        <v>0</v>
      </c>
      <c r="Y532" s="720">
        <f t="shared" si="95"/>
        <v>0</v>
      </c>
      <c r="Z532" s="36" t="str">
        <f>IFERROR(IF(Y532=0,"",ROUNDUP(Y532/H532,0)*0.00902),"")</f>
        <v/>
      </c>
      <c r="AA532" s="56"/>
      <c r="AB532" s="57"/>
      <c r="AC532" s="627" t="s">
        <v>848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846</v>
      </c>
      <c r="B533" s="54" t="s">
        <v>849</v>
      </c>
      <c r="C533" s="31">
        <v>4301031383</v>
      </c>
      <c r="D533" s="723">
        <v>4680115882072</v>
      </c>
      <c r="E533" s="724"/>
      <c r="F533" s="718">
        <v>0.6</v>
      </c>
      <c r="G533" s="32">
        <v>8</v>
      </c>
      <c r="H533" s="718">
        <v>4.8</v>
      </c>
      <c r="I533" s="718">
        <v>6.96</v>
      </c>
      <c r="J533" s="32">
        <v>120</v>
      </c>
      <c r="K533" s="32" t="s">
        <v>75</v>
      </c>
      <c r="L533" s="32"/>
      <c r="M533" s="33" t="s">
        <v>117</v>
      </c>
      <c r="N533" s="33"/>
      <c r="O533" s="32">
        <v>60</v>
      </c>
      <c r="P533" s="955" t="s">
        <v>850</v>
      </c>
      <c r="Q533" s="726"/>
      <c r="R533" s="726"/>
      <c r="S533" s="726"/>
      <c r="T533" s="727"/>
      <c r="U533" s="34"/>
      <c r="V533" s="34"/>
      <c r="W533" s="35" t="s">
        <v>68</v>
      </c>
      <c r="X533" s="719">
        <v>0</v>
      </c>
      <c r="Y533" s="720">
        <f t="shared" si="95"/>
        <v>0</v>
      </c>
      <c r="Z533" s="36" t="str">
        <f>IFERROR(IF(Y533=0,"",ROUNDUP(Y533/H533,0)*0.00937),"")</f>
        <v/>
      </c>
      <c r="AA533" s="56"/>
      <c r="AB533" s="57"/>
      <c r="AC533" s="629" t="s">
        <v>848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851</v>
      </c>
      <c r="B534" s="54" t="s">
        <v>852</v>
      </c>
      <c r="C534" s="31">
        <v>4301031251</v>
      </c>
      <c r="D534" s="723">
        <v>4680115882102</v>
      </c>
      <c r="E534" s="724"/>
      <c r="F534" s="718">
        <v>0.6</v>
      </c>
      <c r="G534" s="32">
        <v>6</v>
      </c>
      <c r="H534" s="718">
        <v>3.6</v>
      </c>
      <c r="I534" s="718">
        <v>3.81</v>
      </c>
      <c r="J534" s="32">
        <v>132</v>
      </c>
      <c r="K534" s="32" t="s">
        <v>75</v>
      </c>
      <c r="L534" s="32"/>
      <c r="M534" s="33" t="s">
        <v>67</v>
      </c>
      <c r="N534" s="33"/>
      <c r="O534" s="32">
        <v>60</v>
      </c>
      <c r="P534" s="11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4" s="726"/>
      <c r="R534" s="726"/>
      <c r="S534" s="726"/>
      <c r="T534" s="727"/>
      <c r="U534" s="34"/>
      <c r="V534" s="34"/>
      <c r="W534" s="35" t="s">
        <v>68</v>
      </c>
      <c r="X534" s="719">
        <v>0</v>
      </c>
      <c r="Y534" s="720">
        <f t="shared" si="95"/>
        <v>0</v>
      </c>
      <c r="Z534" s="36" t="str">
        <f>IFERROR(IF(Y534=0,"",ROUNDUP(Y534/H534,0)*0.00902),"")</f>
        <v/>
      </c>
      <c r="AA534" s="56"/>
      <c r="AB534" s="57"/>
      <c r="AC534" s="631" t="s">
        <v>842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851</v>
      </c>
      <c r="B535" s="54" t="s">
        <v>853</v>
      </c>
      <c r="C535" s="31">
        <v>4301031385</v>
      </c>
      <c r="D535" s="723">
        <v>4680115882102</v>
      </c>
      <c r="E535" s="724"/>
      <c r="F535" s="718">
        <v>0.6</v>
      </c>
      <c r="G535" s="32">
        <v>8</v>
      </c>
      <c r="H535" s="718">
        <v>4.8</v>
      </c>
      <c r="I535" s="718">
        <v>6.69</v>
      </c>
      <c r="J535" s="32">
        <v>120</v>
      </c>
      <c r="K535" s="32" t="s">
        <v>75</v>
      </c>
      <c r="L535" s="32"/>
      <c r="M535" s="33" t="s">
        <v>67</v>
      </c>
      <c r="N535" s="33"/>
      <c r="O535" s="32">
        <v>60</v>
      </c>
      <c r="P535" s="978" t="s">
        <v>854</v>
      </c>
      <c r="Q535" s="726"/>
      <c r="R535" s="726"/>
      <c r="S535" s="726"/>
      <c r="T535" s="727"/>
      <c r="U535" s="34"/>
      <c r="V535" s="34"/>
      <c r="W535" s="35" t="s">
        <v>68</v>
      </c>
      <c r="X535" s="719">
        <v>0</v>
      </c>
      <c r="Y535" s="720">
        <f t="shared" si="95"/>
        <v>0</v>
      </c>
      <c r="Z535" s="36" t="str">
        <f>IFERROR(IF(Y535=0,"",ROUNDUP(Y535/H535,0)*0.00937),"")</f>
        <v/>
      </c>
      <c r="AA535" s="56"/>
      <c r="AB535" s="57"/>
      <c r="AC535" s="633" t="s">
        <v>855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856</v>
      </c>
      <c r="B536" s="54" t="s">
        <v>857</v>
      </c>
      <c r="C536" s="31">
        <v>4301031253</v>
      </c>
      <c r="D536" s="723">
        <v>4680115882096</v>
      </c>
      <c r="E536" s="724"/>
      <c r="F536" s="718">
        <v>0.6</v>
      </c>
      <c r="G536" s="32">
        <v>6</v>
      </c>
      <c r="H536" s="718">
        <v>3.6</v>
      </c>
      <c r="I536" s="718">
        <v>3.81</v>
      </c>
      <c r="J536" s="32">
        <v>132</v>
      </c>
      <c r="K536" s="32" t="s">
        <v>75</v>
      </c>
      <c r="L536" s="32"/>
      <c r="M536" s="33" t="s">
        <v>67</v>
      </c>
      <c r="N536" s="33"/>
      <c r="O536" s="32">
        <v>60</v>
      </c>
      <c r="P536" s="113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6" s="726"/>
      <c r="R536" s="726"/>
      <c r="S536" s="726"/>
      <c r="T536" s="727"/>
      <c r="U536" s="34"/>
      <c r="V536" s="34"/>
      <c r="W536" s="35" t="s">
        <v>68</v>
      </c>
      <c r="X536" s="719">
        <v>0</v>
      </c>
      <c r="Y536" s="720">
        <f t="shared" si="95"/>
        <v>0</v>
      </c>
      <c r="Z536" s="36" t="str">
        <f>IFERROR(IF(Y536=0,"",ROUNDUP(Y536/H536,0)*0.00902),"")</f>
        <v/>
      </c>
      <c r="AA536" s="56"/>
      <c r="AB536" s="57"/>
      <c r="AC536" s="635" t="s">
        <v>845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856</v>
      </c>
      <c r="B537" s="54" t="s">
        <v>858</v>
      </c>
      <c r="C537" s="31">
        <v>4301031384</v>
      </c>
      <c r="D537" s="723">
        <v>4680115882096</v>
      </c>
      <c r="E537" s="724"/>
      <c r="F537" s="718">
        <v>0.6</v>
      </c>
      <c r="G537" s="32">
        <v>8</v>
      </c>
      <c r="H537" s="718">
        <v>4.8</v>
      </c>
      <c r="I537" s="718">
        <v>6.69</v>
      </c>
      <c r="J537" s="32">
        <v>120</v>
      </c>
      <c r="K537" s="32" t="s">
        <v>75</v>
      </c>
      <c r="L537" s="32"/>
      <c r="M537" s="33" t="s">
        <v>67</v>
      </c>
      <c r="N537" s="33"/>
      <c r="O537" s="32">
        <v>60</v>
      </c>
      <c r="P537" s="816" t="s">
        <v>859</v>
      </c>
      <c r="Q537" s="726"/>
      <c r="R537" s="726"/>
      <c r="S537" s="726"/>
      <c r="T537" s="727"/>
      <c r="U537" s="34"/>
      <c r="V537" s="34"/>
      <c r="W537" s="35" t="s">
        <v>68</v>
      </c>
      <c r="X537" s="719">
        <v>0</v>
      </c>
      <c r="Y537" s="720">
        <f t="shared" si="95"/>
        <v>0</v>
      </c>
      <c r="Z537" s="36" t="str">
        <f>IFERROR(IF(Y537=0,"",ROUNDUP(Y537/H537,0)*0.00937),"")</f>
        <v/>
      </c>
      <c r="AA537" s="56"/>
      <c r="AB537" s="57"/>
      <c r="AC537" s="637" t="s">
        <v>860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28"/>
      <c r="B538" s="729"/>
      <c r="C538" s="729"/>
      <c r="D538" s="729"/>
      <c r="E538" s="729"/>
      <c r="F538" s="729"/>
      <c r="G538" s="729"/>
      <c r="H538" s="729"/>
      <c r="I538" s="729"/>
      <c r="J538" s="729"/>
      <c r="K538" s="729"/>
      <c r="L538" s="729"/>
      <c r="M538" s="729"/>
      <c r="N538" s="729"/>
      <c r="O538" s="730"/>
      <c r="P538" s="733" t="s">
        <v>70</v>
      </c>
      <c r="Q538" s="734"/>
      <c r="R538" s="734"/>
      <c r="S538" s="734"/>
      <c r="T538" s="734"/>
      <c r="U538" s="734"/>
      <c r="V538" s="735"/>
      <c r="W538" s="37" t="s">
        <v>71</v>
      </c>
      <c r="X538" s="721">
        <f>IFERROR(X529/H529,"0")+IFERROR(X530/H530,"0")+IFERROR(X531/H531,"0")+IFERROR(X532/H532,"0")+IFERROR(X533/H533,"0")+IFERROR(X534/H534,"0")+IFERROR(X535/H535,"0")+IFERROR(X536/H536,"0")+IFERROR(X537/H537,"0")</f>
        <v>0</v>
      </c>
      <c r="Y538" s="721">
        <f>IFERROR(Y529/H529,"0")+IFERROR(Y530/H530,"0")+IFERROR(Y531/H531,"0")+IFERROR(Y532/H532,"0")+IFERROR(Y533/H533,"0")+IFERROR(Y534/H534,"0")+IFERROR(Y535/H535,"0")+IFERROR(Y536/H536,"0")+IFERROR(Y537/H537,"0")</f>
        <v>0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0</v>
      </c>
      <c r="AA538" s="722"/>
      <c r="AB538" s="722"/>
      <c r="AC538" s="722"/>
    </row>
    <row r="539" spans="1:68" x14ac:dyDescent="0.2">
      <c r="A539" s="729"/>
      <c r="B539" s="729"/>
      <c r="C539" s="729"/>
      <c r="D539" s="729"/>
      <c r="E539" s="729"/>
      <c r="F539" s="729"/>
      <c r="G539" s="729"/>
      <c r="H539" s="729"/>
      <c r="I539" s="729"/>
      <c r="J539" s="729"/>
      <c r="K539" s="729"/>
      <c r="L539" s="729"/>
      <c r="M539" s="729"/>
      <c r="N539" s="729"/>
      <c r="O539" s="730"/>
      <c r="P539" s="733" t="s">
        <v>70</v>
      </c>
      <c r="Q539" s="734"/>
      <c r="R539" s="734"/>
      <c r="S539" s="734"/>
      <c r="T539" s="734"/>
      <c r="U539" s="734"/>
      <c r="V539" s="735"/>
      <c r="W539" s="37" t="s">
        <v>68</v>
      </c>
      <c r="X539" s="721">
        <f>IFERROR(SUM(X529:X537),"0")</f>
        <v>0</v>
      </c>
      <c r="Y539" s="721">
        <f>IFERROR(SUM(Y529:Y537),"0")</f>
        <v>0</v>
      </c>
      <c r="Z539" s="37"/>
      <c r="AA539" s="722"/>
      <c r="AB539" s="722"/>
      <c r="AC539" s="722"/>
    </row>
    <row r="540" spans="1:68" ht="14.25" customHeight="1" x14ac:dyDescent="0.25">
      <c r="A540" s="736" t="s">
        <v>72</v>
      </c>
      <c r="B540" s="729"/>
      <c r="C540" s="729"/>
      <c r="D540" s="729"/>
      <c r="E540" s="729"/>
      <c r="F540" s="729"/>
      <c r="G540" s="729"/>
      <c r="H540" s="729"/>
      <c r="I540" s="729"/>
      <c r="J540" s="729"/>
      <c r="K540" s="729"/>
      <c r="L540" s="729"/>
      <c r="M540" s="729"/>
      <c r="N540" s="729"/>
      <c r="O540" s="729"/>
      <c r="P540" s="729"/>
      <c r="Q540" s="729"/>
      <c r="R540" s="729"/>
      <c r="S540" s="729"/>
      <c r="T540" s="729"/>
      <c r="U540" s="729"/>
      <c r="V540" s="729"/>
      <c r="W540" s="729"/>
      <c r="X540" s="729"/>
      <c r="Y540" s="729"/>
      <c r="Z540" s="729"/>
      <c r="AA540" s="713"/>
      <c r="AB540" s="713"/>
      <c r="AC540" s="713"/>
    </row>
    <row r="541" spans="1:68" ht="16.5" customHeight="1" x14ac:dyDescent="0.25">
      <c r="A541" s="54" t="s">
        <v>861</v>
      </c>
      <c r="B541" s="54" t="s">
        <v>862</v>
      </c>
      <c r="C541" s="31">
        <v>4301051230</v>
      </c>
      <c r="D541" s="723">
        <v>4607091383409</v>
      </c>
      <c r="E541" s="724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116</v>
      </c>
      <c r="L541" s="32"/>
      <c r="M541" s="33" t="s">
        <v>67</v>
      </c>
      <c r="N541" s="33"/>
      <c r="O541" s="32">
        <v>45</v>
      </c>
      <c r="P541" s="10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26"/>
      <c r="R541" s="726"/>
      <c r="S541" s="726"/>
      <c r="T541" s="727"/>
      <c r="U541" s="34"/>
      <c r="V541" s="34"/>
      <c r="W541" s="35" t="s">
        <v>68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863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864</v>
      </c>
      <c r="B542" s="54" t="s">
        <v>865</v>
      </c>
      <c r="C542" s="31">
        <v>4301051231</v>
      </c>
      <c r="D542" s="723">
        <v>4607091383416</v>
      </c>
      <c r="E542" s="724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116</v>
      </c>
      <c r="L542" s="32"/>
      <c r="M542" s="33" t="s">
        <v>67</v>
      </c>
      <c r="N542" s="33"/>
      <c r="O542" s="32">
        <v>45</v>
      </c>
      <c r="P542" s="8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26"/>
      <c r="R542" s="726"/>
      <c r="S542" s="726"/>
      <c r="T542" s="727"/>
      <c r="U542" s="34"/>
      <c r="V542" s="34"/>
      <c r="W542" s="35" t="s">
        <v>68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866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867</v>
      </c>
      <c r="B543" s="54" t="s">
        <v>868</v>
      </c>
      <c r="C543" s="31">
        <v>4301051058</v>
      </c>
      <c r="D543" s="723">
        <v>4680115883536</v>
      </c>
      <c r="E543" s="724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75</v>
      </c>
      <c r="L543" s="32"/>
      <c r="M543" s="33" t="s">
        <v>67</v>
      </c>
      <c r="N543" s="33"/>
      <c r="O543" s="32">
        <v>45</v>
      </c>
      <c r="P543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26"/>
      <c r="R543" s="726"/>
      <c r="S543" s="726"/>
      <c r="T543" s="727"/>
      <c r="U543" s="34"/>
      <c r="V543" s="34"/>
      <c r="W543" s="35" t="s">
        <v>68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869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28"/>
      <c r="B544" s="729"/>
      <c r="C544" s="729"/>
      <c r="D544" s="729"/>
      <c r="E544" s="729"/>
      <c r="F544" s="729"/>
      <c r="G544" s="729"/>
      <c r="H544" s="729"/>
      <c r="I544" s="729"/>
      <c r="J544" s="729"/>
      <c r="K544" s="729"/>
      <c r="L544" s="729"/>
      <c r="M544" s="729"/>
      <c r="N544" s="729"/>
      <c r="O544" s="730"/>
      <c r="P544" s="733" t="s">
        <v>70</v>
      </c>
      <c r="Q544" s="734"/>
      <c r="R544" s="734"/>
      <c r="S544" s="734"/>
      <c r="T544" s="734"/>
      <c r="U544" s="734"/>
      <c r="V544" s="735"/>
      <c r="W544" s="37" t="s">
        <v>71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29"/>
      <c r="B545" s="729"/>
      <c r="C545" s="729"/>
      <c r="D545" s="729"/>
      <c r="E545" s="729"/>
      <c r="F545" s="729"/>
      <c r="G545" s="729"/>
      <c r="H545" s="729"/>
      <c r="I545" s="729"/>
      <c r="J545" s="729"/>
      <c r="K545" s="729"/>
      <c r="L545" s="729"/>
      <c r="M545" s="729"/>
      <c r="N545" s="729"/>
      <c r="O545" s="730"/>
      <c r="P545" s="733" t="s">
        <v>70</v>
      </c>
      <c r="Q545" s="734"/>
      <c r="R545" s="734"/>
      <c r="S545" s="734"/>
      <c r="T545" s="734"/>
      <c r="U545" s="734"/>
      <c r="V545" s="735"/>
      <c r="W545" s="37" t="s">
        <v>68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6" t="s">
        <v>213</v>
      </c>
      <c r="B546" s="729"/>
      <c r="C546" s="729"/>
      <c r="D546" s="729"/>
      <c r="E546" s="729"/>
      <c r="F546" s="729"/>
      <c r="G546" s="729"/>
      <c r="H546" s="729"/>
      <c r="I546" s="729"/>
      <c r="J546" s="729"/>
      <c r="K546" s="729"/>
      <c r="L546" s="729"/>
      <c r="M546" s="729"/>
      <c r="N546" s="729"/>
      <c r="O546" s="729"/>
      <c r="P546" s="729"/>
      <c r="Q546" s="729"/>
      <c r="R546" s="729"/>
      <c r="S546" s="729"/>
      <c r="T546" s="729"/>
      <c r="U546" s="729"/>
      <c r="V546" s="729"/>
      <c r="W546" s="729"/>
      <c r="X546" s="729"/>
      <c r="Y546" s="729"/>
      <c r="Z546" s="729"/>
      <c r="AA546" s="713"/>
      <c r="AB546" s="713"/>
      <c r="AC546" s="713"/>
    </row>
    <row r="547" spans="1:68" ht="16.5" customHeight="1" x14ac:dyDescent="0.25">
      <c r="A547" s="54" t="s">
        <v>870</v>
      </c>
      <c r="B547" s="54" t="s">
        <v>871</v>
      </c>
      <c r="C547" s="31">
        <v>4301060363</v>
      </c>
      <c r="D547" s="723">
        <v>4680115885035</v>
      </c>
      <c r="E547" s="724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116</v>
      </c>
      <c r="L547" s="32"/>
      <c r="M547" s="33" t="s">
        <v>67</v>
      </c>
      <c r="N547" s="33"/>
      <c r="O547" s="32">
        <v>35</v>
      </c>
      <c r="P547" s="10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26"/>
      <c r="R547" s="726"/>
      <c r="S547" s="726"/>
      <c r="T547" s="727"/>
      <c r="U547" s="34"/>
      <c r="V547" s="34"/>
      <c r="W547" s="35" t="s">
        <v>68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4301060436</v>
      </c>
      <c r="D548" s="723">
        <v>4680115885936</v>
      </c>
      <c r="E548" s="724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116</v>
      </c>
      <c r="L548" s="32"/>
      <c r="M548" s="33" t="s">
        <v>67</v>
      </c>
      <c r="N548" s="33"/>
      <c r="O548" s="32">
        <v>35</v>
      </c>
      <c r="P548" s="854" t="s">
        <v>875</v>
      </c>
      <c r="Q548" s="726"/>
      <c r="R548" s="726"/>
      <c r="S548" s="726"/>
      <c r="T548" s="727"/>
      <c r="U548" s="34"/>
      <c r="V548" s="34"/>
      <c r="W548" s="35" t="s">
        <v>68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872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28"/>
      <c r="B549" s="729"/>
      <c r="C549" s="729"/>
      <c r="D549" s="729"/>
      <c r="E549" s="729"/>
      <c r="F549" s="729"/>
      <c r="G549" s="729"/>
      <c r="H549" s="729"/>
      <c r="I549" s="729"/>
      <c r="J549" s="729"/>
      <c r="K549" s="729"/>
      <c r="L549" s="729"/>
      <c r="M549" s="729"/>
      <c r="N549" s="729"/>
      <c r="O549" s="730"/>
      <c r="P549" s="733" t="s">
        <v>70</v>
      </c>
      <c r="Q549" s="734"/>
      <c r="R549" s="734"/>
      <c r="S549" s="734"/>
      <c r="T549" s="734"/>
      <c r="U549" s="734"/>
      <c r="V549" s="735"/>
      <c r="W549" s="37" t="s">
        <v>71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29"/>
      <c r="B550" s="729"/>
      <c r="C550" s="729"/>
      <c r="D550" s="729"/>
      <c r="E550" s="729"/>
      <c r="F550" s="729"/>
      <c r="G550" s="729"/>
      <c r="H550" s="729"/>
      <c r="I550" s="729"/>
      <c r="J550" s="729"/>
      <c r="K550" s="729"/>
      <c r="L550" s="729"/>
      <c r="M550" s="729"/>
      <c r="N550" s="729"/>
      <c r="O550" s="730"/>
      <c r="P550" s="733" t="s">
        <v>70</v>
      </c>
      <c r="Q550" s="734"/>
      <c r="R550" s="734"/>
      <c r="S550" s="734"/>
      <c r="T550" s="734"/>
      <c r="U550" s="734"/>
      <c r="V550" s="735"/>
      <c r="W550" s="37" t="s">
        <v>68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812" t="s">
        <v>876</v>
      </c>
      <c r="B551" s="813"/>
      <c r="C551" s="813"/>
      <c r="D551" s="813"/>
      <c r="E551" s="813"/>
      <c r="F551" s="813"/>
      <c r="G551" s="813"/>
      <c r="H551" s="813"/>
      <c r="I551" s="813"/>
      <c r="J551" s="813"/>
      <c r="K551" s="813"/>
      <c r="L551" s="813"/>
      <c r="M551" s="813"/>
      <c r="N551" s="813"/>
      <c r="O551" s="813"/>
      <c r="P551" s="813"/>
      <c r="Q551" s="813"/>
      <c r="R551" s="813"/>
      <c r="S551" s="813"/>
      <c r="T551" s="813"/>
      <c r="U551" s="813"/>
      <c r="V551" s="813"/>
      <c r="W551" s="813"/>
      <c r="X551" s="813"/>
      <c r="Y551" s="813"/>
      <c r="Z551" s="813"/>
      <c r="AA551" s="48"/>
      <c r="AB551" s="48"/>
      <c r="AC551" s="48"/>
    </row>
    <row r="552" spans="1:68" ht="16.5" customHeight="1" x14ac:dyDescent="0.25">
      <c r="A552" s="737" t="s">
        <v>876</v>
      </c>
      <c r="B552" s="729"/>
      <c r="C552" s="729"/>
      <c r="D552" s="729"/>
      <c r="E552" s="729"/>
      <c r="F552" s="729"/>
      <c r="G552" s="729"/>
      <c r="H552" s="729"/>
      <c r="I552" s="729"/>
      <c r="J552" s="729"/>
      <c r="K552" s="729"/>
      <c r="L552" s="729"/>
      <c r="M552" s="729"/>
      <c r="N552" s="729"/>
      <c r="O552" s="729"/>
      <c r="P552" s="729"/>
      <c r="Q552" s="729"/>
      <c r="R552" s="729"/>
      <c r="S552" s="729"/>
      <c r="T552" s="729"/>
      <c r="U552" s="729"/>
      <c r="V552" s="729"/>
      <c r="W552" s="729"/>
      <c r="X552" s="729"/>
      <c r="Y552" s="729"/>
      <c r="Z552" s="729"/>
      <c r="AA552" s="714"/>
      <c r="AB552" s="714"/>
      <c r="AC552" s="714"/>
    </row>
    <row r="553" spans="1:68" ht="14.25" customHeight="1" x14ac:dyDescent="0.25">
      <c r="A553" s="736" t="s">
        <v>113</v>
      </c>
      <c r="B553" s="729"/>
      <c r="C553" s="729"/>
      <c r="D553" s="729"/>
      <c r="E553" s="729"/>
      <c r="F553" s="729"/>
      <c r="G553" s="729"/>
      <c r="H553" s="729"/>
      <c r="I553" s="729"/>
      <c r="J553" s="729"/>
      <c r="K553" s="729"/>
      <c r="L553" s="729"/>
      <c r="M553" s="729"/>
      <c r="N553" s="729"/>
      <c r="O553" s="729"/>
      <c r="P553" s="729"/>
      <c r="Q553" s="729"/>
      <c r="R553" s="729"/>
      <c r="S553" s="729"/>
      <c r="T553" s="729"/>
      <c r="U553" s="729"/>
      <c r="V553" s="729"/>
      <c r="W553" s="729"/>
      <c r="X553" s="729"/>
      <c r="Y553" s="729"/>
      <c r="Z553" s="729"/>
      <c r="AA553" s="713"/>
      <c r="AB553" s="713"/>
      <c r="AC553" s="713"/>
    </row>
    <row r="554" spans="1:68" ht="27" customHeight="1" x14ac:dyDescent="0.25">
      <c r="A554" s="54" t="s">
        <v>877</v>
      </c>
      <c r="B554" s="54" t="s">
        <v>878</v>
      </c>
      <c r="C554" s="31">
        <v>4301011763</v>
      </c>
      <c r="D554" s="723">
        <v>4640242181011</v>
      </c>
      <c r="E554" s="724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116</v>
      </c>
      <c r="L554" s="32"/>
      <c r="M554" s="33" t="s">
        <v>120</v>
      </c>
      <c r="N554" s="33"/>
      <c r="O554" s="32">
        <v>55</v>
      </c>
      <c r="P554" s="999" t="s">
        <v>879</v>
      </c>
      <c r="Q554" s="726"/>
      <c r="R554" s="726"/>
      <c r="S554" s="726"/>
      <c r="T554" s="727"/>
      <c r="U554" s="34"/>
      <c r="V554" s="34"/>
      <c r="W554" s="35" t="s">
        <v>68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4301011585</v>
      </c>
      <c r="D555" s="723">
        <v>4640242180441</v>
      </c>
      <c r="E555" s="724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116</v>
      </c>
      <c r="L555" s="32"/>
      <c r="M555" s="33" t="s">
        <v>117</v>
      </c>
      <c r="N555" s="33"/>
      <c r="O555" s="32">
        <v>50</v>
      </c>
      <c r="P555" s="1029" t="s">
        <v>883</v>
      </c>
      <c r="Q555" s="726"/>
      <c r="R555" s="726"/>
      <c r="S555" s="726"/>
      <c r="T555" s="727"/>
      <c r="U555" s="34"/>
      <c r="V555" s="34"/>
      <c r="W555" s="35" t="s">
        <v>68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884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885</v>
      </c>
      <c r="B556" s="54" t="s">
        <v>886</v>
      </c>
      <c r="C556" s="31">
        <v>4301011584</v>
      </c>
      <c r="D556" s="723">
        <v>4640242180564</v>
      </c>
      <c r="E556" s="724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47" t="s">
        <v>887</v>
      </c>
      <c r="Q556" s="726"/>
      <c r="R556" s="726"/>
      <c r="S556" s="726"/>
      <c r="T556" s="727"/>
      <c r="U556" s="34"/>
      <c r="V556" s="34"/>
      <c r="W556" s="35" t="s">
        <v>68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888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customHeight="1" x14ac:dyDescent="0.25">
      <c r="A557" s="54" t="s">
        <v>889</v>
      </c>
      <c r="B557" s="54" t="s">
        <v>890</v>
      </c>
      <c r="C557" s="31">
        <v>4301011762</v>
      </c>
      <c r="D557" s="723">
        <v>4640242180922</v>
      </c>
      <c r="E557" s="724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55</v>
      </c>
      <c r="P557" s="1036" t="s">
        <v>891</v>
      </c>
      <c r="Q557" s="726"/>
      <c r="R557" s="726"/>
      <c r="S557" s="726"/>
      <c r="T557" s="727"/>
      <c r="U557" s="34"/>
      <c r="V557" s="34"/>
      <c r="W557" s="35" t="s">
        <v>68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892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893</v>
      </c>
      <c r="B558" s="54" t="s">
        <v>894</v>
      </c>
      <c r="C558" s="31">
        <v>4301011764</v>
      </c>
      <c r="D558" s="723">
        <v>4640242181189</v>
      </c>
      <c r="E558" s="724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75</v>
      </c>
      <c r="L558" s="32"/>
      <c r="M558" s="33" t="s">
        <v>120</v>
      </c>
      <c r="N558" s="33"/>
      <c r="O558" s="32">
        <v>55</v>
      </c>
      <c r="P558" s="934" t="s">
        <v>895</v>
      </c>
      <c r="Q558" s="726"/>
      <c r="R558" s="726"/>
      <c r="S558" s="726"/>
      <c r="T558" s="727"/>
      <c r="U558" s="34"/>
      <c r="V558" s="34"/>
      <c r="W558" s="35" t="s">
        <v>68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880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896</v>
      </c>
      <c r="B559" s="54" t="s">
        <v>897</v>
      </c>
      <c r="C559" s="31">
        <v>4301011551</v>
      </c>
      <c r="D559" s="723">
        <v>4640242180038</v>
      </c>
      <c r="E559" s="724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75</v>
      </c>
      <c r="L559" s="32"/>
      <c r="M559" s="33" t="s">
        <v>117</v>
      </c>
      <c r="N559" s="33"/>
      <c r="O559" s="32">
        <v>50</v>
      </c>
      <c r="P559" s="971" t="s">
        <v>898</v>
      </c>
      <c r="Q559" s="726"/>
      <c r="R559" s="726"/>
      <c r="S559" s="726"/>
      <c r="T559" s="727"/>
      <c r="U559" s="34"/>
      <c r="V559" s="34"/>
      <c r="W559" s="35" t="s">
        <v>68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888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899</v>
      </c>
      <c r="B560" s="54" t="s">
        <v>900</v>
      </c>
      <c r="C560" s="31">
        <v>4301011765</v>
      </c>
      <c r="D560" s="723">
        <v>4640242181172</v>
      </c>
      <c r="E560" s="724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43" t="s">
        <v>901</v>
      </c>
      <c r="Q560" s="726"/>
      <c r="R560" s="726"/>
      <c r="S560" s="726"/>
      <c r="T560" s="727"/>
      <c r="U560" s="34"/>
      <c r="V560" s="34"/>
      <c r="W560" s="35" t="s">
        <v>68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892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28"/>
      <c r="B561" s="729"/>
      <c r="C561" s="729"/>
      <c r="D561" s="729"/>
      <c r="E561" s="729"/>
      <c r="F561" s="729"/>
      <c r="G561" s="729"/>
      <c r="H561" s="729"/>
      <c r="I561" s="729"/>
      <c r="J561" s="729"/>
      <c r="K561" s="729"/>
      <c r="L561" s="729"/>
      <c r="M561" s="729"/>
      <c r="N561" s="729"/>
      <c r="O561" s="730"/>
      <c r="P561" s="733" t="s">
        <v>70</v>
      </c>
      <c r="Q561" s="734"/>
      <c r="R561" s="734"/>
      <c r="S561" s="734"/>
      <c r="T561" s="734"/>
      <c r="U561" s="734"/>
      <c r="V561" s="735"/>
      <c r="W561" s="37" t="s">
        <v>71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x14ac:dyDescent="0.2">
      <c r="A562" s="729"/>
      <c r="B562" s="729"/>
      <c r="C562" s="729"/>
      <c r="D562" s="729"/>
      <c r="E562" s="729"/>
      <c r="F562" s="729"/>
      <c r="G562" s="729"/>
      <c r="H562" s="729"/>
      <c r="I562" s="729"/>
      <c r="J562" s="729"/>
      <c r="K562" s="729"/>
      <c r="L562" s="729"/>
      <c r="M562" s="729"/>
      <c r="N562" s="729"/>
      <c r="O562" s="730"/>
      <c r="P562" s="733" t="s">
        <v>70</v>
      </c>
      <c r="Q562" s="734"/>
      <c r="R562" s="734"/>
      <c r="S562" s="734"/>
      <c r="T562" s="734"/>
      <c r="U562" s="734"/>
      <c r="V562" s="735"/>
      <c r="W562" s="37" t="s">
        <v>68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customHeight="1" x14ac:dyDescent="0.25">
      <c r="A563" s="736" t="s">
        <v>166</v>
      </c>
      <c r="B563" s="729"/>
      <c r="C563" s="729"/>
      <c r="D563" s="729"/>
      <c r="E563" s="729"/>
      <c r="F563" s="729"/>
      <c r="G563" s="729"/>
      <c r="H563" s="729"/>
      <c r="I563" s="729"/>
      <c r="J563" s="729"/>
      <c r="K563" s="729"/>
      <c r="L563" s="729"/>
      <c r="M563" s="729"/>
      <c r="N563" s="729"/>
      <c r="O563" s="729"/>
      <c r="P563" s="729"/>
      <c r="Q563" s="729"/>
      <c r="R563" s="729"/>
      <c r="S563" s="729"/>
      <c r="T563" s="729"/>
      <c r="U563" s="729"/>
      <c r="V563" s="729"/>
      <c r="W563" s="729"/>
      <c r="X563" s="729"/>
      <c r="Y563" s="729"/>
      <c r="Z563" s="729"/>
      <c r="AA563" s="713"/>
      <c r="AB563" s="713"/>
      <c r="AC563" s="713"/>
    </row>
    <row r="564" spans="1:68" ht="16.5" customHeight="1" x14ac:dyDescent="0.25">
      <c r="A564" s="54" t="s">
        <v>902</v>
      </c>
      <c r="B564" s="54" t="s">
        <v>903</v>
      </c>
      <c r="C564" s="31">
        <v>4301020269</v>
      </c>
      <c r="D564" s="723">
        <v>4640242180519</v>
      </c>
      <c r="E564" s="724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116</v>
      </c>
      <c r="L564" s="32"/>
      <c r="M564" s="33" t="s">
        <v>120</v>
      </c>
      <c r="N564" s="33"/>
      <c r="O564" s="32">
        <v>50</v>
      </c>
      <c r="P564" s="958" t="s">
        <v>904</v>
      </c>
      <c r="Q564" s="726"/>
      <c r="R564" s="726"/>
      <c r="S564" s="726"/>
      <c r="T564" s="727"/>
      <c r="U564" s="34"/>
      <c r="V564" s="34"/>
      <c r="W564" s="35" t="s">
        <v>68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866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4301020260</v>
      </c>
      <c r="D565" s="723">
        <v>4640242180526</v>
      </c>
      <c r="E565" s="724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116</v>
      </c>
      <c r="L565" s="32"/>
      <c r="M565" s="33" t="s">
        <v>117</v>
      </c>
      <c r="N565" s="33"/>
      <c r="O565" s="32">
        <v>50</v>
      </c>
      <c r="P565" s="797" t="s">
        <v>907</v>
      </c>
      <c r="Q565" s="726"/>
      <c r="R565" s="726"/>
      <c r="S565" s="726"/>
      <c r="T565" s="727"/>
      <c r="U565" s="34"/>
      <c r="V565" s="34"/>
      <c r="W565" s="35" t="s">
        <v>68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866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908</v>
      </c>
      <c r="B566" s="54" t="s">
        <v>909</v>
      </c>
      <c r="C566" s="31">
        <v>4301020309</v>
      </c>
      <c r="D566" s="723">
        <v>4640242180090</v>
      </c>
      <c r="E566" s="724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116</v>
      </c>
      <c r="L566" s="32"/>
      <c r="M566" s="33" t="s">
        <v>117</v>
      </c>
      <c r="N566" s="33"/>
      <c r="O566" s="32">
        <v>50</v>
      </c>
      <c r="P566" s="963" t="s">
        <v>910</v>
      </c>
      <c r="Q566" s="726"/>
      <c r="R566" s="726"/>
      <c r="S566" s="726"/>
      <c r="T566" s="727"/>
      <c r="U566" s="34"/>
      <c r="V566" s="34"/>
      <c r="W566" s="35" t="s">
        <v>68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911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912</v>
      </c>
      <c r="B567" s="54" t="s">
        <v>913</v>
      </c>
      <c r="C567" s="31">
        <v>4301020295</v>
      </c>
      <c r="D567" s="723">
        <v>4640242181363</v>
      </c>
      <c r="E567" s="724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75</v>
      </c>
      <c r="L567" s="32"/>
      <c r="M567" s="33" t="s">
        <v>117</v>
      </c>
      <c r="N567" s="33"/>
      <c r="O567" s="32">
        <v>50</v>
      </c>
      <c r="P567" s="1013" t="s">
        <v>914</v>
      </c>
      <c r="Q567" s="726"/>
      <c r="R567" s="726"/>
      <c r="S567" s="726"/>
      <c r="T567" s="727"/>
      <c r="U567" s="34"/>
      <c r="V567" s="34"/>
      <c r="W567" s="35" t="s">
        <v>68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911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28"/>
      <c r="B568" s="729"/>
      <c r="C568" s="729"/>
      <c r="D568" s="729"/>
      <c r="E568" s="729"/>
      <c r="F568" s="729"/>
      <c r="G568" s="729"/>
      <c r="H568" s="729"/>
      <c r="I568" s="729"/>
      <c r="J568" s="729"/>
      <c r="K568" s="729"/>
      <c r="L568" s="729"/>
      <c r="M568" s="729"/>
      <c r="N568" s="729"/>
      <c r="O568" s="730"/>
      <c r="P568" s="733" t="s">
        <v>70</v>
      </c>
      <c r="Q568" s="734"/>
      <c r="R568" s="734"/>
      <c r="S568" s="734"/>
      <c r="T568" s="734"/>
      <c r="U568" s="734"/>
      <c r="V568" s="735"/>
      <c r="W568" s="37" t="s">
        <v>71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29"/>
      <c r="B569" s="729"/>
      <c r="C569" s="729"/>
      <c r="D569" s="729"/>
      <c r="E569" s="729"/>
      <c r="F569" s="729"/>
      <c r="G569" s="729"/>
      <c r="H569" s="729"/>
      <c r="I569" s="729"/>
      <c r="J569" s="729"/>
      <c r="K569" s="729"/>
      <c r="L569" s="729"/>
      <c r="M569" s="729"/>
      <c r="N569" s="729"/>
      <c r="O569" s="730"/>
      <c r="P569" s="733" t="s">
        <v>70</v>
      </c>
      <c r="Q569" s="734"/>
      <c r="R569" s="734"/>
      <c r="S569" s="734"/>
      <c r="T569" s="734"/>
      <c r="U569" s="734"/>
      <c r="V569" s="735"/>
      <c r="W569" s="37" t="s">
        <v>68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6" t="s">
        <v>63</v>
      </c>
      <c r="B570" s="729"/>
      <c r="C570" s="729"/>
      <c r="D570" s="729"/>
      <c r="E570" s="729"/>
      <c r="F570" s="729"/>
      <c r="G570" s="729"/>
      <c r="H570" s="729"/>
      <c r="I570" s="729"/>
      <c r="J570" s="729"/>
      <c r="K570" s="729"/>
      <c r="L570" s="729"/>
      <c r="M570" s="729"/>
      <c r="N570" s="729"/>
      <c r="O570" s="729"/>
      <c r="P570" s="729"/>
      <c r="Q570" s="729"/>
      <c r="R570" s="729"/>
      <c r="S570" s="729"/>
      <c r="T570" s="729"/>
      <c r="U570" s="729"/>
      <c r="V570" s="729"/>
      <c r="W570" s="729"/>
      <c r="X570" s="729"/>
      <c r="Y570" s="729"/>
      <c r="Z570" s="729"/>
      <c r="AA570" s="713"/>
      <c r="AB570" s="713"/>
      <c r="AC570" s="713"/>
    </row>
    <row r="571" spans="1:68" ht="27" customHeight="1" x14ac:dyDescent="0.25">
      <c r="A571" s="54" t="s">
        <v>915</v>
      </c>
      <c r="B571" s="54" t="s">
        <v>916</v>
      </c>
      <c r="C571" s="31">
        <v>4301031280</v>
      </c>
      <c r="D571" s="723">
        <v>4640242180816</v>
      </c>
      <c r="E571" s="724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75</v>
      </c>
      <c r="L571" s="32"/>
      <c r="M571" s="33" t="s">
        <v>67</v>
      </c>
      <c r="N571" s="33"/>
      <c r="O571" s="32">
        <v>40</v>
      </c>
      <c r="P571" s="815" t="s">
        <v>917</v>
      </c>
      <c r="Q571" s="726"/>
      <c r="R571" s="726"/>
      <c r="S571" s="726"/>
      <c r="T571" s="727"/>
      <c r="U571" s="34"/>
      <c r="V571" s="34"/>
      <c r="W571" s="35" t="s">
        <v>68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918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919</v>
      </c>
      <c r="B572" s="54" t="s">
        <v>920</v>
      </c>
      <c r="C572" s="31">
        <v>4301031244</v>
      </c>
      <c r="D572" s="723">
        <v>4640242180595</v>
      </c>
      <c r="E572" s="724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75</v>
      </c>
      <c r="L572" s="32"/>
      <c r="M572" s="33" t="s">
        <v>67</v>
      </c>
      <c r="N572" s="33"/>
      <c r="O572" s="32">
        <v>40</v>
      </c>
      <c r="P572" s="826" t="s">
        <v>921</v>
      </c>
      <c r="Q572" s="726"/>
      <c r="R572" s="726"/>
      <c r="S572" s="726"/>
      <c r="T572" s="727"/>
      <c r="U572" s="34"/>
      <c r="V572" s="34"/>
      <c r="W572" s="35" t="s">
        <v>68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922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customHeight="1" x14ac:dyDescent="0.25">
      <c r="A573" s="54" t="s">
        <v>923</v>
      </c>
      <c r="B573" s="54" t="s">
        <v>924</v>
      </c>
      <c r="C573" s="31">
        <v>4301031289</v>
      </c>
      <c r="D573" s="723">
        <v>4640242181615</v>
      </c>
      <c r="E573" s="724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75</v>
      </c>
      <c r="L573" s="32"/>
      <c r="M573" s="33" t="s">
        <v>67</v>
      </c>
      <c r="N573" s="33"/>
      <c r="O573" s="32">
        <v>45</v>
      </c>
      <c r="P573" s="820" t="s">
        <v>925</v>
      </c>
      <c r="Q573" s="726"/>
      <c r="R573" s="726"/>
      <c r="S573" s="726"/>
      <c r="T573" s="727"/>
      <c r="U573" s="34"/>
      <c r="V573" s="34"/>
      <c r="W573" s="35" t="s">
        <v>68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926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927</v>
      </c>
      <c r="B574" s="54" t="s">
        <v>928</v>
      </c>
      <c r="C574" s="31">
        <v>4301031285</v>
      </c>
      <c r="D574" s="723">
        <v>4640242181639</v>
      </c>
      <c r="E574" s="724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75</v>
      </c>
      <c r="L574" s="32"/>
      <c r="M574" s="33" t="s">
        <v>67</v>
      </c>
      <c r="N574" s="33"/>
      <c r="O574" s="32">
        <v>45</v>
      </c>
      <c r="P574" s="865" t="s">
        <v>929</v>
      </c>
      <c r="Q574" s="726"/>
      <c r="R574" s="726"/>
      <c r="S574" s="726"/>
      <c r="T574" s="727"/>
      <c r="U574" s="34"/>
      <c r="V574" s="34"/>
      <c r="W574" s="35" t="s">
        <v>68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930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931</v>
      </c>
      <c r="B575" s="54" t="s">
        <v>932</v>
      </c>
      <c r="C575" s="31">
        <v>4301031287</v>
      </c>
      <c r="D575" s="723">
        <v>4640242181622</v>
      </c>
      <c r="E575" s="724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75</v>
      </c>
      <c r="L575" s="32"/>
      <c r="M575" s="33" t="s">
        <v>67</v>
      </c>
      <c r="N575" s="33"/>
      <c r="O575" s="32">
        <v>45</v>
      </c>
      <c r="P575" s="1047" t="s">
        <v>933</v>
      </c>
      <c r="Q575" s="726"/>
      <c r="R575" s="726"/>
      <c r="S575" s="726"/>
      <c r="T575" s="727"/>
      <c r="U575" s="34"/>
      <c r="V575" s="34"/>
      <c r="W575" s="35" t="s">
        <v>68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934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935</v>
      </c>
      <c r="B576" s="54" t="s">
        <v>936</v>
      </c>
      <c r="C576" s="31">
        <v>4301031203</v>
      </c>
      <c r="D576" s="723">
        <v>4640242180908</v>
      </c>
      <c r="E576" s="724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66</v>
      </c>
      <c r="L576" s="32"/>
      <c r="M576" s="33" t="s">
        <v>67</v>
      </c>
      <c r="N576" s="33"/>
      <c r="O576" s="32">
        <v>40</v>
      </c>
      <c r="P576" s="1060" t="s">
        <v>937</v>
      </c>
      <c r="Q576" s="726"/>
      <c r="R576" s="726"/>
      <c r="S576" s="726"/>
      <c r="T576" s="727"/>
      <c r="U576" s="34"/>
      <c r="V576" s="34"/>
      <c r="W576" s="35" t="s">
        <v>68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918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938</v>
      </c>
      <c r="B577" s="54" t="s">
        <v>939</v>
      </c>
      <c r="C577" s="31">
        <v>4301031200</v>
      </c>
      <c r="D577" s="723">
        <v>4640242180489</v>
      </c>
      <c r="E577" s="724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66</v>
      </c>
      <c r="L577" s="32"/>
      <c r="M577" s="33" t="s">
        <v>67</v>
      </c>
      <c r="N577" s="33"/>
      <c r="O577" s="32">
        <v>40</v>
      </c>
      <c r="P577" s="1054" t="s">
        <v>940</v>
      </c>
      <c r="Q577" s="726"/>
      <c r="R577" s="726"/>
      <c r="S577" s="726"/>
      <c r="T577" s="727"/>
      <c r="U577" s="34"/>
      <c r="V577" s="34"/>
      <c r="W577" s="35" t="s">
        <v>68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922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28"/>
      <c r="B578" s="729"/>
      <c r="C578" s="729"/>
      <c r="D578" s="729"/>
      <c r="E578" s="729"/>
      <c r="F578" s="729"/>
      <c r="G578" s="729"/>
      <c r="H578" s="729"/>
      <c r="I578" s="729"/>
      <c r="J578" s="729"/>
      <c r="K578" s="729"/>
      <c r="L578" s="729"/>
      <c r="M578" s="729"/>
      <c r="N578" s="729"/>
      <c r="O578" s="730"/>
      <c r="P578" s="733" t="s">
        <v>70</v>
      </c>
      <c r="Q578" s="734"/>
      <c r="R578" s="734"/>
      <c r="S578" s="734"/>
      <c r="T578" s="734"/>
      <c r="U578" s="734"/>
      <c r="V578" s="735"/>
      <c r="W578" s="37" t="s">
        <v>71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x14ac:dyDescent="0.2">
      <c r="A579" s="729"/>
      <c r="B579" s="729"/>
      <c r="C579" s="729"/>
      <c r="D579" s="729"/>
      <c r="E579" s="729"/>
      <c r="F579" s="729"/>
      <c r="G579" s="729"/>
      <c r="H579" s="729"/>
      <c r="I579" s="729"/>
      <c r="J579" s="729"/>
      <c r="K579" s="729"/>
      <c r="L579" s="729"/>
      <c r="M579" s="729"/>
      <c r="N579" s="729"/>
      <c r="O579" s="730"/>
      <c r="P579" s="733" t="s">
        <v>70</v>
      </c>
      <c r="Q579" s="734"/>
      <c r="R579" s="734"/>
      <c r="S579" s="734"/>
      <c r="T579" s="734"/>
      <c r="U579" s="734"/>
      <c r="V579" s="735"/>
      <c r="W579" s="37" t="s">
        <v>68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customHeight="1" x14ac:dyDescent="0.25">
      <c r="A580" s="736" t="s">
        <v>72</v>
      </c>
      <c r="B580" s="729"/>
      <c r="C580" s="729"/>
      <c r="D580" s="729"/>
      <c r="E580" s="729"/>
      <c r="F580" s="729"/>
      <c r="G580" s="729"/>
      <c r="H580" s="729"/>
      <c r="I580" s="729"/>
      <c r="J580" s="729"/>
      <c r="K580" s="729"/>
      <c r="L580" s="729"/>
      <c r="M580" s="729"/>
      <c r="N580" s="729"/>
      <c r="O580" s="729"/>
      <c r="P580" s="729"/>
      <c r="Q580" s="729"/>
      <c r="R580" s="729"/>
      <c r="S580" s="729"/>
      <c r="T580" s="729"/>
      <c r="U580" s="729"/>
      <c r="V580" s="729"/>
      <c r="W580" s="729"/>
      <c r="X580" s="729"/>
      <c r="Y580" s="729"/>
      <c r="Z580" s="729"/>
      <c r="AA580" s="713"/>
      <c r="AB580" s="713"/>
      <c r="AC580" s="713"/>
    </row>
    <row r="581" spans="1:68" ht="27" customHeight="1" x14ac:dyDescent="0.25">
      <c r="A581" s="54" t="s">
        <v>941</v>
      </c>
      <c r="B581" s="54" t="s">
        <v>942</v>
      </c>
      <c r="C581" s="31">
        <v>4301051746</v>
      </c>
      <c r="D581" s="723">
        <v>4640242180533</v>
      </c>
      <c r="E581" s="724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116</v>
      </c>
      <c r="L581" s="32"/>
      <c r="M581" s="33" t="s">
        <v>120</v>
      </c>
      <c r="N581" s="33"/>
      <c r="O581" s="32">
        <v>40</v>
      </c>
      <c r="P581" s="902" t="s">
        <v>943</v>
      </c>
      <c r="Q581" s="726"/>
      <c r="R581" s="726"/>
      <c r="S581" s="726"/>
      <c r="T581" s="727"/>
      <c r="U581" s="34"/>
      <c r="V581" s="34"/>
      <c r="W581" s="35" t="s">
        <v>68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944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945</v>
      </c>
      <c r="B582" s="54" t="s">
        <v>946</v>
      </c>
      <c r="C582" s="31">
        <v>4301051510</v>
      </c>
      <c r="D582" s="723">
        <v>4640242180540</v>
      </c>
      <c r="E582" s="724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30</v>
      </c>
      <c r="P582" s="1034" t="s">
        <v>947</v>
      </c>
      <c r="Q582" s="726"/>
      <c r="R582" s="726"/>
      <c r="S582" s="726"/>
      <c r="T582" s="727"/>
      <c r="U582" s="34"/>
      <c r="V582" s="34"/>
      <c r="W582" s="35" t="s">
        <v>68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948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949</v>
      </c>
      <c r="B583" s="54" t="s">
        <v>950</v>
      </c>
      <c r="C583" s="31">
        <v>4301051390</v>
      </c>
      <c r="D583" s="723">
        <v>4640242181233</v>
      </c>
      <c r="E583" s="724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66</v>
      </c>
      <c r="L583" s="32"/>
      <c r="M583" s="33" t="s">
        <v>67</v>
      </c>
      <c r="N583" s="33"/>
      <c r="O583" s="32">
        <v>40</v>
      </c>
      <c r="P583" s="1073" t="s">
        <v>951</v>
      </c>
      <c r="Q583" s="726"/>
      <c r="R583" s="726"/>
      <c r="S583" s="726"/>
      <c r="T583" s="727"/>
      <c r="U583" s="34"/>
      <c r="V583" s="34"/>
      <c r="W583" s="35" t="s">
        <v>68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944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952</v>
      </c>
      <c r="B584" s="54" t="s">
        <v>953</v>
      </c>
      <c r="C584" s="31">
        <v>4301051448</v>
      </c>
      <c r="D584" s="723">
        <v>4640242181226</v>
      </c>
      <c r="E584" s="724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66</v>
      </c>
      <c r="L584" s="32"/>
      <c r="M584" s="33" t="s">
        <v>67</v>
      </c>
      <c r="N584" s="33"/>
      <c r="O584" s="32">
        <v>30</v>
      </c>
      <c r="P584" s="840" t="s">
        <v>954</v>
      </c>
      <c r="Q584" s="726"/>
      <c r="R584" s="726"/>
      <c r="S584" s="726"/>
      <c r="T584" s="727"/>
      <c r="U584" s="34"/>
      <c r="V584" s="34"/>
      <c r="W584" s="35" t="s">
        <v>68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948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28"/>
      <c r="B585" s="729"/>
      <c r="C585" s="729"/>
      <c r="D585" s="729"/>
      <c r="E585" s="729"/>
      <c r="F585" s="729"/>
      <c r="G585" s="729"/>
      <c r="H585" s="729"/>
      <c r="I585" s="729"/>
      <c r="J585" s="729"/>
      <c r="K585" s="729"/>
      <c r="L585" s="729"/>
      <c r="M585" s="729"/>
      <c r="N585" s="729"/>
      <c r="O585" s="730"/>
      <c r="P585" s="733" t="s">
        <v>70</v>
      </c>
      <c r="Q585" s="734"/>
      <c r="R585" s="734"/>
      <c r="S585" s="734"/>
      <c r="T585" s="734"/>
      <c r="U585" s="734"/>
      <c r="V585" s="735"/>
      <c r="W585" s="37" t="s">
        <v>71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x14ac:dyDescent="0.2">
      <c r="A586" s="729"/>
      <c r="B586" s="729"/>
      <c r="C586" s="729"/>
      <c r="D586" s="729"/>
      <c r="E586" s="729"/>
      <c r="F586" s="729"/>
      <c r="G586" s="729"/>
      <c r="H586" s="729"/>
      <c r="I586" s="729"/>
      <c r="J586" s="729"/>
      <c r="K586" s="729"/>
      <c r="L586" s="729"/>
      <c r="M586" s="729"/>
      <c r="N586" s="729"/>
      <c r="O586" s="730"/>
      <c r="P586" s="733" t="s">
        <v>70</v>
      </c>
      <c r="Q586" s="734"/>
      <c r="R586" s="734"/>
      <c r="S586" s="734"/>
      <c r="T586" s="734"/>
      <c r="U586" s="734"/>
      <c r="V586" s="735"/>
      <c r="W586" s="37" t="s">
        <v>68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customHeight="1" x14ac:dyDescent="0.25">
      <c r="A587" s="736" t="s">
        <v>213</v>
      </c>
      <c r="B587" s="729"/>
      <c r="C587" s="729"/>
      <c r="D587" s="729"/>
      <c r="E587" s="729"/>
      <c r="F587" s="729"/>
      <c r="G587" s="729"/>
      <c r="H587" s="729"/>
      <c r="I587" s="729"/>
      <c r="J587" s="729"/>
      <c r="K587" s="729"/>
      <c r="L587" s="729"/>
      <c r="M587" s="729"/>
      <c r="N587" s="729"/>
      <c r="O587" s="729"/>
      <c r="P587" s="729"/>
      <c r="Q587" s="729"/>
      <c r="R587" s="729"/>
      <c r="S587" s="729"/>
      <c r="T587" s="729"/>
      <c r="U587" s="729"/>
      <c r="V587" s="729"/>
      <c r="W587" s="729"/>
      <c r="X587" s="729"/>
      <c r="Y587" s="729"/>
      <c r="Z587" s="729"/>
      <c r="AA587" s="713"/>
      <c r="AB587" s="713"/>
      <c r="AC587" s="713"/>
    </row>
    <row r="588" spans="1:68" ht="27" customHeight="1" x14ac:dyDescent="0.25">
      <c r="A588" s="54" t="s">
        <v>955</v>
      </c>
      <c r="B588" s="54" t="s">
        <v>956</v>
      </c>
      <c r="C588" s="31">
        <v>4301060408</v>
      </c>
      <c r="D588" s="723">
        <v>4640242180120</v>
      </c>
      <c r="E588" s="724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116</v>
      </c>
      <c r="L588" s="32"/>
      <c r="M588" s="33" t="s">
        <v>67</v>
      </c>
      <c r="N588" s="33"/>
      <c r="O588" s="32">
        <v>40</v>
      </c>
      <c r="P588" s="1065" t="s">
        <v>957</v>
      </c>
      <c r="Q588" s="726"/>
      <c r="R588" s="726"/>
      <c r="S588" s="726"/>
      <c r="T588" s="727"/>
      <c r="U588" s="34"/>
      <c r="V588" s="34"/>
      <c r="W588" s="35" t="s">
        <v>68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958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955</v>
      </c>
      <c r="B589" s="54" t="s">
        <v>959</v>
      </c>
      <c r="C589" s="31">
        <v>4301060354</v>
      </c>
      <c r="D589" s="723">
        <v>4640242180120</v>
      </c>
      <c r="E589" s="724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116</v>
      </c>
      <c r="L589" s="32"/>
      <c r="M589" s="33" t="s">
        <v>67</v>
      </c>
      <c r="N589" s="33"/>
      <c r="O589" s="32">
        <v>40</v>
      </c>
      <c r="P589" s="1104" t="s">
        <v>960</v>
      </c>
      <c r="Q589" s="726"/>
      <c r="R589" s="726"/>
      <c r="S589" s="726"/>
      <c r="T589" s="727"/>
      <c r="U589" s="34"/>
      <c r="V589" s="34"/>
      <c r="W589" s="35" t="s">
        <v>68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958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961</v>
      </c>
      <c r="B590" s="54" t="s">
        <v>962</v>
      </c>
      <c r="C590" s="31">
        <v>4301060407</v>
      </c>
      <c r="D590" s="723">
        <v>4640242180137</v>
      </c>
      <c r="E590" s="724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116</v>
      </c>
      <c r="L590" s="32"/>
      <c r="M590" s="33" t="s">
        <v>67</v>
      </c>
      <c r="N590" s="33"/>
      <c r="O590" s="32">
        <v>40</v>
      </c>
      <c r="P590" s="920" t="s">
        <v>963</v>
      </c>
      <c r="Q590" s="726"/>
      <c r="R590" s="726"/>
      <c r="S590" s="726"/>
      <c r="T590" s="727"/>
      <c r="U590" s="34"/>
      <c r="V590" s="34"/>
      <c r="W590" s="35" t="s">
        <v>68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964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961</v>
      </c>
      <c r="B591" s="54" t="s">
        <v>965</v>
      </c>
      <c r="C591" s="31">
        <v>4301060355</v>
      </c>
      <c r="D591" s="723">
        <v>4640242180137</v>
      </c>
      <c r="E591" s="724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116</v>
      </c>
      <c r="L591" s="32"/>
      <c r="M591" s="33" t="s">
        <v>67</v>
      </c>
      <c r="N591" s="33"/>
      <c r="O591" s="32">
        <v>40</v>
      </c>
      <c r="P591" s="939" t="s">
        <v>966</v>
      </c>
      <c r="Q591" s="726"/>
      <c r="R591" s="726"/>
      <c r="S591" s="726"/>
      <c r="T591" s="727"/>
      <c r="U591" s="34"/>
      <c r="V591" s="34"/>
      <c r="W591" s="35" t="s">
        <v>68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964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28"/>
      <c r="B592" s="729"/>
      <c r="C592" s="729"/>
      <c r="D592" s="729"/>
      <c r="E592" s="729"/>
      <c r="F592" s="729"/>
      <c r="G592" s="729"/>
      <c r="H592" s="729"/>
      <c r="I592" s="729"/>
      <c r="J592" s="729"/>
      <c r="K592" s="729"/>
      <c r="L592" s="729"/>
      <c r="M592" s="729"/>
      <c r="N592" s="729"/>
      <c r="O592" s="730"/>
      <c r="P592" s="733" t="s">
        <v>70</v>
      </c>
      <c r="Q592" s="734"/>
      <c r="R592" s="734"/>
      <c r="S592" s="734"/>
      <c r="T592" s="734"/>
      <c r="U592" s="734"/>
      <c r="V592" s="735"/>
      <c r="W592" s="37" t="s">
        <v>71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29"/>
      <c r="B593" s="729"/>
      <c r="C593" s="729"/>
      <c r="D593" s="729"/>
      <c r="E593" s="729"/>
      <c r="F593" s="729"/>
      <c r="G593" s="729"/>
      <c r="H593" s="729"/>
      <c r="I593" s="729"/>
      <c r="J593" s="729"/>
      <c r="K593" s="729"/>
      <c r="L593" s="729"/>
      <c r="M593" s="729"/>
      <c r="N593" s="729"/>
      <c r="O593" s="730"/>
      <c r="P593" s="733" t="s">
        <v>70</v>
      </c>
      <c r="Q593" s="734"/>
      <c r="R593" s="734"/>
      <c r="S593" s="734"/>
      <c r="T593" s="734"/>
      <c r="U593" s="734"/>
      <c r="V593" s="735"/>
      <c r="W593" s="37" t="s">
        <v>68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37" t="s">
        <v>967</v>
      </c>
      <c r="B594" s="729"/>
      <c r="C594" s="729"/>
      <c r="D594" s="729"/>
      <c r="E594" s="729"/>
      <c r="F594" s="729"/>
      <c r="G594" s="729"/>
      <c r="H594" s="729"/>
      <c r="I594" s="729"/>
      <c r="J594" s="729"/>
      <c r="K594" s="729"/>
      <c r="L594" s="729"/>
      <c r="M594" s="729"/>
      <c r="N594" s="729"/>
      <c r="O594" s="729"/>
      <c r="P594" s="729"/>
      <c r="Q594" s="729"/>
      <c r="R594" s="729"/>
      <c r="S594" s="729"/>
      <c r="T594" s="729"/>
      <c r="U594" s="729"/>
      <c r="V594" s="729"/>
      <c r="W594" s="729"/>
      <c r="X594" s="729"/>
      <c r="Y594" s="729"/>
      <c r="Z594" s="729"/>
      <c r="AA594" s="714"/>
      <c r="AB594" s="714"/>
      <c r="AC594" s="714"/>
    </row>
    <row r="595" spans="1:68" ht="14.25" customHeight="1" x14ac:dyDescent="0.25">
      <c r="A595" s="736" t="s">
        <v>113</v>
      </c>
      <c r="B595" s="729"/>
      <c r="C595" s="729"/>
      <c r="D595" s="729"/>
      <c r="E595" s="729"/>
      <c r="F595" s="729"/>
      <c r="G595" s="729"/>
      <c r="H595" s="729"/>
      <c r="I595" s="729"/>
      <c r="J595" s="729"/>
      <c r="K595" s="729"/>
      <c r="L595" s="729"/>
      <c r="M595" s="729"/>
      <c r="N595" s="729"/>
      <c r="O595" s="729"/>
      <c r="P595" s="729"/>
      <c r="Q595" s="729"/>
      <c r="R595" s="729"/>
      <c r="S595" s="729"/>
      <c r="T595" s="729"/>
      <c r="U595" s="729"/>
      <c r="V595" s="729"/>
      <c r="W595" s="729"/>
      <c r="X595" s="729"/>
      <c r="Y595" s="729"/>
      <c r="Z595" s="729"/>
      <c r="AA595" s="713"/>
      <c r="AB595" s="713"/>
      <c r="AC595" s="713"/>
    </row>
    <row r="596" spans="1:68" ht="27" customHeight="1" x14ac:dyDescent="0.25">
      <c r="A596" s="54" t="s">
        <v>968</v>
      </c>
      <c r="B596" s="54" t="s">
        <v>969</v>
      </c>
      <c r="C596" s="31">
        <v>4301011951</v>
      </c>
      <c r="D596" s="723">
        <v>4640242180045</v>
      </c>
      <c r="E596" s="724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116</v>
      </c>
      <c r="L596" s="32"/>
      <c r="M596" s="33" t="s">
        <v>117</v>
      </c>
      <c r="N596" s="33"/>
      <c r="O596" s="32">
        <v>55</v>
      </c>
      <c r="P596" s="952" t="s">
        <v>970</v>
      </c>
      <c r="Q596" s="726"/>
      <c r="R596" s="726"/>
      <c r="S596" s="726"/>
      <c r="T596" s="727"/>
      <c r="U596" s="34"/>
      <c r="V596" s="34"/>
      <c r="W596" s="35" t="s">
        <v>68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971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972</v>
      </c>
      <c r="B597" s="54" t="s">
        <v>973</v>
      </c>
      <c r="C597" s="31">
        <v>4301011950</v>
      </c>
      <c r="D597" s="723">
        <v>4640242180601</v>
      </c>
      <c r="E597" s="724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116</v>
      </c>
      <c r="L597" s="32"/>
      <c r="M597" s="33" t="s">
        <v>117</v>
      </c>
      <c r="N597" s="33"/>
      <c r="O597" s="32">
        <v>55</v>
      </c>
      <c r="P597" s="1110" t="s">
        <v>974</v>
      </c>
      <c r="Q597" s="726"/>
      <c r="R597" s="726"/>
      <c r="S597" s="726"/>
      <c r="T597" s="727"/>
      <c r="U597" s="34"/>
      <c r="V597" s="34"/>
      <c r="W597" s="35" t="s">
        <v>68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975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28"/>
      <c r="B598" s="729"/>
      <c r="C598" s="729"/>
      <c r="D598" s="729"/>
      <c r="E598" s="729"/>
      <c r="F598" s="729"/>
      <c r="G598" s="729"/>
      <c r="H598" s="729"/>
      <c r="I598" s="729"/>
      <c r="J598" s="729"/>
      <c r="K598" s="729"/>
      <c r="L598" s="729"/>
      <c r="M598" s="729"/>
      <c r="N598" s="729"/>
      <c r="O598" s="730"/>
      <c r="P598" s="733" t="s">
        <v>70</v>
      </c>
      <c r="Q598" s="734"/>
      <c r="R598" s="734"/>
      <c r="S598" s="734"/>
      <c r="T598" s="734"/>
      <c r="U598" s="734"/>
      <c r="V598" s="735"/>
      <c r="W598" s="37" t="s">
        <v>71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29"/>
      <c r="B599" s="729"/>
      <c r="C599" s="729"/>
      <c r="D599" s="729"/>
      <c r="E599" s="729"/>
      <c r="F599" s="729"/>
      <c r="G599" s="729"/>
      <c r="H599" s="729"/>
      <c r="I599" s="729"/>
      <c r="J599" s="729"/>
      <c r="K599" s="729"/>
      <c r="L599" s="729"/>
      <c r="M599" s="729"/>
      <c r="N599" s="729"/>
      <c r="O599" s="730"/>
      <c r="P599" s="733" t="s">
        <v>70</v>
      </c>
      <c r="Q599" s="734"/>
      <c r="R599" s="734"/>
      <c r="S599" s="734"/>
      <c r="T599" s="734"/>
      <c r="U599" s="734"/>
      <c r="V599" s="735"/>
      <c r="W599" s="37" t="s">
        <v>68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6" t="s">
        <v>166</v>
      </c>
      <c r="B600" s="729"/>
      <c r="C600" s="729"/>
      <c r="D600" s="729"/>
      <c r="E600" s="729"/>
      <c r="F600" s="729"/>
      <c r="G600" s="729"/>
      <c r="H600" s="729"/>
      <c r="I600" s="729"/>
      <c r="J600" s="729"/>
      <c r="K600" s="729"/>
      <c r="L600" s="729"/>
      <c r="M600" s="729"/>
      <c r="N600" s="729"/>
      <c r="O600" s="729"/>
      <c r="P600" s="729"/>
      <c r="Q600" s="729"/>
      <c r="R600" s="729"/>
      <c r="S600" s="729"/>
      <c r="T600" s="729"/>
      <c r="U600" s="729"/>
      <c r="V600" s="729"/>
      <c r="W600" s="729"/>
      <c r="X600" s="729"/>
      <c r="Y600" s="729"/>
      <c r="Z600" s="729"/>
      <c r="AA600" s="713"/>
      <c r="AB600" s="713"/>
      <c r="AC600" s="713"/>
    </row>
    <row r="601" spans="1:68" ht="27" customHeight="1" x14ac:dyDescent="0.25">
      <c r="A601" s="54" t="s">
        <v>976</v>
      </c>
      <c r="B601" s="54" t="s">
        <v>977</v>
      </c>
      <c r="C601" s="31">
        <v>4301020314</v>
      </c>
      <c r="D601" s="723">
        <v>4640242180090</v>
      </c>
      <c r="E601" s="724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084" t="s">
        <v>978</v>
      </c>
      <c r="Q601" s="726"/>
      <c r="R601" s="726"/>
      <c r="S601" s="726"/>
      <c r="T601" s="727"/>
      <c r="U601" s="34"/>
      <c r="V601" s="34"/>
      <c r="W601" s="35" t="s">
        <v>68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979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28"/>
      <c r="B602" s="729"/>
      <c r="C602" s="729"/>
      <c r="D602" s="729"/>
      <c r="E602" s="729"/>
      <c r="F602" s="729"/>
      <c r="G602" s="729"/>
      <c r="H602" s="729"/>
      <c r="I602" s="729"/>
      <c r="J602" s="729"/>
      <c r="K602" s="729"/>
      <c r="L602" s="729"/>
      <c r="M602" s="729"/>
      <c r="N602" s="729"/>
      <c r="O602" s="730"/>
      <c r="P602" s="733" t="s">
        <v>70</v>
      </c>
      <c r="Q602" s="734"/>
      <c r="R602" s="734"/>
      <c r="S602" s="734"/>
      <c r="T602" s="734"/>
      <c r="U602" s="734"/>
      <c r="V602" s="735"/>
      <c r="W602" s="37" t="s">
        <v>71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29"/>
      <c r="B603" s="729"/>
      <c r="C603" s="729"/>
      <c r="D603" s="729"/>
      <c r="E603" s="729"/>
      <c r="F603" s="729"/>
      <c r="G603" s="729"/>
      <c r="H603" s="729"/>
      <c r="I603" s="729"/>
      <c r="J603" s="729"/>
      <c r="K603" s="729"/>
      <c r="L603" s="729"/>
      <c r="M603" s="729"/>
      <c r="N603" s="729"/>
      <c r="O603" s="730"/>
      <c r="P603" s="733" t="s">
        <v>70</v>
      </c>
      <c r="Q603" s="734"/>
      <c r="R603" s="734"/>
      <c r="S603" s="734"/>
      <c r="T603" s="734"/>
      <c r="U603" s="734"/>
      <c r="V603" s="735"/>
      <c r="W603" s="37" t="s">
        <v>68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6" t="s">
        <v>63</v>
      </c>
      <c r="B604" s="729"/>
      <c r="C604" s="729"/>
      <c r="D604" s="729"/>
      <c r="E604" s="729"/>
      <c r="F604" s="729"/>
      <c r="G604" s="729"/>
      <c r="H604" s="729"/>
      <c r="I604" s="729"/>
      <c r="J604" s="729"/>
      <c r="K604" s="729"/>
      <c r="L604" s="729"/>
      <c r="M604" s="729"/>
      <c r="N604" s="729"/>
      <c r="O604" s="729"/>
      <c r="P604" s="729"/>
      <c r="Q604" s="729"/>
      <c r="R604" s="729"/>
      <c r="S604" s="729"/>
      <c r="T604" s="729"/>
      <c r="U604" s="729"/>
      <c r="V604" s="729"/>
      <c r="W604" s="729"/>
      <c r="X604" s="729"/>
      <c r="Y604" s="729"/>
      <c r="Z604" s="729"/>
      <c r="AA604" s="713"/>
      <c r="AB604" s="713"/>
      <c r="AC604" s="713"/>
    </row>
    <row r="605" spans="1:68" ht="27" customHeight="1" x14ac:dyDescent="0.25">
      <c r="A605" s="54" t="s">
        <v>980</v>
      </c>
      <c r="B605" s="54" t="s">
        <v>981</v>
      </c>
      <c r="C605" s="31">
        <v>4301031321</v>
      </c>
      <c r="D605" s="723">
        <v>4640242180076</v>
      </c>
      <c r="E605" s="724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75</v>
      </c>
      <c r="L605" s="32"/>
      <c r="M605" s="33" t="s">
        <v>67</v>
      </c>
      <c r="N605" s="33"/>
      <c r="O605" s="32">
        <v>40</v>
      </c>
      <c r="P605" s="1005" t="s">
        <v>982</v>
      </c>
      <c r="Q605" s="726"/>
      <c r="R605" s="726"/>
      <c r="S605" s="726"/>
      <c r="T605" s="727"/>
      <c r="U605" s="34"/>
      <c r="V605" s="34"/>
      <c r="W605" s="35" t="s">
        <v>68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983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28"/>
      <c r="B606" s="729"/>
      <c r="C606" s="729"/>
      <c r="D606" s="729"/>
      <c r="E606" s="729"/>
      <c r="F606" s="729"/>
      <c r="G606" s="729"/>
      <c r="H606" s="729"/>
      <c r="I606" s="729"/>
      <c r="J606" s="729"/>
      <c r="K606" s="729"/>
      <c r="L606" s="729"/>
      <c r="M606" s="729"/>
      <c r="N606" s="729"/>
      <c r="O606" s="730"/>
      <c r="P606" s="733" t="s">
        <v>70</v>
      </c>
      <c r="Q606" s="734"/>
      <c r="R606" s="734"/>
      <c r="S606" s="734"/>
      <c r="T606" s="734"/>
      <c r="U606" s="734"/>
      <c r="V606" s="735"/>
      <c r="W606" s="37" t="s">
        <v>71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29"/>
      <c r="B607" s="729"/>
      <c r="C607" s="729"/>
      <c r="D607" s="729"/>
      <c r="E607" s="729"/>
      <c r="F607" s="729"/>
      <c r="G607" s="729"/>
      <c r="H607" s="729"/>
      <c r="I607" s="729"/>
      <c r="J607" s="729"/>
      <c r="K607" s="729"/>
      <c r="L607" s="729"/>
      <c r="M607" s="729"/>
      <c r="N607" s="729"/>
      <c r="O607" s="730"/>
      <c r="P607" s="733" t="s">
        <v>70</v>
      </c>
      <c r="Q607" s="734"/>
      <c r="R607" s="734"/>
      <c r="S607" s="734"/>
      <c r="T607" s="734"/>
      <c r="U607" s="734"/>
      <c r="V607" s="735"/>
      <c r="W607" s="37" t="s">
        <v>68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6" t="s">
        <v>72</v>
      </c>
      <c r="B608" s="729"/>
      <c r="C608" s="729"/>
      <c r="D608" s="729"/>
      <c r="E608" s="729"/>
      <c r="F608" s="729"/>
      <c r="G608" s="729"/>
      <c r="H608" s="729"/>
      <c r="I608" s="729"/>
      <c r="J608" s="729"/>
      <c r="K608" s="729"/>
      <c r="L608" s="729"/>
      <c r="M608" s="729"/>
      <c r="N608" s="729"/>
      <c r="O608" s="729"/>
      <c r="P608" s="729"/>
      <c r="Q608" s="729"/>
      <c r="R608" s="729"/>
      <c r="S608" s="729"/>
      <c r="T608" s="729"/>
      <c r="U608" s="729"/>
      <c r="V608" s="729"/>
      <c r="W608" s="729"/>
      <c r="X608" s="729"/>
      <c r="Y608" s="729"/>
      <c r="Z608" s="729"/>
      <c r="AA608" s="713"/>
      <c r="AB608" s="713"/>
      <c r="AC608" s="713"/>
    </row>
    <row r="609" spans="1:68" ht="27" customHeight="1" x14ac:dyDescent="0.25">
      <c r="A609" s="54" t="s">
        <v>984</v>
      </c>
      <c r="B609" s="54" t="s">
        <v>985</v>
      </c>
      <c r="C609" s="31">
        <v>4301051780</v>
      </c>
      <c r="D609" s="723">
        <v>4640242180106</v>
      </c>
      <c r="E609" s="724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116</v>
      </c>
      <c r="L609" s="32"/>
      <c r="M609" s="33" t="s">
        <v>67</v>
      </c>
      <c r="N609" s="33"/>
      <c r="O609" s="32">
        <v>45</v>
      </c>
      <c r="P609" s="941" t="s">
        <v>986</v>
      </c>
      <c r="Q609" s="726"/>
      <c r="R609" s="726"/>
      <c r="S609" s="726"/>
      <c r="T609" s="727"/>
      <c r="U609" s="34"/>
      <c r="V609" s="34"/>
      <c r="W609" s="35" t="s">
        <v>68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987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28"/>
      <c r="B610" s="729"/>
      <c r="C610" s="729"/>
      <c r="D610" s="729"/>
      <c r="E610" s="729"/>
      <c r="F610" s="729"/>
      <c r="G610" s="729"/>
      <c r="H610" s="729"/>
      <c r="I610" s="729"/>
      <c r="J610" s="729"/>
      <c r="K610" s="729"/>
      <c r="L610" s="729"/>
      <c r="M610" s="729"/>
      <c r="N610" s="729"/>
      <c r="O610" s="730"/>
      <c r="P610" s="733" t="s">
        <v>70</v>
      </c>
      <c r="Q610" s="734"/>
      <c r="R610" s="734"/>
      <c r="S610" s="734"/>
      <c r="T610" s="734"/>
      <c r="U610" s="734"/>
      <c r="V610" s="735"/>
      <c r="W610" s="37" t="s">
        <v>71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29"/>
      <c r="B611" s="729"/>
      <c r="C611" s="729"/>
      <c r="D611" s="729"/>
      <c r="E611" s="729"/>
      <c r="F611" s="729"/>
      <c r="G611" s="729"/>
      <c r="H611" s="729"/>
      <c r="I611" s="729"/>
      <c r="J611" s="729"/>
      <c r="K611" s="729"/>
      <c r="L611" s="729"/>
      <c r="M611" s="729"/>
      <c r="N611" s="729"/>
      <c r="O611" s="730"/>
      <c r="P611" s="733" t="s">
        <v>70</v>
      </c>
      <c r="Q611" s="734"/>
      <c r="R611" s="734"/>
      <c r="S611" s="734"/>
      <c r="T611" s="734"/>
      <c r="U611" s="734"/>
      <c r="V611" s="735"/>
      <c r="W611" s="37" t="s">
        <v>68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25"/>
      <c r="B612" s="729"/>
      <c r="C612" s="729"/>
      <c r="D612" s="729"/>
      <c r="E612" s="729"/>
      <c r="F612" s="729"/>
      <c r="G612" s="729"/>
      <c r="H612" s="729"/>
      <c r="I612" s="729"/>
      <c r="J612" s="729"/>
      <c r="K612" s="729"/>
      <c r="L612" s="729"/>
      <c r="M612" s="729"/>
      <c r="N612" s="729"/>
      <c r="O612" s="911"/>
      <c r="P612" s="738" t="s">
        <v>988</v>
      </c>
      <c r="Q612" s="739"/>
      <c r="R612" s="739"/>
      <c r="S612" s="739"/>
      <c r="T612" s="739"/>
      <c r="U612" s="739"/>
      <c r="V612" s="740"/>
      <c r="W612" s="37" t="s">
        <v>68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8055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8071.8</v>
      </c>
      <c r="Z612" s="37"/>
      <c r="AA612" s="722"/>
      <c r="AB612" s="722"/>
      <c r="AC612" s="722"/>
    </row>
    <row r="613" spans="1:68" x14ac:dyDescent="0.2">
      <c r="A613" s="729"/>
      <c r="B613" s="729"/>
      <c r="C613" s="729"/>
      <c r="D613" s="729"/>
      <c r="E613" s="729"/>
      <c r="F613" s="729"/>
      <c r="G613" s="729"/>
      <c r="H613" s="729"/>
      <c r="I613" s="729"/>
      <c r="J613" s="729"/>
      <c r="K613" s="729"/>
      <c r="L613" s="729"/>
      <c r="M613" s="729"/>
      <c r="N613" s="729"/>
      <c r="O613" s="911"/>
      <c r="P613" s="738" t="s">
        <v>989</v>
      </c>
      <c r="Q613" s="739"/>
      <c r="R613" s="739"/>
      <c r="S613" s="739"/>
      <c r="T613" s="739"/>
      <c r="U613" s="739"/>
      <c r="V613" s="740"/>
      <c r="W613" s="37" t="s">
        <v>68</v>
      </c>
      <c r="X613" s="721">
        <f>IFERROR(SUM(BM22:BM609),"0")</f>
        <v>8337.4666666666672</v>
      </c>
      <c r="Y613" s="721">
        <f>IFERROR(SUM(BN22:BN609),"0")</f>
        <v>8354.9279999999999</v>
      </c>
      <c r="Z613" s="37"/>
      <c r="AA613" s="722"/>
      <c r="AB613" s="722"/>
      <c r="AC613" s="722"/>
    </row>
    <row r="614" spans="1:68" x14ac:dyDescent="0.2">
      <c r="A614" s="729"/>
      <c r="B614" s="729"/>
      <c r="C614" s="729"/>
      <c r="D614" s="729"/>
      <c r="E614" s="729"/>
      <c r="F614" s="729"/>
      <c r="G614" s="729"/>
      <c r="H614" s="729"/>
      <c r="I614" s="729"/>
      <c r="J614" s="729"/>
      <c r="K614" s="729"/>
      <c r="L614" s="729"/>
      <c r="M614" s="729"/>
      <c r="N614" s="729"/>
      <c r="O614" s="911"/>
      <c r="P614" s="738" t="s">
        <v>990</v>
      </c>
      <c r="Q614" s="739"/>
      <c r="R614" s="739"/>
      <c r="S614" s="739"/>
      <c r="T614" s="739"/>
      <c r="U614" s="739"/>
      <c r="V614" s="740"/>
      <c r="W614" s="37" t="s">
        <v>991</v>
      </c>
      <c r="X614" s="38">
        <f>ROUNDUP(SUM(BO22:BO609),0)</f>
        <v>12</v>
      </c>
      <c r="Y614" s="38">
        <f>ROUNDUP(SUM(BP22:BP609),0)</f>
        <v>12</v>
      </c>
      <c r="Z614" s="37"/>
      <c r="AA614" s="722"/>
      <c r="AB614" s="722"/>
      <c r="AC614" s="722"/>
    </row>
    <row r="615" spans="1:68" x14ac:dyDescent="0.2">
      <c r="A615" s="729"/>
      <c r="B615" s="729"/>
      <c r="C615" s="729"/>
      <c r="D615" s="729"/>
      <c r="E615" s="729"/>
      <c r="F615" s="729"/>
      <c r="G615" s="729"/>
      <c r="H615" s="729"/>
      <c r="I615" s="729"/>
      <c r="J615" s="729"/>
      <c r="K615" s="729"/>
      <c r="L615" s="729"/>
      <c r="M615" s="729"/>
      <c r="N615" s="729"/>
      <c r="O615" s="911"/>
      <c r="P615" s="738" t="s">
        <v>992</v>
      </c>
      <c r="Q615" s="739"/>
      <c r="R615" s="739"/>
      <c r="S615" s="739"/>
      <c r="T615" s="739"/>
      <c r="U615" s="739"/>
      <c r="V615" s="740"/>
      <c r="W615" s="37" t="s">
        <v>68</v>
      </c>
      <c r="X615" s="721">
        <f>GrossWeightTotal+PalletQtyTotal*25</f>
        <v>8637.4666666666672</v>
      </c>
      <c r="Y615" s="721">
        <f>GrossWeightTotalR+PalletQtyTotalR*25</f>
        <v>8654.9279999999999</v>
      </c>
      <c r="Z615" s="37"/>
      <c r="AA615" s="722"/>
      <c r="AB615" s="722"/>
      <c r="AC615" s="722"/>
    </row>
    <row r="616" spans="1:68" x14ac:dyDescent="0.2">
      <c r="A616" s="729"/>
      <c r="B616" s="729"/>
      <c r="C616" s="729"/>
      <c r="D616" s="729"/>
      <c r="E616" s="729"/>
      <c r="F616" s="729"/>
      <c r="G616" s="729"/>
      <c r="H616" s="729"/>
      <c r="I616" s="729"/>
      <c r="J616" s="729"/>
      <c r="K616" s="729"/>
      <c r="L616" s="729"/>
      <c r="M616" s="729"/>
      <c r="N616" s="729"/>
      <c r="O616" s="911"/>
      <c r="P616" s="738" t="s">
        <v>993</v>
      </c>
      <c r="Q616" s="739"/>
      <c r="R616" s="739"/>
      <c r="S616" s="739"/>
      <c r="T616" s="739"/>
      <c r="U616" s="739"/>
      <c r="V616" s="740"/>
      <c r="W616" s="37" t="s">
        <v>991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703.33333333333326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705</v>
      </c>
      <c r="Z616" s="37"/>
      <c r="AA616" s="722"/>
      <c r="AB616" s="722"/>
      <c r="AC616" s="722"/>
    </row>
    <row r="617" spans="1:68" ht="14.25" customHeight="1" x14ac:dyDescent="0.2">
      <c r="A617" s="729"/>
      <c r="B617" s="729"/>
      <c r="C617" s="729"/>
      <c r="D617" s="729"/>
      <c r="E617" s="729"/>
      <c r="F617" s="729"/>
      <c r="G617" s="729"/>
      <c r="H617" s="729"/>
      <c r="I617" s="729"/>
      <c r="J617" s="729"/>
      <c r="K617" s="729"/>
      <c r="L617" s="729"/>
      <c r="M617" s="729"/>
      <c r="N617" s="729"/>
      <c r="O617" s="911"/>
      <c r="P617" s="738" t="s">
        <v>994</v>
      </c>
      <c r="Q617" s="739"/>
      <c r="R617" s="739"/>
      <c r="S617" s="739"/>
      <c r="T617" s="739"/>
      <c r="U617" s="739"/>
      <c r="V617" s="740"/>
      <c r="W617" s="39" t="s">
        <v>995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12.35707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996</v>
      </c>
      <c r="B619" s="711" t="s">
        <v>62</v>
      </c>
      <c r="C619" s="743" t="s">
        <v>111</v>
      </c>
      <c r="D619" s="927"/>
      <c r="E619" s="927"/>
      <c r="F619" s="927"/>
      <c r="G619" s="927"/>
      <c r="H619" s="891"/>
      <c r="I619" s="743" t="s">
        <v>330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1"/>
      <c r="W619" s="743" t="s">
        <v>623</v>
      </c>
      <c r="X619" s="891"/>
      <c r="Y619" s="743" t="s">
        <v>708</v>
      </c>
      <c r="Z619" s="927"/>
      <c r="AA619" s="927"/>
      <c r="AB619" s="891"/>
      <c r="AC619" s="711" t="s">
        <v>801</v>
      </c>
      <c r="AD619" s="743" t="s">
        <v>876</v>
      </c>
      <c r="AE619" s="891"/>
      <c r="AF619" s="712"/>
    </row>
    <row r="620" spans="1:68" ht="14.25" customHeight="1" thickTop="1" x14ac:dyDescent="0.2">
      <c r="A620" s="932" t="s">
        <v>997</v>
      </c>
      <c r="B620" s="743" t="s">
        <v>62</v>
      </c>
      <c r="C620" s="743" t="s">
        <v>112</v>
      </c>
      <c r="D620" s="743" t="s">
        <v>138</v>
      </c>
      <c r="E620" s="743" t="s">
        <v>221</v>
      </c>
      <c r="F620" s="743" t="s">
        <v>242</v>
      </c>
      <c r="G620" s="743" t="s">
        <v>291</v>
      </c>
      <c r="H620" s="743" t="s">
        <v>111</v>
      </c>
      <c r="I620" s="743" t="s">
        <v>331</v>
      </c>
      <c r="J620" s="743" t="s">
        <v>356</v>
      </c>
      <c r="K620" s="743" t="s">
        <v>427</v>
      </c>
      <c r="L620" s="712"/>
      <c r="M620" s="743" t="s">
        <v>447</v>
      </c>
      <c r="N620" s="712"/>
      <c r="O620" s="743" t="s">
        <v>472</v>
      </c>
      <c r="P620" s="743" t="s">
        <v>489</v>
      </c>
      <c r="Q620" s="743" t="s">
        <v>492</v>
      </c>
      <c r="R620" s="743" t="s">
        <v>501</v>
      </c>
      <c r="S620" s="743" t="s">
        <v>515</v>
      </c>
      <c r="T620" s="743" t="s">
        <v>519</v>
      </c>
      <c r="U620" s="743" t="s">
        <v>527</v>
      </c>
      <c r="V620" s="743" t="s">
        <v>610</v>
      </c>
      <c r="W620" s="743" t="s">
        <v>624</v>
      </c>
      <c r="X620" s="743" t="s">
        <v>669</v>
      </c>
      <c r="Y620" s="743" t="s">
        <v>709</v>
      </c>
      <c r="Z620" s="743" t="s">
        <v>764</v>
      </c>
      <c r="AA620" s="743" t="s">
        <v>784</v>
      </c>
      <c r="AB620" s="743" t="s">
        <v>797</v>
      </c>
      <c r="AC620" s="743" t="s">
        <v>801</v>
      </c>
      <c r="AD620" s="743" t="s">
        <v>876</v>
      </c>
      <c r="AE620" s="743" t="s">
        <v>967</v>
      </c>
      <c r="AF620" s="712"/>
    </row>
    <row r="621" spans="1:68" ht="13.5" customHeight="1" thickBot="1" x14ac:dyDescent="0.25">
      <c r="A621" s="933"/>
      <c r="B621" s="744"/>
      <c r="C621" s="744"/>
      <c r="D621" s="744"/>
      <c r="E621" s="744"/>
      <c r="F621" s="744"/>
      <c r="G621" s="744"/>
      <c r="H621" s="744"/>
      <c r="I621" s="744"/>
      <c r="J621" s="744"/>
      <c r="K621" s="744"/>
      <c r="L621" s="712"/>
      <c r="M621" s="744"/>
      <c r="N621" s="712"/>
      <c r="O621" s="744"/>
      <c r="P621" s="744"/>
      <c r="Q621" s="744"/>
      <c r="R621" s="744"/>
      <c r="S621" s="744"/>
      <c r="T621" s="744"/>
      <c r="U621" s="744"/>
      <c r="V621" s="744"/>
      <c r="W621" s="744"/>
      <c r="X621" s="744"/>
      <c r="Y621" s="744"/>
      <c r="Z621" s="744"/>
      <c r="AA621" s="744"/>
      <c r="AB621" s="744"/>
      <c r="AC621" s="744"/>
      <c r="AD621" s="744"/>
      <c r="AE621" s="744"/>
      <c r="AF621" s="712"/>
    </row>
    <row r="622" spans="1:68" ht="18" customHeight="1" thickTop="1" thickBot="1" x14ac:dyDescent="0.25">
      <c r="A622" s="40" t="s">
        <v>998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22" s="46">
        <f>IFERROR(Y106*1,"0")+IFERROR(Y107*1,"0")+IFERROR(Y108*1,"0")+IFERROR(Y112*1,"0")+IFERROR(Y113*1,"0")+IFERROR(Y114*1,"0")+IFERROR(Y115*1,"0")+IFERROR(Y116*1,"0")</f>
        <v>451.8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405</v>
      </c>
      <c r="G622" s="46">
        <f>IFERROR(Y153*1,"0")+IFERROR(Y154*1,"0")+IFERROR(Y158*1,"0")+IFERROR(Y159*1,"0")+IFERROR(Y163*1,"0")+IFERROR(Y164*1,"0")</f>
        <v>0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0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0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0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7215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0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0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0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4UB+XKyBlxd8AcWPqE3naRJAYd1wWaE9z9Z31wuszlm1SNp5aSv23pbVI8Ix27TiezNuPkNsaClq5hHkItTpBw==" saltValue="6JtvUdubsCCQP+26nDp5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A333:Z333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P371:V371"/>
    <mergeCell ref="D252:E252"/>
    <mergeCell ref="D452:E452"/>
    <mergeCell ref="P515:T515"/>
    <mergeCell ref="P123:T123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M17:M18"/>
    <mergeCell ref="O17:O18"/>
    <mergeCell ref="P336:T336"/>
    <mergeCell ref="P258:V258"/>
    <mergeCell ref="A248:Z248"/>
    <mergeCell ref="P430:T430"/>
    <mergeCell ref="A104:Z104"/>
    <mergeCell ref="A297:Z297"/>
    <mergeCell ref="P410:V410"/>
    <mergeCell ref="P417:T417"/>
    <mergeCell ref="P588:T588"/>
    <mergeCell ref="D531:E531"/>
    <mergeCell ref="A604:Z604"/>
    <mergeCell ref="A247:Z247"/>
    <mergeCell ref="P196:T196"/>
    <mergeCell ref="A508:Z508"/>
    <mergeCell ref="D177:E177"/>
    <mergeCell ref="A312:Z312"/>
    <mergeCell ref="D33:E33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605:E605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9:C9"/>
    <mergeCell ref="P125:T125"/>
    <mergeCell ref="P557:T557"/>
    <mergeCell ref="D58:E58"/>
    <mergeCell ref="A71:O72"/>
    <mergeCell ref="P112:T112"/>
    <mergeCell ref="D294:E294"/>
    <mergeCell ref="P273:V273"/>
    <mergeCell ref="A298:Z298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D461:E461"/>
    <mergeCell ref="D200:E200"/>
    <mergeCell ref="P555:T555"/>
    <mergeCell ref="P359:T359"/>
    <mergeCell ref="P48:T48"/>
    <mergeCell ref="D436:E436"/>
    <mergeCell ref="D292:E292"/>
    <mergeCell ref="P346:T346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P567:T567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D85:E85"/>
    <mergeCell ref="P164:T164"/>
    <mergeCell ref="D207:E207"/>
    <mergeCell ref="D256:E256"/>
    <mergeCell ref="P335:T335"/>
    <mergeCell ref="D383:E383"/>
    <mergeCell ref="P462:T462"/>
    <mergeCell ref="V6:W9"/>
    <mergeCell ref="P256:T256"/>
    <mergeCell ref="D199:E199"/>
    <mergeCell ref="P38:T38"/>
    <mergeCell ref="P554:T554"/>
    <mergeCell ref="D364:E364"/>
    <mergeCell ref="D497:E497"/>
    <mergeCell ref="A404:O405"/>
    <mergeCell ref="A155:O156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D428:E428"/>
    <mergeCell ref="A437:O438"/>
    <mergeCell ref="A61:Z61"/>
    <mergeCell ref="D415:E415"/>
    <mergeCell ref="P394:V394"/>
    <mergeCell ref="P54:V54"/>
    <mergeCell ref="P521:V521"/>
    <mergeCell ref="D194:E194"/>
    <mergeCell ref="Z17:Z18"/>
    <mergeCell ref="A41:Z41"/>
    <mergeCell ref="D446:E446"/>
    <mergeCell ref="P44:V44"/>
    <mergeCell ref="P550:V550"/>
    <mergeCell ref="D299:E299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32:T532"/>
    <mergeCell ref="P559:T559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8:E48"/>
    <mergeCell ref="D490:E490"/>
    <mergeCell ref="T620:T621"/>
    <mergeCell ref="D346:E346"/>
    <mergeCell ref="P229:T229"/>
    <mergeCell ref="V620:V621"/>
    <mergeCell ref="P77:T77"/>
    <mergeCell ref="A193:Z193"/>
    <mergeCell ref="D125:E125"/>
    <mergeCell ref="P375:T375"/>
    <mergeCell ref="A369:Z369"/>
    <mergeCell ref="P446:T446"/>
    <mergeCell ref="A54:O55"/>
    <mergeCell ref="J9:M9"/>
    <mergeCell ref="D112:E112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P596:T596"/>
    <mergeCell ref="P562:V562"/>
    <mergeCell ref="A273:O274"/>
    <mergeCell ref="D64:E64"/>
    <mergeCell ref="A598:O599"/>
    <mergeCell ref="D132:E132"/>
    <mergeCell ref="P211:T211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D582:E582"/>
    <mergeCell ref="Q10:R10"/>
    <mergeCell ref="D277:E277"/>
    <mergeCell ref="P356:T356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T5:U5"/>
    <mergeCell ref="P76:T76"/>
    <mergeCell ref="V5:W5"/>
    <mergeCell ref="D190:E190"/>
    <mergeCell ref="P374:T374"/>
    <mergeCell ref="P496:T496"/>
    <mergeCell ref="A224:O225"/>
    <mergeCell ref="A491:O492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581:T581"/>
    <mergeCell ref="P122:T122"/>
    <mergeCell ref="A322:Z322"/>
    <mergeCell ref="A553:Z553"/>
    <mergeCell ref="P288:V288"/>
    <mergeCell ref="D328:E328"/>
    <mergeCell ref="A188:Z188"/>
    <mergeCell ref="P434:V434"/>
    <mergeCell ref="A259:Z259"/>
    <mergeCell ref="A433:O434"/>
    <mergeCell ref="D251:E251"/>
    <mergeCell ref="A12:M12"/>
    <mergeCell ref="P499:V499"/>
    <mergeCell ref="A240:Z240"/>
    <mergeCell ref="D343:E343"/>
    <mergeCell ref="P397:T397"/>
    <mergeCell ref="A411:Z411"/>
    <mergeCell ref="P74:T74"/>
    <mergeCell ref="A19:Z19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235:T235"/>
    <mergeCell ref="A563:Z563"/>
    <mergeCell ref="A420:O421"/>
    <mergeCell ref="P603:V603"/>
    <mergeCell ref="A314:O315"/>
    <mergeCell ref="D63:E63"/>
    <mergeCell ref="D330:E330"/>
    <mergeCell ref="P578:V578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P574:T574"/>
    <mergeCell ref="D115:E115"/>
    <mergeCell ref="P182:T182"/>
    <mergeCell ref="D609:E609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354:V354"/>
    <mergeCell ref="A43:O44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38:E38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A185:O186"/>
    <mergeCell ref="D169:E169"/>
    <mergeCell ref="P132:T132"/>
    <mergeCell ref="P303:T303"/>
    <mergeCell ref="P367:V367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I17:I18"/>
    <mergeCell ref="D141:E141"/>
    <mergeCell ref="A319:O320"/>
    <mergeCell ref="P456:T456"/>
    <mergeCell ref="P287:T287"/>
    <mergeCell ref="P281:T281"/>
    <mergeCell ref="P414:T414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1:F1"/>
    <mergeCell ref="D382:E382"/>
    <mergeCell ref="P401:T401"/>
    <mergeCell ref="P488:V488"/>
    <mergeCell ref="P572:T572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P250:T250"/>
    <mergeCell ref="P50:T50"/>
    <mergeCell ref="D50:E50"/>
    <mergeCell ref="D31:E31"/>
    <mergeCell ref="D158:E158"/>
    <mergeCell ref="P571:T571"/>
    <mergeCell ref="D514:E514"/>
    <mergeCell ref="A316:Z316"/>
    <mergeCell ref="D308:E308"/>
    <mergeCell ref="A46:Z46"/>
    <mergeCell ref="P537:T537"/>
    <mergeCell ref="A89:Z89"/>
    <mergeCell ref="P337:T337"/>
    <mergeCell ref="D147:E147"/>
    <mergeCell ref="P464:T464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D5:E5"/>
    <mergeCell ref="A311:Z311"/>
    <mergeCell ref="D303:E303"/>
    <mergeCell ref="A238:O239"/>
    <mergeCell ref="P382:T382"/>
    <mergeCell ref="P42:T42"/>
    <mergeCell ref="P453:T453"/>
    <mergeCell ref="D496:E496"/>
    <mergeCell ref="A474:O475"/>
    <mergeCell ref="D94:E94"/>
    <mergeCell ref="D417:E417"/>
    <mergeCell ref="D588:E588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5:V35"/>
    <mergeCell ref="P399:V399"/>
    <mergeCell ref="P526:V526"/>
    <mergeCell ref="C620:C621"/>
    <mergeCell ref="H1:Q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P40:V40"/>
    <mergeCell ref="D28:E28"/>
    <mergeCell ref="D495:E495"/>
    <mergeCell ref="D326:E326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D92:E92"/>
    <mergeCell ref="D559:E559"/>
    <mergeCell ref="D30:E30"/>
    <mergeCell ref="P242:T242"/>
    <mergeCell ref="P413:T413"/>
    <mergeCell ref="P407:T407"/>
    <mergeCell ref="A393:O394"/>
    <mergeCell ref="D524:E524"/>
    <mergeCell ref="D67:E67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355:Z355"/>
    <mergeCell ref="D387:E387"/>
    <mergeCell ref="D272:E272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P350:T350"/>
    <mergeCell ref="A353:O354"/>
    <mergeCell ref="P423:T423"/>
    <mergeCell ref="P556:T556"/>
    <mergeCell ref="AA620:AA621"/>
    <mergeCell ref="D543:E543"/>
    <mergeCell ref="D518:E518"/>
    <mergeCell ref="D124:E124"/>
    <mergeCell ref="P81:T81"/>
    <mergeCell ref="V10:W10"/>
    <mergeCell ref="D195:E195"/>
    <mergeCell ref="P252:T252"/>
    <mergeCell ref="D431:E431"/>
    <mergeCell ref="P99:T99"/>
    <mergeCell ref="D287:E287"/>
    <mergeCell ref="P170:T170"/>
    <mergeCell ref="A422:Z422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617:V617"/>
    <mergeCell ref="P234:T234"/>
    <mergeCell ref="A321:Z321"/>
    <mergeCell ref="R1:T1"/>
    <mergeCell ref="P28:T28"/>
    <mergeCell ref="P221:T221"/>
    <mergeCell ref="P326:T326"/>
    <mergeCell ref="P392:T392"/>
    <mergeCell ref="P386:T386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7:M7"/>
    <mergeCell ref="D129:E129"/>
    <mergeCell ref="P620:P621"/>
    <mergeCell ref="P389:T389"/>
    <mergeCell ref="R620:R621"/>
    <mergeCell ref="P309:V309"/>
    <mergeCell ref="P454:T454"/>
    <mergeCell ref="P545:V545"/>
    <mergeCell ref="A570:Z570"/>
    <mergeCell ref="P88:V88"/>
    <mergeCell ref="D70:E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245:V245"/>
    <mergeCell ref="A441:Z441"/>
    <mergeCell ref="A368:Z368"/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999</v>
      </c>
      <c r="H1" s="52"/>
    </row>
    <row r="3" spans="2:8" x14ac:dyDescent="0.2">
      <c r="B3" s="47" t="s">
        <v>1000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1001</v>
      </c>
      <c r="D6" s="47" t="s">
        <v>1002</v>
      </c>
      <c r="E6" s="47"/>
    </row>
    <row r="7" spans="2:8" x14ac:dyDescent="0.2">
      <c r="B7" s="47" t="s">
        <v>1003</v>
      </c>
      <c r="C7" s="47" t="s">
        <v>1004</v>
      </c>
      <c r="D7" s="47" t="s">
        <v>1005</v>
      </c>
      <c r="E7" s="47"/>
    </row>
    <row r="9" spans="2:8" x14ac:dyDescent="0.2">
      <c r="B9" s="47" t="s">
        <v>1006</v>
      </c>
      <c r="C9" s="47" t="s">
        <v>1001</v>
      </c>
      <c r="D9" s="47"/>
      <c r="E9" s="47"/>
    </row>
    <row r="11" spans="2:8" x14ac:dyDescent="0.2">
      <c r="B11" s="47" t="s">
        <v>1006</v>
      </c>
      <c r="C11" s="47" t="s">
        <v>1004</v>
      </c>
      <c r="D11" s="47"/>
      <c r="E11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  <row r="21" spans="2:5" x14ac:dyDescent="0.2">
      <c r="B21" s="47" t="s">
        <v>1015</v>
      </c>
      <c r="C21" s="47"/>
      <c r="D21" s="47"/>
      <c r="E21" s="47"/>
    </row>
    <row r="22" spans="2:5" x14ac:dyDescent="0.2">
      <c r="B22" s="47" t="s">
        <v>1016</v>
      </c>
      <c r="C22" s="47"/>
      <c r="D22" s="47"/>
      <c r="E22" s="47"/>
    </row>
    <row r="23" spans="2:5" x14ac:dyDescent="0.2">
      <c r="B23" s="47" t="s">
        <v>1017</v>
      </c>
      <c r="C23" s="47"/>
      <c r="D23" s="47"/>
      <c r="E23" s="47"/>
    </row>
  </sheetData>
  <sheetProtection algorithmName="SHA-512" hashValue="/pYAlTY3+BuZKj8lAutR/H+UBhVoF0qxJ2yxp5eVce/ZQeN/a/l3i8fdtCHbik60Yzo05Y5b7igOea3inaJwAQ==" saltValue="TotxJqqK97Wc409BxQgCu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1327</vt:i4>
      </vt:variant>
    </vt:vector>
  </HeadingPairs>
  <TitlesOfParts>
    <vt:vector size="13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2024-10-28T09:38:01Z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