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A177D83-F9ED-45CC-BC30-AC4DEE5508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X226" i="1"/>
  <c r="X225" i="1"/>
  <c r="BO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9" i="1"/>
  <c r="BN37" i="1"/>
  <c r="Z76" i="1"/>
  <c r="Z86" i="1"/>
  <c r="BN80" i="1"/>
  <c r="BN83" i="1"/>
  <c r="Y106" i="1"/>
  <c r="Z106" i="1"/>
  <c r="BN98" i="1"/>
  <c r="BN100" i="1"/>
  <c r="BN102" i="1"/>
  <c r="Z219" i="1"/>
  <c r="BN224" i="1"/>
  <c r="BP224" i="1"/>
  <c r="Y225" i="1"/>
  <c r="Z232" i="1"/>
  <c r="BN230" i="1"/>
  <c r="X287" i="1"/>
  <c r="Y60" i="1"/>
  <c r="Z65" i="1"/>
  <c r="BN63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X286" i="1"/>
  <c r="BN84" i="1"/>
  <c r="X288" i="1"/>
  <c r="X289" i="1" s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BN22" i="1"/>
  <c r="BP22" i="1"/>
  <c r="Y23" i="1"/>
  <c r="Z32" i="1"/>
  <c r="BN28" i="1"/>
  <c r="BP28" i="1"/>
  <c r="BN30" i="1"/>
  <c r="X29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2" i="1"/>
  <c r="Z118" i="1"/>
  <c r="Y208" i="1"/>
  <c r="Y209" i="1"/>
  <c r="Y261" i="1"/>
  <c r="Y262" i="1"/>
  <c r="Y33" i="1"/>
  <c r="Y38" i="1"/>
  <c r="Y59" i="1"/>
  <c r="Y66" i="1"/>
  <c r="Y71" i="1"/>
  <c r="Y76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8" i="1" l="1"/>
  <c r="Y286" i="1"/>
  <c r="Y287" i="1"/>
  <c r="Y289" i="1" s="1"/>
  <c r="Y290" i="1"/>
  <c r="B299" i="1" l="1"/>
  <c r="A299" i="1"/>
  <c r="C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<sst xmlns="http://schemas.openxmlformats.org/spreadsheetml/2006/main" count="1452" uniqueCount="494">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</sst>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5" xfId="0" applyBorder="1" applyProtection="1">
      <protection hidden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80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5" customWidth="1"/>
    <col min="19" max="19" width="6.140625" style="30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5" customWidth="1"/>
    <col min="25" max="25" width="11" style="305" customWidth="1"/>
    <col min="26" max="26" width="10" style="305" customWidth="1"/>
    <col min="27" max="27" width="11.5703125" style="305" customWidth="1"/>
    <col min="28" max="28" width="10.42578125" style="305" customWidth="1"/>
    <col min="29" max="29" width="30" style="30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5" customWidth="1"/>
    <col min="34" max="34" width="9.140625" style="305" customWidth="1"/>
    <col min="35" max="16384" width="9.140625" style="305"/>
  </cols>
  <sheetData>
    <row r="1" spans="1:32" s="309" customFormat="1" ht="45" customHeight="1" x14ac:dyDescent="0.2">
      <c r="A1" s="41"/>
      <c r="B1" s="41"/>
      <c r="C1" s="41"/>
      <c r="D1" s="367" t="s">
        <v>0</v>
      </c>
      <c r="E1" s="335"/>
      <c r="F1" s="335"/>
      <c r="G1" s="12" t="s">
        <v>1</v>
      </c>
      <c r="H1" s="367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9" customFormat="1" ht="23.45" customHeight="1" x14ac:dyDescent="0.2">
      <c r="A5" s="403" t="s">
        <v>7</v>
      </c>
      <c r="B5" s="404"/>
      <c r="C5" s="405"/>
      <c r="D5" s="370"/>
      <c r="E5" s="371"/>
      <c r="F5" s="501" t="s">
        <v>8</v>
      </c>
      <c r="G5" s="405"/>
      <c r="H5" s="370"/>
      <c r="I5" s="468"/>
      <c r="J5" s="468"/>
      <c r="K5" s="468"/>
      <c r="L5" s="468"/>
      <c r="M5" s="371"/>
      <c r="N5" s="61"/>
      <c r="P5" s="24" t="s">
        <v>9</v>
      </c>
      <c r="Q5" s="509">
        <v>45597</v>
      </c>
      <c r="R5" s="401"/>
      <c r="T5" s="428" t="s">
        <v>10</v>
      </c>
      <c r="U5" s="341"/>
      <c r="V5" s="429" t="s">
        <v>11</v>
      </c>
      <c r="W5" s="401"/>
      <c r="AB5" s="51"/>
      <c r="AC5" s="51"/>
      <c r="AD5" s="51"/>
      <c r="AE5" s="51"/>
    </row>
    <row r="6" spans="1:32" s="309" customFormat="1" ht="24" customHeight="1" x14ac:dyDescent="0.2">
      <c r="A6" s="403" t="s">
        <v>12</v>
      </c>
      <c r="B6" s="404"/>
      <c r="C6" s="405"/>
      <c r="D6" s="470" t="s">
        <v>13</v>
      </c>
      <c r="E6" s="471"/>
      <c r="F6" s="471"/>
      <c r="G6" s="471"/>
      <c r="H6" s="471"/>
      <c r="I6" s="471"/>
      <c r="J6" s="471"/>
      <c r="K6" s="471"/>
      <c r="L6" s="471"/>
      <c r="M6" s="401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Пятница</v>
      </c>
      <c r="R6" s="320"/>
      <c r="T6" s="433" t="s">
        <v>15</v>
      </c>
      <c r="U6" s="341"/>
      <c r="V6" s="457" t="s">
        <v>16</v>
      </c>
      <c r="W6" s="350"/>
      <c r="AB6" s="51"/>
      <c r="AC6" s="51"/>
      <c r="AD6" s="51"/>
      <c r="AE6" s="51"/>
    </row>
    <row r="7" spans="1:32" s="309" customFormat="1" ht="21.75" hidden="1" customHeight="1" x14ac:dyDescent="0.2">
      <c r="A7" s="55"/>
      <c r="B7" s="55"/>
      <c r="C7" s="55"/>
      <c r="D7" s="352" t="str">
        <f>IFERROR(VLOOKUP(DeliveryAddress,Table,3,0),1)</f>
        <v>1</v>
      </c>
      <c r="E7" s="353"/>
      <c r="F7" s="353"/>
      <c r="G7" s="353"/>
      <c r="H7" s="353"/>
      <c r="I7" s="353"/>
      <c r="J7" s="353"/>
      <c r="K7" s="353"/>
      <c r="L7" s="353"/>
      <c r="M7" s="354"/>
      <c r="N7" s="63"/>
      <c r="P7" s="24"/>
      <c r="Q7" s="42"/>
      <c r="R7" s="42"/>
      <c r="T7" s="322"/>
      <c r="U7" s="341"/>
      <c r="V7" s="458"/>
      <c r="W7" s="459"/>
      <c r="AB7" s="51"/>
      <c r="AC7" s="51"/>
      <c r="AD7" s="51"/>
      <c r="AE7" s="51"/>
    </row>
    <row r="8" spans="1:32" s="309" customFormat="1" ht="25.5" customHeight="1" x14ac:dyDescent="0.2">
      <c r="A8" s="519" t="s">
        <v>17</v>
      </c>
      <c r="B8" s="326"/>
      <c r="C8" s="327"/>
      <c r="D8" s="360" t="s">
        <v>18</v>
      </c>
      <c r="E8" s="361"/>
      <c r="F8" s="361"/>
      <c r="G8" s="361"/>
      <c r="H8" s="361"/>
      <c r="I8" s="361"/>
      <c r="J8" s="361"/>
      <c r="K8" s="361"/>
      <c r="L8" s="361"/>
      <c r="M8" s="362"/>
      <c r="N8" s="64"/>
      <c r="P8" s="24" t="s">
        <v>19</v>
      </c>
      <c r="Q8" s="410">
        <v>0.375</v>
      </c>
      <c r="R8" s="354"/>
      <c r="T8" s="322"/>
      <c r="U8" s="341"/>
      <c r="V8" s="458"/>
      <c r="W8" s="459"/>
      <c r="AB8" s="51"/>
      <c r="AC8" s="51"/>
      <c r="AD8" s="51"/>
      <c r="AE8" s="51"/>
    </row>
    <row r="9" spans="1:32" s="309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10"/>
      <c r="P9" s="26" t="s">
        <v>20</v>
      </c>
      <c r="Q9" s="398"/>
      <c r="R9" s="399"/>
      <c r="T9" s="322"/>
      <c r="U9" s="341"/>
      <c r="V9" s="460"/>
      <c r="W9" s="461"/>
      <c r="X9" s="43"/>
      <c r="Y9" s="43"/>
      <c r="Z9" s="43"/>
      <c r="AA9" s="43"/>
      <c r="AB9" s="51"/>
      <c r="AC9" s="51"/>
      <c r="AD9" s="51"/>
      <c r="AE9" s="51"/>
    </row>
    <row r="10" spans="1:32" s="309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1" t="str">
        <f>IFERROR(VLOOKUP($D$10,Proxy,2,FALSE),"")</f>
        <v/>
      </c>
      <c r="I10" s="322"/>
      <c r="J10" s="322"/>
      <c r="K10" s="322"/>
      <c r="L10" s="322"/>
      <c r="M10" s="322"/>
      <c r="N10" s="308"/>
      <c r="P10" s="26" t="s">
        <v>21</v>
      </c>
      <c r="Q10" s="434"/>
      <c r="R10" s="435"/>
      <c r="U10" s="24" t="s">
        <v>22</v>
      </c>
      <c r="V10" s="349" t="s">
        <v>23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3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0" t="s">
        <v>27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309" customFormat="1" ht="18.600000000000001" customHeight="1" x14ac:dyDescent="0.2">
      <c r="A12" s="426" t="s">
        <v>28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29</v>
      </c>
      <c r="Q12" s="410"/>
      <c r="R12" s="354"/>
      <c r="S12" s="23"/>
      <c r="U12" s="24"/>
      <c r="V12" s="335"/>
      <c r="W12" s="322"/>
      <c r="AB12" s="51"/>
      <c r="AC12" s="51"/>
      <c r="AD12" s="51"/>
      <c r="AE12" s="51"/>
    </row>
    <row r="13" spans="1:32" s="309" customFormat="1" ht="23.25" customHeight="1" x14ac:dyDescent="0.2">
      <c r="A13" s="426" t="s">
        <v>30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31</v>
      </c>
      <c r="Q13" s="480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9" customFormat="1" ht="18.600000000000001" customHeight="1" x14ac:dyDescent="0.2">
      <c r="A14" s="426" t="s">
        <v>32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9" customFormat="1" ht="22.5" customHeight="1" x14ac:dyDescent="0.2">
      <c r="A15" s="441" t="s">
        <v>33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35</v>
      </c>
      <c r="B17" s="344" t="s">
        <v>36</v>
      </c>
      <c r="C17" s="413" t="s">
        <v>37</v>
      </c>
      <c r="D17" s="344" t="s">
        <v>38</v>
      </c>
      <c r="E17" s="385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344" t="s">
        <v>48</v>
      </c>
      <c r="P17" s="344" t="s">
        <v>49</v>
      </c>
      <c r="Q17" s="384"/>
      <c r="R17" s="384"/>
      <c r="S17" s="384"/>
      <c r="T17" s="385"/>
      <c r="U17" s="516" t="s">
        <v>50</v>
      </c>
      <c r="V17" s="405"/>
      <c r="W17" s="344" t="s">
        <v>51</v>
      </c>
      <c r="X17" s="344" t="s">
        <v>52</v>
      </c>
      <c r="Y17" s="517" t="s">
        <v>53</v>
      </c>
      <c r="Z17" s="466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5"/>
      <c r="B18" s="345"/>
      <c r="C18" s="345"/>
      <c r="D18" s="386"/>
      <c r="E18" s="388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45"/>
      <c r="X18" s="345"/>
      <c r="Y18" s="518"/>
      <c r="Z18" s="467"/>
      <c r="AA18" s="453"/>
      <c r="AB18" s="453"/>
      <c r="AC18" s="453"/>
      <c r="AD18" s="498"/>
      <c r="AE18" s="499"/>
      <c r="AF18" s="500"/>
      <c r="AG18" s="69"/>
      <c r="BD18" s="68"/>
    </row>
    <row r="19" spans="1:68" ht="27.75" customHeight="1" x14ac:dyDescent="0.2">
      <c r="A19" s="382" t="s">
        <v>62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3"/>
      <c r="AA19" s="48"/>
      <c r="AB19" s="48"/>
      <c r="AC19" s="48"/>
    </row>
    <row r="20" spans="1:68" ht="16.5" customHeight="1" x14ac:dyDescent="0.25">
      <c r="A20" s="328" t="s">
        <v>62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46" t="s">
        <v>63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69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2" t="s">
        <v>74</v>
      </c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3"/>
      <c r="AA25" s="48"/>
      <c r="AB25" s="48"/>
      <c r="AC25" s="48"/>
    </row>
    <row r="26" spans="1:68" ht="16.5" customHeight="1" x14ac:dyDescent="0.25">
      <c r="A26" s="328" t="s">
        <v>75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46" t="s">
        <v>76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3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69</v>
      </c>
      <c r="X28" s="312">
        <v>0</v>
      </c>
      <c r="Y28" s="31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5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69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3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69</v>
      </c>
      <c r="X30" s="312">
        <v>168</v>
      </c>
      <c r="Y30" s="313">
        <f>IFERROR(IF(X30="","",X30),"")</f>
        <v>168</v>
      </c>
      <c r="Z30" s="36">
        <f>IFERROR(IF(X30="","",X30*0.00941),"")</f>
        <v>1.5808800000000001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1.2</v>
      </c>
      <c r="BP30" s="67">
        <f>IFERROR(Y30/J30,"0")</f>
        <v>1.2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69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4">
        <f>IFERROR(SUM(X28:X31),"0")</f>
        <v>168</v>
      </c>
      <c r="Y32" s="314">
        <f>IFERROR(SUM(Y28:Y31),"0")</f>
        <v>168</v>
      </c>
      <c r="Z32" s="314">
        <f>IFERROR(IF(Z28="",0,Z28),"0")+IFERROR(IF(Z29="",0,Z29),"0")+IFERROR(IF(Z30="",0,Z30),"0")+IFERROR(IF(Z31="",0,Z31),"0")</f>
        <v>1.5808800000000001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4">
        <f>IFERROR(SUMPRODUCT(X28:X31*H28:H31),"0")</f>
        <v>252</v>
      </c>
      <c r="Y33" s="314">
        <f>IFERROR(SUMPRODUCT(Y28:Y31*H28:H31),"0")</f>
        <v>252</v>
      </c>
      <c r="Z33" s="37"/>
      <c r="AA33" s="315"/>
      <c r="AB33" s="315"/>
      <c r="AC33" s="315"/>
    </row>
    <row r="34" spans="1:68" ht="16.5" customHeight="1" x14ac:dyDescent="0.25">
      <c r="A34" s="328" t="s">
        <v>90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46" t="s">
        <v>63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6"/>
      <c r="AB35" s="306"/>
      <c r="AC35" s="306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19">
        <v>4607111036315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7"/>
      <c r="R36" s="317"/>
      <c r="S36" s="317"/>
      <c r="T36" s="318"/>
      <c r="U36" s="34"/>
      <c r="V36" s="34"/>
      <c r="W36" s="35" t="s">
        <v>69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19">
        <v>4607111036292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7"/>
      <c r="R37" s="317"/>
      <c r="S37" s="317"/>
      <c r="T37" s="318"/>
      <c r="U37" s="34"/>
      <c r="V37" s="34"/>
      <c r="W37" s="35" t="s">
        <v>69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21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3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4">
        <f>IFERROR(SUM(X36:X37),"0")</f>
        <v>0</v>
      </c>
      <c r="Y38" s="314">
        <f>IFERROR(SUM(Y36:Y37),"0")</f>
        <v>0</v>
      </c>
      <c r="Z38" s="314">
        <f>IFERROR(IF(Z36="",0,Z36),"0")+IFERROR(IF(Z37="",0,Z37),"0")</f>
        <v>0</v>
      </c>
      <c r="AA38" s="315"/>
      <c r="AB38" s="315"/>
      <c r="AC38" s="315"/>
    </row>
    <row r="39" spans="1:68" x14ac:dyDescent="0.2">
      <c r="A39" s="322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4">
        <f>IFERROR(SUMPRODUCT(X36:X37*H36:H37),"0")</f>
        <v>0</v>
      </c>
      <c r="Y39" s="314">
        <f>IFERROR(SUMPRODUCT(Y36:Y37*H36:H37),"0")</f>
        <v>0</v>
      </c>
      <c r="Z39" s="37"/>
      <c r="AA39" s="315"/>
      <c r="AB39" s="315"/>
      <c r="AC39" s="315"/>
    </row>
    <row r="40" spans="1:68" ht="16.5" customHeight="1" x14ac:dyDescent="0.25">
      <c r="A40" s="328" t="s">
        <v>99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07"/>
      <c r="AB40" s="307"/>
      <c r="AC40" s="307"/>
    </row>
    <row r="41" spans="1:68" ht="14.25" customHeight="1" x14ac:dyDescent="0.25">
      <c r="A41" s="346" t="s">
        <v>100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19">
        <v>4607111037053</v>
      </c>
      <c r="E42" s="320"/>
      <c r="F42" s="311">
        <v>0.2</v>
      </c>
      <c r="G42" s="32">
        <v>6</v>
      </c>
      <c r="H42" s="311">
        <v>1.2</v>
      </c>
      <c r="I42" s="31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7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7"/>
      <c r="R42" s="317"/>
      <c r="S42" s="317"/>
      <c r="T42" s="318"/>
      <c r="U42" s="34"/>
      <c r="V42" s="34"/>
      <c r="W42" s="35" t="s">
        <v>69</v>
      </c>
      <c r="X42" s="312">
        <v>0</v>
      </c>
      <c r="Y42" s="31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1"/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3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4">
        <f>IFERROR(SUM(X42:X42),"0")</f>
        <v>0</v>
      </c>
      <c r="Y43" s="314">
        <f>IFERROR(SUM(Y42:Y42),"0")</f>
        <v>0</v>
      </c>
      <c r="Z43" s="314">
        <f>IFERROR(IF(Z42="",0,Z42),"0")</f>
        <v>0</v>
      </c>
      <c r="AA43" s="315"/>
      <c r="AB43" s="315"/>
      <c r="AC43" s="315"/>
    </row>
    <row r="44" spans="1:68" x14ac:dyDescent="0.2">
      <c r="A44" s="322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4">
        <f>IFERROR(SUMPRODUCT(X42:X42*H42:H42),"0")</f>
        <v>0</v>
      </c>
      <c r="Y44" s="314">
        <f>IFERROR(SUMPRODUCT(Y42:Y42*H42:H42),"0")</f>
        <v>0</v>
      </c>
      <c r="Z44" s="37"/>
      <c r="AA44" s="315"/>
      <c r="AB44" s="315"/>
      <c r="AC44" s="315"/>
    </row>
    <row r="45" spans="1:68" ht="16.5" customHeight="1" x14ac:dyDescent="0.25">
      <c r="A45" s="328" t="s">
        <v>105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07"/>
      <c r="AB45" s="307"/>
      <c r="AC45" s="307"/>
    </row>
    <row r="46" spans="1:68" ht="14.25" customHeight="1" x14ac:dyDescent="0.25">
      <c r="A46" s="346" t="s">
        <v>63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19">
        <v>4607111037190</v>
      </c>
      <c r="E47" s="320"/>
      <c r="F47" s="311">
        <v>0.43</v>
      </c>
      <c r="G47" s="32">
        <v>16</v>
      </c>
      <c r="H47" s="311">
        <v>6.88</v>
      </c>
      <c r="I47" s="31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7"/>
      <c r="R47" s="317"/>
      <c r="S47" s="317"/>
      <c r="T47" s="318"/>
      <c r="U47" s="34"/>
      <c r="V47" s="34"/>
      <c r="W47" s="35" t="s">
        <v>69</v>
      </c>
      <c r="X47" s="312">
        <v>0</v>
      </c>
      <c r="Y47" s="31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19">
        <v>4607111038999</v>
      </c>
      <c r="E48" s="320"/>
      <c r="F48" s="311">
        <v>0.4</v>
      </c>
      <c r="G48" s="32">
        <v>16</v>
      </c>
      <c r="H48" s="311">
        <v>6.4</v>
      </c>
      <c r="I48" s="31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7"/>
      <c r="R48" s="317"/>
      <c r="S48" s="317"/>
      <c r="T48" s="318"/>
      <c r="U48" s="34"/>
      <c r="V48" s="34"/>
      <c r="W48" s="35" t="s">
        <v>69</v>
      </c>
      <c r="X48" s="312">
        <v>0</v>
      </c>
      <c r="Y48" s="31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19">
        <v>4607111037183</v>
      </c>
      <c r="E49" s="320"/>
      <c r="F49" s="311">
        <v>0.9</v>
      </c>
      <c r="G49" s="32">
        <v>8</v>
      </c>
      <c r="H49" s="311">
        <v>7.2</v>
      </c>
      <c r="I49" s="31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7"/>
      <c r="R49" s="317"/>
      <c r="S49" s="317"/>
      <c r="T49" s="318"/>
      <c r="U49" s="34"/>
      <c r="V49" s="34"/>
      <c r="W49" s="35" t="s">
        <v>69</v>
      </c>
      <c r="X49" s="312">
        <v>84</v>
      </c>
      <c r="Y49" s="313">
        <f t="shared" si="0"/>
        <v>84</v>
      </c>
      <c r="Z49" s="36">
        <f t="shared" si="1"/>
        <v>1.302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628.82399999999996</v>
      </c>
      <c r="BN49" s="67">
        <f t="shared" si="3"/>
        <v>628.82399999999996</v>
      </c>
      <c r="BO49" s="67">
        <f t="shared" si="4"/>
        <v>1</v>
      </c>
      <c r="BP49" s="67">
        <f t="shared" si="5"/>
        <v>1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19">
        <v>4607111039385</v>
      </c>
      <c r="E50" s="320"/>
      <c r="F50" s="311">
        <v>0.7</v>
      </c>
      <c r="G50" s="32">
        <v>10</v>
      </c>
      <c r="H50" s="311">
        <v>7</v>
      </c>
      <c r="I50" s="31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7"/>
      <c r="R50" s="317"/>
      <c r="S50" s="317"/>
      <c r="T50" s="318"/>
      <c r="U50" s="34"/>
      <c r="V50" s="34"/>
      <c r="W50" s="35" t="s">
        <v>69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19">
        <v>4607111037091</v>
      </c>
      <c r="E51" s="320"/>
      <c r="F51" s="311">
        <v>0.43</v>
      </c>
      <c r="G51" s="32">
        <v>16</v>
      </c>
      <c r="H51" s="311">
        <v>6.88</v>
      </c>
      <c r="I51" s="31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7"/>
      <c r="R51" s="317"/>
      <c r="S51" s="317"/>
      <c r="T51" s="318"/>
      <c r="U51" s="34"/>
      <c r="V51" s="34"/>
      <c r="W51" s="35" t="s">
        <v>69</v>
      </c>
      <c r="X51" s="312">
        <v>60</v>
      </c>
      <c r="Y51" s="313">
        <f t="shared" si="0"/>
        <v>60</v>
      </c>
      <c r="Z51" s="36">
        <f t="shared" si="1"/>
        <v>0.92999999999999994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426.6</v>
      </c>
      <c r="BN51" s="67">
        <f t="shared" si="3"/>
        <v>426.6</v>
      </c>
      <c r="BO51" s="67">
        <f t="shared" si="4"/>
        <v>0.7142857142857143</v>
      </c>
      <c r="BP51" s="67">
        <f t="shared" si="5"/>
        <v>0.7142857142857143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19">
        <v>4607111039392</v>
      </c>
      <c r="E52" s="320"/>
      <c r="F52" s="311">
        <v>0.4</v>
      </c>
      <c r="G52" s="32">
        <v>16</v>
      </c>
      <c r="H52" s="311">
        <v>6.4</v>
      </c>
      <c r="I52" s="31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95" t="s">
        <v>120</v>
      </c>
      <c r="Q52" s="317"/>
      <c r="R52" s="317"/>
      <c r="S52" s="317"/>
      <c r="T52" s="318"/>
      <c r="U52" s="34"/>
      <c r="V52" s="34"/>
      <c r="W52" s="35" t="s">
        <v>69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19">
        <v>4607111036902</v>
      </c>
      <c r="E53" s="320"/>
      <c r="F53" s="311">
        <v>0.9</v>
      </c>
      <c r="G53" s="32">
        <v>8</v>
      </c>
      <c r="H53" s="311">
        <v>7.2</v>
      </c>
      <c r="I53" s="31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7"/>
      <c r="R53" s="317"/>
      <c r="S53" s="317"/>
      <c r="T53" s="318"/>
      <c r="U53" s="34"/>
      <c r="V53" s="34"/>
      <c r="W53" s="35" t="s">
        <v>69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19">
        <v>4607111038982</v>
      </c>
      <c r="E54" s="320"/>
      <c r="F54" s="311">
        <v>0.7</v>
      </c>
      <c r="G54" s="32">
        <v>10</v>
      </c>
      <c r="H54" s="311">
        <v>7</v>
      </c>
      <c r="I54" s="31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7"/>
      <c r="R54" s="317"/>
      <c r="S54" s="317"/>
      <c r="T54" s="318"/>
      <c r="U54" s="34"/>
      <c r="V54" s="34"/>
      <c r="W54" s="35" t="s">
        <v>69</v>
      </c>
      <c r="X54" s="312">
        <v>0</v>
      </c>
      <c r="Y54" s="31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19">
        <v>4607111036858</v>
      </c>
      <c r="E55" s="320"/>
      <c r="F55" s="311">
        <v>0.43</v>
      </c>
      <c r="G55" s="32">
        <v>16</v>
      </c>
      <c r="H55" s="311">
        <v>6.88</v>
      </c>
      <c r="I55" s="31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7"/>
      <c r="R55" s="317"/>
      <c r="S55" s="317"/>
      <c r="T55" s="318"/>
      <c r="U55" s="34"/>
      <c r="V55" s="34"/>
      <c r="W55" s="35" t="s">
        <v>69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19">
        <v>4607111039354</v>
      </c>
      <c r="E56" s="320"/>
      <c r="F56" s="311">
        <v>0.4</v>
      </c>
      <c r="G56" s="32">
        <v>16</v>
      </c>
      <c r="H56" s="311">
        <v>6.4</v>
      </c>
      <c r="I56" s="31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7"/>
      <c r="R56" s="317"/>
      <c r="S56" s="317"/>
      <c r="T56" s="318"/>
      <c r="U56" s="34"/>
      <c r="V56" s="34"/>
      <c r="W56" s="35" t="s">
        <v>69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19">
        <v>4607111036889</v>
      </c>
      <c r="E57" s="320"/>
      <c r="F57" s="311">
        <v>0.9</v>
      </c>
      <c r="G57" s="32">
        <v>8</v>
      </c>
      <c r="H57" s="311">
        <v>7.2</v>
      </c>
      <c r="I57" s="31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7"/>
      <c r="R57" s="317"/>
      <c r="S57" s="317"/>
      <c r="T57" s="318"/>
      <c r="U57" s="34"/>
      <c r="V57" s="34"/>
      <c r="W57" s="35" t="s">
        <v>69</v>
      </c>
      <c r="X57" s="312">
        <v>60</v>
      </c>
      <c r="Y57" s="313">
        <f t="shared" si="0"/>
        <v>60</v>
      </c>
      <c r="Z57" s="36">
        <f t="shared" si="1"/>
        <v>0.92999999999999994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19">
        <v>4607111039330</v>
      </c>
      <c r="E58" s="320"/>
      <c r="F58" s="311">
        <v>0.7</v>
      </c>
      <c r="G58" s="32">
        <v>10</v>
      </c>
      <c r="H58" s="311">
        <v>7</v>
      </c>
      <c r="I58" s="31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7"/>
      <c r="R58" s="317"/>
      <c r="S58" s="317"/>
      <c r="T58" s="318"/>
      <c r="U58" s="34"/>
      <c r="V58" s="34"/>
      <c r="W58" s="35" t="s">
        <v>69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2"/>
      <c r="N59" s="322"/>
      <c r="O59" s="323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4">
        <f>IFERROR(SUM(X47:X58),"0")</f>
        <v>204</v>
      </c>
      <c r="Y59" s="314">
        <f>IFERROR(SUM(Y47:Y58),"0")</f>
        <v>204</v>
      </c>
      <c r="Z59" s="31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3.1619999999999999</v>
      </c>
      <c r="AA59" s="315"/>
      <c r="AB59" s="315"/>
      <c r="AC59" s="315"/>
    </row>
    <row r="60" spans="1:68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4">
        <f>IFERROR(SUMPRODUCT(X47:X58*H47:H58),"0")</f>
        <v>1449.6000000000001</v>
      </c>
      <c r="Y60" s="314">
        <f>IFERROR(SUMPRODUCT(Y47:Y58*H47:H58),"0")</f>
        <v>1449.6000000000001</v>
      </c>
      <c r="Z60" s="37"/>
      <c r="AA60" s="315"/>
      <c r="AB60" s="315"/>
      <c r="AC60" s="315"/>
    </row>
    <row r="61" spans="1:68" ht="16.5" customHeight="1" x14ac:dyDescent="0.25">
      <c r="A61" s="328" t="s">
        <v>133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  <c r="AA61" s="307"/>
      <c r="AB61" s="307"/>
      <c r="AC61" s="307"/>
    </row>
    <row r="62" spans="1:68" ht="14.25" customHeight="1" x14ac:dyDescent="0.25">
      <c r="A62" s="346" t="s">
        <v>63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19">
        <v>4607111037411</v>
      </c>
      <c r="E63" s="320"/>
      <c r="F63" s="311">
        <v>2.7</v>
      </c>
      <c r="G63" s="32">
        <v>1</v>
      </c>
      <c r="H63" s="311">
        <v>2.7</v>
      </c>
      <c r="I63" s="31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3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7"/>
      <c r="R63" s="317"/>
      <c r="S63" s="317"/>
      <c r="T63" s="318"/>
      <c r="U63" s="34"/>
      <c r="V63" s="34"/>
      <c r="W63" s="35" t="s">
        <v>69</v>
      </c>
      <c r="X63" s="312">
        <v>126</v>
      </c>
      <c r="Y63" s="313">
        <f>IFERROR(IF(X63="","",X63),"")</f>
        <v>126</v>
      </c>
      <c r="Z63" s="36">
        <f>IFERROR(IF(X63="","",X63*0.00502),"")</f>
        <v>0.63251999999999997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354.46320000000003</v>
      </c>
      <c r="BN63" s="67">
        <f>IFERROR(Y63*I63,"0")</f>
        <v>354.46320000000003</v>
      </c>
      <c r="BO63" s="67">
        <f>IFERROR(X63/J63,"0")</f>
        <v>0.53846153846153844</v>
      </c>
      <c r="BP63" s="67">
        <f>IFERROR(Y63/J63,"0")</f>
        <v>0.53846153846153844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19">
        <v>4607111036728</v>
      </c>
      <c r="E64" s="320"/>
      <c r="F64" s="311">
        <v>5</v>
      </c>
      <c r="G64" s="32">
        <v>1</v>
      </c>
      <c r="H64" s="311">
        <v>5</v>
      </c>
      <c r="I64" s="31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4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7"/>
      <c r="R64" s="317"/>
      <c r="S64" s="317"/>
      <c r="T64" s="318"/>
      <c r="U64" s="34"/>
      <c r="V64" s="34"/>
      <c r="W64" s="35" t="s">
        <v>69</v>
      </c>
      <c r="X64" s="312">
        <v>144</v>
      </c>
      <c r="Y64" s="313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21"/>
      <c r="B65" s="322"/>
      <c r="C65" s="322"/>
      <c r="D65" s="322"/>
      <c r="E65" s="322"/>
      <c r="F65" s="322"/>
      <c r="G65" s="322"/>
      <c r="H65" s="322"/>
      <c r="I65" s="322"/>
      <c r="J65" s="322"/>
      <c r="K65" s="322"/>
      <c r="L65" s="322"/>
      <c r="M65" s="322"/>
      <c r="N65" s="322"/>
      <c r="O65" s="323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4">
        <f>IFERROR(SUM(X63:X64),"0")</f>
        <v>270</v>
      </c>
      <c r="Y65" s="314">
        <f>IFERROR(SUM(Y63:Y64),"0")</f>
        <v>270</v>
      </c>
      <c r="Z65" s="314">
        <f>IFERROR(IF(Z63="",0,Z63),"0")+IFERROR(IF(Z64="",0,Z64),"0")</f>
        <v>1.8795599999999999</v>
      </c>
      <c r="AA65" s="315"/>
      <c r="AB65" s="315"/>
      <c r="AC65" s="315"/>
    </row>
    <row r="66" spans="1:68" x14ac:dyDescent="0.2">
      <c r="A66" s="322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4">
        <f>IFERROR(SUMPRODUCT(X63:X64*H63:H64),"0")</f>
        <v>1060.2</v>
      </c>
      <c r="Y66" s="314">
        <f>IFERROR(SUMPRODUCT(Y63:Y64*H63:H64),"0")</f>
        <v>1060.2</v>
      </c>
      <c r="Z66" s="37"/>
      <c r="AA66" s="315"/>
      <c r="AB66" s="315"/>
      <c r="AC66" s="315"/>
    </row>
    <row r="67" spans="1:68" ht="16.5" customHeight="1" x14ac:dyDescent="0.25">
      <c r="A67" s="328" t="s">
        <v>140</v>
      </c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07"/>
      <c r="AB67" s="307"/>
      <c r="AC67" s="307"/>
    </row>
    <row r="68" spans="1:68" ht="14.25" customHeight="1" x14ac:dyDescent="0.25">
      <c r="A68" s="346" t="s">
        <v>141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19">
        <v>4607111033659</v>
      </c>
      <c r="E69" s="320"/>
      <c r="F69" s="311">
        <v>0.3</v>
      </c>
      <c r="G69" s="32">
        <v>12</v>
      </c>
      <c r="H69" s="311">
        <v>3.6</v>
      </c>
      <c r="I69" s="31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7"/>
      <c r="R69" s="317"/>
      <c r="S69" s="317"/>
      <c r="T69" s="318"/>
      <c r="U69" s="34"/>
      <c r="V69" s="34"/>
      <c r="W69" s="35" t="s">
        <v>69</v>
      </c>
      <c r="X69" s="312">
        <v>0</v>
      </c>
      <c r="Y69" s="31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21"/>
      <c r="B70" s="322"/>
      <c r="C70" s="322"/>
      <c r="D70" s="322"/>
      <c r="E70" s="322"/>
      <c r="F70" s="322"/>
      <c r="G70" s="322"/>
      <c r="H70" s="322"/>
      <c r="I70" s="322"/>
      <c r="J70" s="322"/>
      <c r="K70" s="322"/>
      <c r="L70" s="322"/>
      <c r="M70" s="322"/>
      <c r="N70" s="322"/>
      <c r="O70" s="323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4">
        <f>IFERROR(SUM(X69:X69),"0")</f>
        <v>0</v>
      </c>
      <c r="Y70" s="314">
        <f>IFERROR(SUM(Y69:Y69),"0")</f>
        <v>0</v>
      </c>
      <c r="Z70" s="314">
        <f>IFERROR(IF(Z69="",0,Z69),"0")</f>
        <v>0</v>
      </c>
      <c r="AA70" s="315"/>
      <c r="AB70" s="315"/>
      <c r="AC70" s="315"/>
    </row>
    <row r="71" spans="1:68" x14ac:dyDescent="0.2">
      <c r="A71" s="322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4">
        <f>IFERROR(SUMPRODUCT(X69:X69*H69:H69),"0")</f>
        <v>0</v>
      </c>
      <c r="Y71" s="314">
        <f>IFERROR(SUMPRODUCT(Y69:Y69*H69:H69),"0")</f>
        <v>0</v>
      </c>
      <c r="Z71" s="37"/>
      <c r="AA71" s="315"/>
      <c r="AB71" s="315"/>
      <c r="AC71" s="315"/>
    </row>
    <row r="72" spans="1:68" ht="16.5" customHeight="1" x14ac:dyDescent="0.25">
      <c r="A72" s="328" t="s">
        <v>145</v>
      </c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307"/>
      <c r="AB72" s="307"/>
      <c r="AC72" s="307"/>
    </row>
    <row r="73" spans="1:68" ht="14.25" customHeight="1" x14ac:dyDescent="0.25">
      <c r="A73" s="346" t="s">
        <v>146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19">
        <v>4607111034137</v>
      </c>
      <c r="E74" s="320"/>
      <c r="F74" s="311">
        <v>0.3</v>
      </c>
      <c r="G74" s="32">
        <v>12</v>
      </c>
      <c r="H74" s="311">
        <v>3.6</v>
      </c>
      <c r="I74" s="31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2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7"/>
      <c r="R74" s="317"/>
      <c r="S74" s="317"/>
      <c r="T74" s="318"/>
      <c r="U74" s="34"/>
      <c r="V74" s="34"/>
      <c r="W74" s="35" t="s">
        <v>69</v>
      </c>
      <c r="X74" s="312">
        <v>0</v>
      </c>
      <c r="Y74" s="313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19">
        <v>4607111034120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69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1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3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4">
        <f>IFERROR(SUM(X74:X75),"0")</f>
        <v>28</v>
      </c>
      <c r="Y76" s="314">
        <f>IFERROR(SUM(Y74:Y75),"0")</f>
        <v>28</v>
      </c>
      <c r="Z76" s="314">
        <f>IFERROR(IF(Z74="",0,Z74),"0")+IFERROR(IF(Z75="",0,Z75),"0")</f>
        <v>0.50063999999999997</v>
      </c>
      <c r="AA76" s="315"/>
      <c r="AB76" s="315"/>
      <c r="AC76" s="315"/>
    </row>
    <row r="77" spans="1:68" x14ac:dyDescent="0.2">
      <c r="A77" s="322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4">
        <f>IFERROR(SUMPRODUCT(X74:X75*H74:H75),"0")</f>
        <v>100.8</v>
      </c>
      <c r="Y77" s="314">
        <f>IFERROR(SUMPRODUCT(Y74:Y75*H74:H75),"0")</f>
        <v>100.8</v>
      </c>
      <c r="Z77" s="37"/>
      <c r="AA77" s="315"/>
      <c r="AB77" s="315"/>
      <c r="AC77" s="315"/>
    </row>
    <row r="78" spans="1:68" ht="16.5" customHeight="1" x14ac:dyDescent="0.25">
      <c r="A78" s="328" t="s">
        <v>153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307"/>
      <c r="AB78" s="307"/>
      <c r="AC78" s="307"/>
    </row>
    <row r="79" spans="1:68" ht="14.25" customHeight="1" x14ac:dyDescent="0.25">
      <c r="A79" s="346" t="s">
        <v>141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19">
        <v>4607111036407</v>
      </c>
      <c r="E80" s="320"/>
      <c r="F80" s="311">
        <v>0.3</v>
      </c>
      <c r="G80" s="32">
        <v>14</v>
      </c>
      <c r="H80" s="311">
        <v>4.2</v>
      </c>
      <c r="I80" s="31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7"/>
      <c r="R80" s="317"/>
      <c r="S80" s="317"/>
      <c r="T80" s="318"/>
      <c r="U80" s="34"/>
      <c r="V80" s="34"/>
      <c r="W80" s="35" t="s">
        <v>69</v>
      </c>
      <c r="X80" s="312">
        <v>14</v>
      </c>
      <c r="Y80" s="31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19">
        <v>4607111033628</v>
      </c>
      <c r="E81" s="320"/>
      <c r="F81" s="311">
        <v>0.3</v>
      </c>
      <c r="G81" s="32">
        <v>12</v>
      </c>
      <c r="H81" s="311">
        <v>3.6</v>
      </c>
      <c r="I81" s="31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7"/>
      <c r="R81" s="317"/>
      <c r="S81" s="317"/>
      <c r="T81" s="318"/>
      <c r="U81" s="34"/>
      <c r="V81" s="34"/>
      <c r="W81" s="35" t="s">
        <v>69</v>
      </c>
      <c r="X81" s="312">
        <v>0</v>
      </c>
      <c r="Y81" s="313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19">
        <v>4607111033451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2" t="s">
        <v>162</v>
      </c>
      <c r="Q82" s="317"/>
      <c r="R82" s="317"/>
      <c r="S82" s="317"/>
      <c r="T82" s="318"/>
      <c r="U82" s="34"/>
      <c r="V82" s="34"/>
      <c r="W82" s="35" t="s">
        <v>69</v>
      </c>
      <c r="X82" s="312">
        <v>98</v>
      </c>
      <c r="Y82" s="313">
        <f t="shared" si="6"/>
        <v>98</v>
      </c>
      <c r="Z82" s="36">
        <f t="shared" si="7"/>
        <v>1.75224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421.75280000000004</v>
      </c>
      <c r="BN82" s="67">
        <f t="shared" si="9"/>
        <v>421.75280000000004</v>
      </c>
      <c r="BO82" s="67">
        <f t="shared" si="10"/>
        <v>1.4</v>
      </c>
      <c r="BP82" s="67">
        <f t="shared" si="11"/>
        <v>1.4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19">
        <v>4607111035141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7"/>
      <c r="R83" s="317"/>
      <c r="S83" s="317"/>
      <c r="T83" s="318"/>
      <c r="U83" s="34"/>
      <c r="V83" s="34"/>
      <c r="W83" s="35" t="s">
        <v>69</v>
      </c>
      <c r="X83" s="312">
        <v>0</v>
      </c>
      <c r="Y83" s="31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19">
        <v>4607111033444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3" t="s">
        <v>169</v>
      </c>
      <c r="Q84" s="317"/>
      <c r="R84" s="317"/>
      <c r="S84" s="317"/>
      <c r="T84" s="318"/>
      <c r="U84" s="34"/>
      <c r="V84" s="34"/>
      <c r="W84" s="35" t="s">
        <v>69</v>
      </c>
      <c r="X84" s="312">
        <v>126</v>
      </c>
      <c r="Y84" s="313">
        <f t="shared" si="6"/>
        <v>126</v>
      </c>
      <c r="Z84" s="36">
        <f t="shared" si="7"/>
        <v>2.2528800000000002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542.25360000000001</v>
      </c>
      <c r="BN84" s="67">
        <f t="shared" si="9"/>
        <v>542.25360000000001</v>
      </c>
      <c r="BO84" s="67">
        <f t="shared" si="10"/>
        <v>1.8</v>
      </c>
      <c r="BP84" s="67">
        <f t="shared" si="11"/>
        <v>1.8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19">
        <v>4607111035028</v>
      </c>
      <c r="E85" s="320"/>
      <c r="F85" s="311">
        <v>0.48</v>
      </c>
      <c r="G85" s="32">
        <v>8</v>
      </c>
      <c r="H85" s="311">
        <v>3.84</v>
      </c>
      <c r="I85" s="31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7"/>
      <c r="R85" s="317"/>
      <c r="S85" s="317"/>
      <c r="T85" s="318"/>
      <c r="U85" s="34"/>
      <c r="V85" s="34"/>
      <c r="W85" s="35" t="s">
        <v>69</v>
      </c>
      <c r="X85" s="312">
        <v>0</v>
      </c>
      <c r="Y85" s="31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1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3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4">
        <f>IFERROR(SUM(X80:X85),"0")</f>
        <v>238</v>
      </c>
      <c r="Y86" s="314">
        <f>IFERROR(SUM(Y80:Y85),"0")</f>
        <v>238</v>
      </c>
      <c r="Z86" s="314">
        <f>IFERROR(IF(Z80="",0,Z80),"0")+IFERROR(IF(Z81="",0,Z81),"0")+IFERROR(IF(Z82="",0,Z82),"0")+IFERROR(IF(Z83="",0,Z83),"0")+IFERROR(IF(Z84="",0,Z84),"0")+IFERROR(IF(Z85="",0,Z85),"0")</f>
        <v>4.2554400000000001</v>
      </c>
      <c r="AA86" s="315"/>
      <c r="AB86" s="315"/>
      <c r="AC86" s="315"/>
    </row>
    <row r="87" spans="1:68" x14ac:dyDescent="0.2">
      <c r="A87" s="322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4">
        <f>IFERROR(SUMPRODUCT(X80:X85*H80:H85),"0")</f>
        <v>865.2</v>
      </c>
      <c r="Y87" s="314">
        <f>IFERROR(SUMPRODUCT(Y80:Y85*H80:H85),"0")</f>
        <v>865.2</v>
      </c>
      <c r="Z87" s="37"/>
      <c r="AA87" s="315"/>
      <c r="AB87" s="315"/>
      <c r="AC87" s="315"/>
    </row>
    <row r="88" spans="1:68" ht="16.5" customHeight="1" x14ac:dyDescent="0.25">
      <c r="A88" s="328" t="s">
        <v>172</v>
      </c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  <c r="X88" s="322"/>
      <c r="Y88" s="322"/>
      <c r="Z88" s="322"/>
      <c r="AA88" s="307"/>
      <c r="AB88" s="307"/>
      <c r="AC88" s="307"/>
    </row>
    <row r="89" spans="1:68" ht="14.25" customHeight="1" x14ac:dyDescent="0.25">
      <c r="A89" s="346" t="s">
        <v>173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19">
        <v>4607025784012</v>
      </c>
      <c r="E90" s="320"/>
      <c r="F90" s="311">
        <v>0.09</v>
      </c>
      <c r="G90" s="32">
        <v>24</v>
      </c>
      <c r="H90" s="311">
        <v>2.16</v>
      </c>
      <c r="I90" s="31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7"/>
      <c r="R90" s="317"/>
      <c r="S90" s="317"/>
      <c r="T90" s="318"/>
      <c r="U90" s="34"/>
      <c r="V90" s="34"/>
      <c r="W90" s="35" t="s">
        <v>69</v>
      </c>
      <c r="X90" s="312">
        <v>42</v>
      </c>
      <c r="Y90" s="313">
        <f>IFERROR(IF(X90="","",X90),"")</f>
        <v>42</v>
      </c>
      <c r="Z90" s="36">
        <f>IFERROR(IF(X90="","",X90*0.00936),"")</f>
        <v>0.39312000000000002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104.63040000000001</v>
      </c>
      <c r="BN90" s="67">
        <f>IFERROR(Y90*I90,"0")</f>
        <v>104.63040000000001</v>
      </c>
      <c r="BO90" s="67">
        <f>IFERROR(X90/J90,"0")</f>
        <v>0.33333333333333331</v>
      </c>
      <c r="BP90" s="67">
        <f>IFERROR(Y90/J90,"0")</f>
        <v>0.33333333333333331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19">
        <v>4607025784319</v>
      </c>
      <c r="E91" s="320"/>
      <c r="F91" s="311">
        <v>0.36</v>
      </c>
      <c r="G91" s="32">
        <v>10</v>
      </c>
      <c r="H91" s="311">
        <v>3.6</v>
      </c>
      <c r="I91" s="31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7"/>
      <c r="R91" s="317"/>
      <c r="S91" s="317"/>
      <c r="T91" s="318"/>
      <c r="U91" s="34"/>
      <c r="V91" s="34"/>
      <c r="W91" s="35" t="s">
        <v>69</v>
      </c>
      <c r="X91" s="312">
        <v>0</v>
      </c>
      <c r="Y91" s="31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19">
        <v>4607111035370</v>
      </c>
      <c r="E92" s="320"/>
      <c r="F92" s="311">
        <v>0.14000000000000001</v>
      </c>
      <c r="G92" s="32">
        <v>22</v>
      </c>
      <c r="H92" s="311">
        <v>3.08</v>
      </c>
      <c r="I92" s="31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7"/>
      <c r="R92" s="317"/>
      <c r="S92" s="317"/>
      <c r="T92" s="318"/>
      <c r="U92" s="34"/>
      <c r="V92" s="34"/>
      <c r="W92" s="35" t="s">
        <v>69</v>
      </c>
      <c r="X92" s="312">
        <v>0</v>
      </c>
      <c r="Y92" s="31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1"/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3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4">
        <f>IFERROR(SUM(X90:X92),"0")</f>
        <v>42</v>
      </c>
      <c r="Y93" s="314">
        <f>IFERROR(SUM(Y90:Y92),"0")</f>
        <v>42</v>
      </c>
      <c r="Z93" s="314">
        <f>IFERROR(IF(Z90="",0,Z90),"0")+IFERROR(IF(Z91="",0,Z91),"0")+IFERROR(IF(Z92="",0,Z92),"0")</f>
        <v>0.39312000000000002</v>
      </c>
      <c r="AA93" s="315"/>
      <c r="AB93" s="315"/>
      <c r="AC93" s="315"/>
    </row>
    <row r="94" spans="1:68" x14ac:dyDescent="0.2">
      <c r="A94" s="322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4">
        <f>IFERROR(SUMPRODUCT(X90:X92*H90:H92),"0")</f>
        <v>90.72</v>
      </c>
      <c r="Y94" s="314">
        <f>IFERROR(SUMPRODUCT(Y90:Y92*H90:H92),"0")</f>
        <v>90.72</v>
      </c>
      <c r="Z94" s="37"/>
      <c r="AA94" s="315"/>
      <c r="AB94" s="315"/>
      <c r="AC94" s="315"/>
    </row>
    <row r="95" spans="1:68" ht="16.5" customHeight="1" x14ac:dyDescent="0.25">
      <c r="A95" s="328" t="s">
        <v>182</v>
      </c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2"/>
      <c r="S95" s="322"/>
      <c r="T95" s="322"/>
      <c r="U95" s="322"/>
      <c r="V95" s="322"/>
      <c r="W95" s="322"/>
      <c r="X95" s="322"/>
      <c r="Y95" s="322"/>
      <c r="Z95" s="322"/>
      <c r="AA95" s="307"/>
      <c r="AB95" s="307"/>
      <c r="AC95" s="307"/>
    </row>
    <row r="96" spans="1:68" ht="14.25" customHeight="1" x14ac:dyDescent="0.25">
      <c r="A96" s="346" t="s">
        <v>63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19">
        <v>4607111033970</v>
      </c>
      <c r="E97" s="320"/>
      <c r="F97" s="311">
        <v>0.43</v>
      </c>
      <c r="G97" s="32">
        <v>16</v>
      </c>
      <c r="H97" s="311">
        <v>6.88</v>
      </c>
      <c r="I97" s="31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7"/>
      <c r="R97" s="317"/>
      <c r="S97" s="317"/>
      <c r="T97" s="318"/>
      <c r="U97" s="34"/>
      <c r="V97" s="34"/>
      <c r="W97" s="35" t="s">
        <v>69</v>
      </c>
      <c r="X97" s="312">
        <v>0</v>
      </c>
      <c r="Y97" s="313">
        <f t="shared" ref="Y97:Y105" si="12">IFERROR(IF(X97="","",X97),"")</f>
        <v>0</v>
      </c>
      <c r="Z97" s="36">
        <f t="shared" ref="Z97:Z105" si="13">IFERROR(IF(X97="","",X97*0.0155),"")</f>
        <v>0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0</v>
      </c>
      <c r="BN97" s="67">
        <f t="shared" ref="BN97:BN105" si="15">IFERROR(Y97*I97,"0")</f>
        <v>0</v>
      </c>
      <c r="BO97" s="67">
        <f t="shared" ref="BO97:BO105" si="16">IFERROR(X97/J97,"0")</f>
        <v>0</v>
      </c>
      <c r="BP97" s="67">
        <f t="shared" ref="BP97:BP105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19">
        <v>4607111039262</v>
      </c>
      <c r="E98" s="320"/>
      <c r="F98" s="311">
        <v>0.4</v>
      </c>
      <c r="G98" s="32">
        <v>16</v>
      </c>
      <c r="H98" s="311">
        <v>6.4</v>
      </c>
      <c r="I98" s="31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7"/>
      <c r="R98" s="317"/>
      <c r="S98" s="317"/>
      <c r="T98" s="318"/>
      <c r="U98" s="34"/>
      <c r="V98" s="34"/>
      <c r="W98" s="35" t="s">
        <v>69</v>
      </c>
      <c r="X98" s="312">
        <v>0</v>
      </c>
      <c r="Y98" s="31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19">
        <v>4607111034144</v>
      </c>
      <c r="E99" s="320"/>
      <c r="F99" s="311">
        <v>0.9</v>
      </c>
      <c r="G99" s="32">
        <v>8</v>
      </c>
      <c r="H99" s="311">
        <v>7.2</v>
      </c>
      <c r="I99" s="31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7"/>
      <c r="R99" s="317"/>
      <c r="S99" s="317"/>
      <c r="T99" s="318"/>
      <c r="U99" s="34"/>
      <c r="V99" s="34"/>
      <c r="W99" s="35" t="s">
        <v>69</v>
      </c>
      <c r="X99" s="312">
        <v>120</v>
      </c>
      <c r="Y99" s="313">
        <f t="shared" si="12"/>
        <v>120</v>
      </c>
      <c r="Z99" s="36">
        <f t="shared" si="13"/>
        <v>1.8599999999999999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898.31999999999994</v>
      </c>
      <c r="BN99" s="67">
        <f t="shared" si="15"/>
        <v>898.31999999999994</v>
      </c>
      <c r="BO99" s="67">
        <f t="shared" si="16"/>
        <v>1.4285714285714286</v>
      </c>
      <c r="BP99" s="67">
        <f t="shared" si="17"/>
        <v>1.4285714285714286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19">
        <v>4607111039248</v>
      </c>
      <c r="E100" s="320"/>
      <c r="F100" s="311">
        <v>0.7</v>
      </c>
      <c r="G100" s="32">
        <v>10</v>
      </c>
      <c r="H100" s="311">
        <v>7</v>
      </c>
      <c r="I100" s="31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7"/>
      <c r="R100" s="317"/>
      <c r="S100" s="317"/>
      <c r="T100" s="318"/>
      <c r="U100" s="34"/>
      <c r="V100" s="34"/>
      <c r="W100" s="35" t="s">
        <v>69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19">
        <v>4607111033987</v>
      </c>
      <c r="E101" s="320"/>
      <c r="F101" s="311">
        <v>0.43</v>
      </c>
      <c r="G101" s="32">
        <v>16</v>
      </c>
      <c r="H101" s="311">
        <v>6.88</v>
      </c>
      <c r="I101" s="31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7"/>
      <c r="R101" s="317"/>
      <c r="S101" s="317"/>
      <c r="T101" s="318"/>
      <c r="U101" s="34"/>
      <c r="V101" s="34"/>
      <c r="W101" s="35" t="s">
        <v>69</v>
      </c>
      <c r="X101" s="312">
        <v>24</v>
      </c>
      <c r="Y101" s="313">
        <f t="shared" si="12"/>
        <v>24</v>
      </c>
      <c r="Z101" s="36">
        <f t="shared" si="13"/>
        <v>0.372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19">
        <v>4607111039293</v>
      </c>
      <c r="E102" s="320"/>
      <c r="F102" s="311">
        <v>0.4</v>
      </c>
      <c r="G102" s="32">
        <v>16</v>
      </c>
      <c r="H102" s="311">
        <v>6.4</v>
      </c>
      <c r="I102" s="31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8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7"/>
      <c r="R102" s="317"/>
      <c r="S102" s="317"/>
      <c r="T102" s="318"/>
      <c r="U102" s="34"/>
      <c r="V102" s="34"/>
      <c r="W102" s="35" t="s">
        <v>69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19">
        <v>4607111034151</v>
      </c>
      <c r="E103" s="320"/>
      <c r="F103" s="311">
        <v>0.9</v>
      </c>
      <c r="G103" s="32">
        <v>8</v>
      </c>
      <c r="H103" s="311">
        <v>7.2</v>
      </c>
      <c r="I103" s="31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7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7"/>
      <c r="R103" s="317"/>
      <c r="S103" s="317"/>
      <c r="T103" s="318"/>
      <c r="U103" s="34"/>
      <c r="V103" s="34"/>
      <c r="W103" s="35" t="s">
        <v>69</v>
      </c>
      <c r="X103" s="312">
        <v>348</v>
      </c>
      <c r="Y103" s="313">
        <f t="shared" si="12"/>
        <v>348</v>
      </c>
      <c r="Z103" s="36">
        <f t="shared" si="13"/>
        <v>5.3940000000000001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2605.1279999999997</v>
      </c>
      <c r="BN103" s="67">
        <f t="shared" si="15"/>
        <v>2605.1279999999997</v>
      </c>
      <c r="BO103" s="67">
        <f t="shared" si="16"/>
        <v>4.1428571428571432</v>
      </c>
      <c r="BP103" s="67">
        <f t="shared" si="17"/>
        <v>4.1428571428571432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19">
        <v>4607111039279</v>
      </c>
      <c r="E104" s="320"/>
      <c r="F104" s="311">
        <v>0.7</v>
      </c>
      <c r="G104" s="32">
        <v>10</v>
      </c>
      <c r="H104" s="311">
        <v>7</v>
      </c>
      <c r="I104" s="31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7"/>
      <c r="R104" s="317"/>
      <c r="S104" s="317"/>
      <c r="T104" s="318"/>
      <c r="U104" s="34"/>
      <c r="V104" s="34"/>
      <c r="W104" s="35" t="s">
        <v>69</v>
      </c>
      <c r="X104" s="312">
        <v>0</v>
      </c>
      <c r="Y104" s="31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19">
        <v>4607111038098</v>
      </c>
      <c r="E105" s="320"/>
      <c r="F105" s="311">
        <v>0.8</v>
      </c>
      <c r="G105" s="32">
        <v>8</v>
      </c>
      <c r="H105" s="311">
        <v>6.4</v>
      </c>
      <c r="I105" s="31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17"/>
      <c r="R105" s="317"/>
      <c r="S105" s="317"/>
      <c r="T105" s="318"/>
      <c r="U105" s="34"/>
      <c r="V105" s="34"/>
      <c r="W105" s="35" t="s">
        <v>69</v>
      </c>
      <c r="X105" s="312">
        <v>36</v>
      </c>
      <c r="Y105" s="313">
        <f t="shared" si="12"/>
        <v>36</v>
      </c>
      <c r="Z105" s="36">
        <f t="shared" si="13"/>
        <v>0.55800000000000005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240.696</v>
      </c>
      <c r="BN105" s="67">
        <f t="shared" si="15"/>
        <v>240.696</v>
      </c>
      <c r="BO105" s="67">
        <f t="shared" si="16"/>
        <v>0.42857142857142855</v>
      </c>
      <c r="BP105" s="67">
        <f t="shared" si="17"/>
        <v>0.42857142857142855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72</v>
      </c>
      <c r="Q106" s="326"/>
      <c r="R106" s="326"/>
      <c r="S106" s="326"/>
      <c r="T106" s="326"/>
      <c r="U106" s="326"/>
      <c r="V106" s="327"/>
      <c r="W106" s="37" t="s">
        <v>69</v>
      </c>
      <c r="X106" s="314">
        <f>IFERROR(SUM(X97:X105),"0")</f>
        <v>528</v>
      </c>
      <c r="Y106" s="314">
        <f>IFERROR(SUM(Y97:Y105),"0")</f>
        <v>528</v>
      </c>
      <c r="Z106" s="31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8.1839999999999993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72</v>
      </c>
      <c r="Q107" s="326"/>
      <c r="R107" s="326"/>
      <c r="S107" s="326"/>
      <c r="T107" s="326"/>
      <c r="U107" s="326"/>
      <c r="V107" s="327"/>
      <c r="W107" s="37" t="s">
        <v>73</v>
      </c>
      <c r="X107" s="314">
        <f>IFERROR(SUMPRODUCT(X97:X105*H97:H105),"0")</f>
        <v>3765.12</v>
      </c>
      <c r="Y107" s="314">
        <f>IFERROR(SUMPRODUCT(Y97:Y105*H97:H105),"0")</f>
        <v>3765.12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46" t="s">
        <v>141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6"/>
      <c r="AB109" s="306"/>
      <c r="AC109" s="306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79</v>
      </c>
      <c r="L110" s="32" t="s">
        <v>86</v>
      </c>
      <c r="M110" s="33" t="s">
        <v>68</v>
      </c>
      <c r="N110" s="33"/>
      <c r="O110" s="32">
        <v>180</v>
      </c>
      <c r="P110" s="5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69</v>
      </c>
      <c r="X110" s="312">
        <v>196</v>
      </c>
      <c r="Y110" s="313">
        <f>IFERROR(IF(X110="","",X110),"")</f>
        <v>196</v>
      </c>
      <c r="Z110" s="36">
        <f>IFERROR(IF(X110="","",X110*0.01788),"")</f>
        <v>3.50448</v>
      </c>
      <c r="AA110" s="56"/>
      <c r="AB110" s="57"/>
      <c r="AC110" s="158" t="s">
        <v>207</v>
      </c>
      <c r="AG110" s="67"/>
      <c r="AJ110" s="71" t="s">
        <v>87</v>
      </c>
      <c r="AK110" s="71">
        <v>70</v>
      </c>
      <c r="BB110" s="159" t="s">
        <v>81</v>
      </c>
      <c r="BM110" s="67">
        <f>IFERROR(X110*I110,"0")</f>
        <v>725.90559999999994</v>
      </c>
      <c r="BN110" s="67">
        <f>IFERROR(Y110*I110,"0")</f>
        <v>725.90559999999994</v>
      </c>
      <c r="BO110" s="67">
        <f>IFERROR(X110/J110,"0")</f>
        <v>2.8</v>
      </c>
      <c r="BP110" s="67">
        <f>IFERROR(Y110/J110,"0")</f>
        <v>2.8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79</v>
      </c>
      <c r="L111" s="32" t="s">
        <v>86</v>
      </c>
      <c r="M111" s="33" t="s">
        <v>68</v>
      </c>
      <c r="N111" s="33"/>
      <c r="O111" s="32">
        <v>180</v>
      </c>
      <c r="P111" s="47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69</v>
      </c>
      <c r="X111" s="312">
        <v>322</v>
      </c>
      <c r="Y111" s="313">
        <f>IFERROR(IF(X111="","",X111),"")</f>
        <v>322</v>
      </c>
      <c r="Z111" s="36">
        <f>IFERROR(IF(X111="","",X111*0.01788),"")</f>
        <v>5.7573600000000003</v>
      </c>
      <c r="AA111" s="56"/>
      <c r="AB111" s="57"/>
      <c r="AC111" s="160" t="s">
        <v>163</v>
      </c>
      <c r="AG111" s="67"/>
      <c r="AJ111" s="71" t="s">
        <v>87</v>
      </c>
      <c r="AK111" s="71">
        <v>70</v>
      </c>
      <c r="BB111" s="161" t="s">
        <v>81</v>
      </c>
      <c r="BM111" s="67">
        <f>IFERROR(X111*I111,"0")</f>
        <v>1192.5591999999999</v>
      </c>
      <c r="BN111" s="67">
        <f>IFERROR(Y111*I111,"0")</f>
        <v>1192.5591999999999</v>
      </c>
      <c r="BO111" s="67">
        <f>IFERROR(X111/J111,"0")</f>
        <v>4.5999999999999996</v>
      </c>
      <c r="BP111" s="67">
        <f>IFERROR(Y111/J111,"0")</f>
        <v>4.5999999999999996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72</v>
      </c>
      <c r="Q112" s="326"/>
      <c r="R112" s="326"/>
      <c r="S112" s="326"/>
      <c r="T112" s="326"/>
      <c r="U112" s="326"/>
      <c r="V112" s="327"/>
      <c r="W112" s="37" t="s">
        <v>69</v>
      </c>
      <c r="X112" s="314">
        <f>IFERROR(SUM(X110:X111),"0")</f>
        <v>518</v>
      </c>
      <c r="Y112" s="314">
        <f>IFERROR(SUM(Y110:Y111),"0")</f>
        <v>518</v>
      </c>
      <c r="Z112" s="314">
        <f>IFERROR(IF(Z110="",0,Z110),"0")+IFERROR(IF(Z111="",0,Z111),"0")</f>
        <v>9.2618399999999994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72</v>
      </c>
      <c r="Q113" s="326"/>
      <c r="R113" s="326"/>
      <c r="S113" s="326"/>
      <c r="T113" s="326"/>
      <c r="U113" s="326"/>
      <c r="V113" s="327"/>
      <c r="W113" s="37" t="s">
        <v>73</v>
      </c>
      <c r="X113" s="314">
        <f>IFERROR(SUMPRODUCT(X110:X111*H110:H111),"0")</f>
        <v>1554</v>
      </c>
      <c r="Y113" s="314">
        <f>IFERROR(SUMPRODUCT(Y110:Y111*H110:H111),"0")</f>
        <v>1554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46" t="s">
        <v>141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6"/>
      <c r="AB115" s="306"/>
      <c r="AC115" s="306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69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79</v>
      </c>
      <c r="L117" s="32" t="s">
        <v>86</v>
      </c>
      <c r="M117" s="33" t="s">
        <v>68</v>
      </c>
      <c r="N117" s="33"/>
      <c r="O117" s="32">
        <v>180</v>
      </c>
      <c r="P117" s="40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69</v>
      </c>
      <c r="X117" s="312">
        <v>112</v>
      </c>
      <c r="Y117" s="313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164" t="s">
        <v>216</v>
      </c>
      <c r="AG117" s="67"/>
      <c r="AJ117" s="71" t="s">
        <v>87</v>
      </c>
      <c r="AK117" s="71">
        <v>70</v>
      </c>
      <c r="BB117" s="165" t="s">
        <v>81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72</v>
      </c>
      <c r="Q118" s="326"/>
      <c r="R118" s="326"/>
      <c r="S118" s="326"/>
      <c r="T118" s="326"/>
      <c r="U118" s="326"/>
      <c r="V118" s="327"/>
      <c r="W118" s="37" t="s">
        <v>69</v>
      </c>
      <c r="X118" s="314">
        <f>IFERROR(SUM(X116:X117),"0")</f>
        <v>112</v>
      </c>
      <c r="Y118" s="314">
        <f>IFERROR(SUM(Y116:Y117),"0")</f>
        <v>112</v>
      </c>
      <c r="Z118" s="314">
        <f>IFERROR(IF(Z116="",0,Z116),"0")+IFERROR(IF(Z117="",0,Z117),"0")</f>
        <v>2.0025599999999999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72</v>
      </c>
      <c r="Q119" s="326"/>
      <c r="R119" s="326"/>
      <c r="S119" s="326"/>
      <c r="T119" s="326"/>
      <c r="U119" s="326"/>
      <c r="V119" s="327"/>
      <c r="W119" s="37" t="s">
        <v>73</v>
      </c>
      <c r="X119" s="314">
        <f>IFERROR(SUMPRODUCT(X116:X117*H116:H117),"0")</f>
        <v>336</v>
      </c>
      <c r="Y119" s="314">
        <f>IFERROR(SUMPRODUCT(Y116:Y117*H116:H117),"0")</f>
        <v>336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46" t="s">
        <v>141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6"/>
      <c r="AB121" s="306"/>
      <c r="AC121" s="306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69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71</v>
      </c>
      <c r="AK122" s="71">
        <v>1</v>
      </c>
      <c r="BB122" s="167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79</v>
      </c>
      <c r="L123" s="32" t="s">
        <v>96</v>
      </c>
      <c r="M123" s="33" t="s">
        <v>68</v>
      </c>
      <c r="N123" s="33"/>
      <c r="O123" s="32">
        <v>180</v>
      </c>
      <c r="P123" s="5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69</v>
      </c>
      <c r="X123" s="312">
        <v>56</v>
      </c>
      <c r="Y123" s="313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68" t="s">
        <v>222</v>
      </c>
      <c r="AG123" s="67"/>
      <c r="AJ123" s="71" t="s">
        <v>98</v>
      </c>
      <c r="AK123" s="71">
        <v>14</v>
      </c>
      <c r="BB123" s="169" t="s">
        <v>81</v>
      </c>
      <c r="BM123" s="67">
        <f>IFERROR(X123*I123,"0")</f>
        <v>183.67999999999998</v>
      </c>
      <c r="BN123" s="67">
        <f>IFERROR(Y123*I123,"0")</f>
        <v>183.67999999999998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79</v>
      </c>
      <c r="L124" s="32" t="s">
        <v>86</v>
      </c>
      <c r="M124" s="33" t="s">
        <v>68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69</v>
      </c>
      <c r="X124" s="312">
        <v>294</v>
      </c>
      <c r="Y124" s="313">
        <f>IFERROR(IF(X124="","",X124),"")</f>
        <v>294</v>
      </c>
      <c r="Z124" s="36">
        <f>IFERROR(IF(X124="","",X124*0.01788),"")</f>
        <v>5.2567199999999996</v>
      </c>
      <c r="AA124" s="56"/>
      <c r="AB124" s="57"/>
      <c r="AC124" s="170" t="s">
        <v>207</v>
      </c>
      <c r="AG124" s="67"/>
      <c r="AJ124" s="71" t="s">
        <v>87</v>
      </c>
      <c r="AK124" s="71">
        <v>70</v>
      </c>
      <c r="BB124" s="171" t="s">
        <v>81</v>
      </c>
      <c r="BM124" s="67">
        <f>IFERROR(X124*I124,"0")</f>
        <v>964.31999999999994</v>
      </c>
      <c r="BN124" s="67">
        <f>IFERROR(Y124*I124,"0")</f>
        <v>964.31999999999994</v>
      </c>
      <c r="BO124" s="67">
        <f>IFERROR(X124/J124,"0")</f>
        <v>4.2</v>
      </c>
      <c r="BP124" s="67">
        <f>IFERROR(Y124/J124,"0")</f>
        <v>4.2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72</v>
      </c>
      <c r="Q125" s="326"/>
      <c r="R125" s="326"/>
      <c r="S125" s="326"/>
      <c r="T125" s="326"/>
      <c r="U125" s="326"/>
      <c r="V125" s="327"/>
      <c r="W125" s="37" t="s">
        <v>69</v>
      </c>
      <c r="X125" s="314">
        <f>IFERROR(SUM(X122:X124),"0")</f>
        <v>350</v>
      </c>
      <c r="Y125" s="314">
        <f>IFERROR(SUM(Y122:Y124),"0")</f>
        <v>350</v>
      </c>
      <c r="Z125" s="314">
        <f>IFERROR(IF(Z122="",0,Z122),"0")+IFERROR(IF(Z123="",0,Z123),"0")+IFERROR(IF(Z124="",0,Z124),"0")</f>
        <v>6.2579999999999991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72</v>
      </c>
      <c r="Q126" s="326"/>
      <c r="R126" s="326"/>
      <c r="S126" s="326"/>
      <c r="T126" s="326"/>
      <c r="U126" s="326"/>
      <c r="V126" s="327"/>
      <c r="W126" s="37" t="s">
        <v>73</v>
      </c>
      <c r="X126" s="314">
        <f>IFERROR(SUMPRODUCT(X122:X124*H122:H124),"0")</f>
        <v>1050</v>
      </c>
      <c r="Y126" s="314">
        <f>IFERROR(SUMPRODUCT(Y122:Y124*H122:H124),"0")</f>
        <v>1050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46" t="s">
        <v>141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6"/>
      <c r="AB128" s="306"/>
      <c r="AC128" s="306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69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71</v>
      </c>
      <c r="AK129" s="71">
        <v>1</v>
      </c>
      <c r="BB129" s="17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72</v>
      </c>
      <c r="Q130" s="326"/>
      <c r="R130" s="326"/>
      <c r="S130" s="326"/>
      <c r="T130" s="326"/>
      <c r="U130" s="326"/>
      <c r="V130" s="327"/>
      <c r="W130" s="37" t="s">
        <v>69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72</v>
      </c>
      <c r="Q131" s="326"/>
      <c r="R131" s="326"/>
      <c r="S131" s="326"/>
      <c r="T131" s="326"/>
      <c r="U131" s="326"/>
      <c r="V131" s="327"/>
      <c r="W131" s="37" t="s">
        <v>73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46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6"/>
      <c r="AB133" s="306"/>
      <c r="AC133" s="306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67</v>
      </c>
      <c r="M134" s="33" t="s">
        <v>68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69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71</v>
      </c>
      <c r="AK134" s="71">
        <v>1</v>
      </c>
      <c r="BB134" s="175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67</v>
      </c>
      <c r="M135" s="33" t="s">
        <v>68</v>
      </c>
      <c r="N135" s="33"/>
      <c r="O135" s="32">
        <v>180</v>
      </c>
      <c r="P135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69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72</v>
      </c>
      <c r="Q136" s="326"/>
      <c r="R136" s="326"/>
      <c r="S136" s="326"/>
      <c r="T136" s="326"/>
      <c r="U136" s="326"/>
      <c r="V136" s="327"/>
      <c r="W136" s="37" t="s">
        <v>69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72</v>
      </c>
      <c r="Q137" s="326"/>
      <c r="R137" s="326"/>
      <c r="S137" s="326"/>
      <c r="T137" s="326"/>
      <c r="U137" s="326"/>
      <c r="V137" s="327"/>
      <c r="W137" s="37" t="s">
        <v>73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46" t="s">
        <v>141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6"/>
      <c r="AB139" s="306"/>
      <c r="AC139" s="306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69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71</v>
      </c>
      <c r="AK140" s="71">
        <v>1</v>
      </c>
      <c r="BB140" s="179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72</v>
      </c>
      <c r="Q141" s="326"/>
      <c r="R141" s="326"/>
      <c r="S141" s="326"/>
      <c r="T141" s="326"/>
      <c r="U141" s="326"/>
      <c r="V141" s="327"/>
      <c r="W141" s="37" t="s">
        <v>69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72</v>
      </c>
      <c r="Q142" s="326"/>
      <c r="R142" s="326"/>
      <c r="S142" s="326"/>
      <c r="T142" s="326"/>
      <c r="U142" s="326"/>
      <c r="V142" s="327"/>
      <c r="W142" s="37" t="s">
        <v>73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2" t="s">
        <v>242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46" t="s">
        <v>141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6"/>
      <c r="AB145" s="306"/>
      <c r="AC145" s="306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136</v>
      </c>
      <c r="L146" s="32" t="s">
        <v>96</v>
      </c>
      <c r="M146" s="33" t="s">
        <v>68</v>
      </c>
      <c r="N146" s="33"/>
      <c r="O146" s="32">
        <v>180</v>
      </c>
      <c r="P146" s="506" t="s">
        <v>246</v>
      </c>
      <c r="Q146" s="317"/>
      <c r="R146" s="317"/>
      <c r="S146" s="317"/>
      <c r="T146" s="318"/>
      <c r="U146" s="34"/>
      <c r="V146" s="34"/>
      <c r="W146" s="35" t="s">
        <v>69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98</v>
      </c>
      <c r="AK146" s="71">
        <v>18</v>
      </c>
      <c r="BB146" s="181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72</v>
      </c>
      <c r="Q147" s="326"/>
      <c r="R147" s="326"/>
      <c r="S147" s="326"/>
      <c r="T147" s="326"/>
      <c r="U147" s="326"/>
      <c r="V147" s="327"/>
      <c r="W147" s="37" t="s">
        <v>69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72</v>
      </c>
      <c r="Q148" s="326"/>
      <c r="R148" s="326"/>
      <c r="S148" s="326"/>
      <c r="T148" s="326"/>
      <c r="U148" s="326"/>
      <c r="V148" s="327"/>
      <c r="W148" s="37" t="s">
        <v>73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46" t="s">
        <v>63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6"/>
      <c r="AB150" s="306"/>
      <c r="AC150" s="306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69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39" t="s">
        <v>254</v>
      </c>
      <c r="Q152" s="317"/>
      <c r="R152" s="317"/>
      <c r="S152" s="317"/>
      <c r="T152" s="318"/>
      <c r="U152" s="34"/>
      <c r="V152" s="34"/>
      <c r="W152" s="35" t="s">
        <v>69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66</v>
      </c>
      <c r="L153" s="32" t="s">
        <v>96</v>
      </c>
      <c r="M153" s="33" t="s">
        <v>68</v>
      </c>
      <c r="N153" s="33"/>
      <c r="O153" s="32">
        <v>180</v>
      </c>
      <c r="P153" s="440" t="s">
        <v>258</v>
      </c>
      <c r="Q153" s="317"/>
      <c r="R153" s="317"/>
      <c r="S153" s="317"/>
      <c r="T153" s="318"/>
      <c r="U153" s="34"/>
      <c r="V153" s="34"/>
      <c r="W153" s="35" t="s">
        <v>69</v>
      </c>
      <c r="X153" s="312">
        <v>96</v>
      </c>
      <c r="Y153" s="313">
        <f>IFERROR(IF(X153="","",X153),"")</f>
        <v>96</v>
      </c>
      <c r="Z153" s="36">
        <f>IFERROR(IF(X153="","",X153*0.00866),"")</f>
        <v>0.83135999999999988</v>
      </c>
      <c r="AA153" s="56"/>
      <c r="AB153" s="57"/>
      <c r="AC153" s="186" t="s">
        <v>259</v>
      </c>
      <c r="AG153" s="67"/>
      <c r="AJ153" s="71" t="s">
        <v>98</v>
      </c>
      <c r="AK153" s="71">
        <v>12</v>
      </c>
      <c r="BB153" s="187" t="s">
        <v>1</v>
      </c>
      <c r="BM153" s="67">
        <f>IFERROR(X153*I153,"0")</f>
        <v>500.46719999999993</v>
      </c>
      <c r="BN153" s="67">
        <f>IFERROR(Y153*I153,"0")</f>
        <v>500.46719999999993</v>
      </c>
      <c r="BO153" s="67">
        <f>IFERROR(X153/J153,"0")</f>
        <v>0.66666666666666663</v>
      </c>
      <c r="BP153" s="67">
        <f>IFERROR(Y153/J153,"0")</f>
        <v>0.66666666666666663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49" t="s">
        <v>262</v>
      </c>
      <c r="Q154" s="317"/>
      <c r="R154" s="317"/>
      <c r="S154" s="317"/>
      <c r="T154" s="318"/>
      <c r="U154" s="34"/>
      <c r="V154" s="34"/>
      <c r="W154" s="35" t="s">
        <v>69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72</v>
      </c>
      <c r="Q155" s="326"/>
      <c r="R155" s="326"/>
      <c r="S155" s="326"/>
      <c r="T155" s="326"/>
      <c r="U155" s="326"/>
      <c r="V155" s="327"/>
      <c r="W155" s="37" t="s">
        <v>69</v>
      </c>
      <c r="X155" s="314">
        <f>IFERROR(SUM(X151:X154),"0")</f>
        <v>96</v>
      </c>
      <c r="Y155" s="314">
        <f>IFERROR(SUM(Y151:Y154),"0")</f>
        <v>96</v>
      </c>
      <c r="Z155" s="314">
        <f>IFERROR(IF(Z151="",0,Z151),"0")+IFERROR(IF(Z152="",0,Z152),"0")+IFERROR(IF(Z153="",0,Z153),"0")+IFERROR(IF(Z154="",0,Z154),"0")</f>
        <v>0.83135999999999988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72</v>
      </c>
      <c r="Q156" s="326"/>
      <c r="R156" s="326"/>
      <c r="S156" s="326"/>
      <c r="T156" s="326"/>
      <c r="U156" s="326"/>
      <c r="V156" s="327"/>
      <c r="W156" s="37" t="s">
        <v>73</v>
      </c>
      <c r="X156" s="314">
        <f>IFERROR(SUMPRODUCT(X151:X154*H151:H154),"0")</f>
        <v>480</v>
      </c>
      <c r="Y156" s="314">
        <f>IFERROR(SUMPRODUCT(Y151:Y154*H151:H154),"0")</f>
        <v>480</v>
      </c>
      <c r="Z156" s="37"/>
      <c r="AA156" s="315"/>
      <c r="AB156" s="315"/>
      <c r="AC156" s="315"/>
    </row>
    <row r="157" spans="1:68" ht="14.25" customHeight="1" x14ac:dyDescent="0.25">
      <c r="A157" s="346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6"/>
      <c r="AB157" s="306"/>
      <c r="AC157" s="306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6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69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69</v>
      </c>
      <c r="X159" s="312">
        <v>0</v>
      </c>
      <c r="Y159" s="31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267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72</v>
      </c>
      <c r="Q160" s="326"/>
      <c r="R160" s="326"/>
      <c r="S160" s="326"/>
      <c r="T160" s="326"/>
      <c r="U160" s="326"/>
      <c r="V160" s="327"/>
      <c r="W160" s="37" t="s">
        <v>69</v>
      </c>
      <c r="X160" s="314">
        <f>IFERROR(SUM(X158:X159),"0")</f>
        <v>0</v>
      </c>
      <c r="Y160" s="314">
        <f>IFERROR(SUM(Y158:Y159),"0")</f>
        <v>0</v>
      </c>
      <c r="Z160" s="314">
        <f>IFERROR(IF(Z158="",0,Z158),"0")+IFERROR(IF(Z159="",0,Z159),"0")</f>
        <v>0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72</v>
      </c>
      <c r="Q161" s="326"/>
      <c r="R161" s="326"/>
      <c r="S161" s="326"/>
      <c r="T161" s="326"/>
      <c r="U161" s="326"/>
      <c r="V161" s="327"/>
      <c r="W161" s="37" t="s">
        <v>73</v>
      </c>
      <c r="X161" s="314">
        <f>IFERROR(SUMPRODUCT(X158:X159*H158:H159),"0")</f>
        <v>0</v>
      </c>
      <c r="Y161" s="314">
        <f>IFERROR(SUMPRODUCT(Y158:Y159*H158:H159),"0")</f>
        <v>0</v>
      </c>
      <c r="Z161" s="37"/>
      <c r="AA161" s="315"/>
      <c r="AB161" s="315"/>
      <c r="AC161" s="315"/>
    </row>
    <row r="162" spans="1:68" ht="27.75" customHeight="1" x14ac:dyDescent="0.2">
      <c r="A162" s="382" t="s">
        <v>270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46" t="s">
        <v>76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6"/>
      <c r="AB164" s="306"/>
      <c r="AC164" s="306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79</v>
      </c>
      <c r="L165" s="32" t="s">
        <v>86</v>
      </c>
      <c r="M165" s="33" t="s">
        <v>68</v>
      </c>
      <c r="N165" s="33"/>
      <c r="O165" s="32">
        <v>365</v>
      </c>
      <c r="P165" s="33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69</v>
      </c>
      <c r="X165" s="312">
        <v>98</v>
      </c>
      <c r="Y165" s="313">
        <f>IFERROR(IF(X165="","",X165),"")</f>
        <v>98</v>
      </c>
      <c r="Z165" s="36">
        <f>IFERROR(IF(X165="","",X165*0.01788),"")</f>
        <v>1.75224</v>
      </c>
      <c r="AA165" s="56"/>
      <c r="AB165" s="57"/>
      <c r="AC165" s="194" t="s">
        <v>274</v>
      </c>
      <c r="AG165" s="67"/>
      <c r="AJ165" s="71" t="s">
        <v>87</v>
      </c>
      <c r="AK165" s="71">
        <v>70</v>
      </c>
      <c r="BB165" s="195" t="s">
        <v>81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69</v>
      </c>
      <c r="X166" s="312">
        <v>126</v>
      </c>
      <c r="Y166" s="313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196" t="s">
        <v>277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79</v>
      </c>
      <c r="L167" s="32" t="s">
        <v>96</v>
      </c>
      <c r="M167" s="33" t="s">
        <v>68</v>
      </c>
      <c r="N167" s="33"/>
      <c r="O167" s="32">
        <v>180</v>
      </c>
      <c r="P167" s="4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69</v>
      </c>
      <c r="X167" s="312">
        <v>14</v>
      </c>
      <c r="Y167" s="313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280</v>
      </c>
      <c r="AG167" s="67"/>
      <c r="AJ167" s="71" t="s">
        <v>98</v>
      </c>
      <c r="AK167" s="71">
        <v>14</v>
      </c>
      <c r="BB167" s="199" t="s">
        <v>81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72</v>
      </c>
      <c r="Q168" s="326"/>
      <c r="R168" s="326"/>
      <c r="S168" s="326"/>
      <c r="T168" s="326"/>
      <c r="U168" s="326"/>
      <c r="V168" s="327"/>
      <c r="W168" s="37" t="s">
        <v>69</v>
      </c>
      <c r="X168" s="314">
        <f>IFERROR(SUM(X165:X167),"0")</f>
        <v>238</v>
      </c>
      <c r="Y168" s="314">
        <f>IFERROR(SUM(Y165:Y167),"0")</f>
        <v>238</v>
      </c>
      <c r="Z168" s="314">
        <f>IFERROR(IF(Z165="",0,Z165),"0")+IFERROR(IF(Z166="",0,Z166),"0")+IFERROR(IF(Z167="",0,Z167),"0")</f>
        <v>4.2554400000000001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72</v>
      </c>
      <c r="Q169" s="326"/>
      <c r="R169" s="326"/>
      <c r="S169" s="326"/>
      <c r="T169" s="326"/>
      <c r="U169" s="326"/>
      <c r="V169" s="327"/>
      <c r="W169" s="37" t="s">
        <v>73</v>
      </c>
      <c r="X169" s="314">
        <f>IFERROR(SUMPRODUCT(X165:X167*H165:H167),"0")</f>
        <v>714</v>
      </c>
      <c r="Y169" s="314">
        <f>IFERROR(SUMPRODUCT(Y165:Y167*H165:H167),"0")</f>
        <v>714</v>
      </c>
      <c r="Z169" s="37"/>
      <c r="AA169" s="315"/>
      <c r="AB169" s="315"/>
      <c r="AC169" s="315"/>
    </row>
    <row r="170" spans="1:68" ht="14.25" customHeight="1" x14ac:dyDescent="0.25">
      <c r="A170" s="346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6"/>
      <c r="AB170" s="306"/>
      <c r="AC170" s="306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67</v>
      </c>
      <c r="M171" s="33" t="s">
        <v>285</v>
      </c>
      <c r="N171" s="33"/>
      <c r="O171" s="32">
        <v>365</v>
      </c>
      <c r="P171" s="369" t="s">
        <v>286</v>
      </c>
      <c r="Q171" s="317"/>
      <c r="R171" s="317"/>
      <c r="S171" s="317"/>
      <c r="T171" s="318"/>
      <c r="U171" s="34"/>
      <c r="V171" s="34"/>
      <c r="W171" s="35" t="s">
        <v>69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71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72</v>
      </c>
      <c r="Q172" s="326"/>
      <c r="R172" s="326"/>
      <c r="S172" s="326"/>
      <c r="T172" s="326"/>
      <c r="U172" s="326"/>
      <c r="V172" s="327"/>
      <c r="W172" s="37" t="s">
        <v>69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72</v>
      </c>
      <c r="Q173" s="326"/>
      <c r="R173" s="326"/>
      <c r="S173" s="326"/>
      <c r="T173" s="326"/>
      <c r="U173" s="326"/>
      <c r="V173" s="327"/>
      <c r="W173" s="37" t="s">
        <v>73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46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6"/>
      <c r="AB175" s="306"/>
      <c r="AC175" s="306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66</v>
      </c>
      <c r="L176" s="32" t="s">
        <v>67</v>
      </c>
      <c r="M176" s="33" t="s">
        <v>285</v>
      </c>
      <c r="N176" s="33"/>
      <c r="O176" s="32">
        <v>365</v>
      </c>
      <c r="P176" s="4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69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71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72</v>
      </c>
      <c r="Q177" s="326"/>
      <c r="R177" s="326"/>
      <c r="S177" s="326"/>
      <c r="T177" s="326"/>
      <c r="U177" s="326"/>
      <c r="V177" s="327"/>
      <c r="W177" s="37" t="s">
        <v>69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72</v>
      </c>
      <c r="Q178" s="326"/>
      <c r="R178" s="326"/>
      <c r="S178" s="326"/>
      <c r="T178" s="326"/>
      <c r="U178" s="326"/>
      <c r="V178" s="327"/>
      <c r="W178" s="37" t="s">
        <v>73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2" t="s">
        <v>293</v>
      </c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46" t="s">
        <v>141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6"/>
      <c r="AB181" s="306"/>
      <c r="AC181" s="306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09" t="s">
        <v>297</v>
      </c>
      <c r="Q182" s="317"/>
      <c r="R182" s="317"/>
      <c r="S182" s="317"/>
      <c r="T182" s="318"/>
      <c r="U182" s="34"/>
      <c r="V182" s="34"/>
      <c r="W182" s="35" t="s">
        <v>69</v>
      </c>
      <c r="X182" s="312">
        <v>28</v>
      </c>
      <c r="Y182" s="313">
        <f>IFERROR(IF(X182="","",X182),"")</f>
        <v>28</v>
      </c>
      <c r="Z182" s="36">
        <f>IFERROR(IF(X182="","",X182*0.01788),"")</f>
        <v>0.50063999999999997</v>
      </c>
      <c r="AA182" s="56"/>
      <c r="AB182" s="57" t="s">
        <v>298</v>
      </c>
      <c r="AC182" s="204" t="s">
        <v>299</v>
      </c>
      <c r="AG182" s="67"/>
      <c r="AJ182" s="71" t="s">
        <v>71</v>
      </c>
      <c r="AK182" s="71">
        <v>1</v>
      </c>
      <c r="BB182" s="205" t="s">
        <v>81</v>
      </c>
      <c r="BM182" s="67">
        <f>IFERROR(X182*I182,"0")</f>
        <v>86.900800000000004</v>
      </c>
      <c r="BN182" s="67">
        <f>IFERROR(Y182*I182,"0")</f>
        <v>86.900800000000004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72</v>
      </c>
      <c r="Q183" s="326"/>
      <c r="R183" s="326"/>
      <c r="S183" s="326"/>
      <c r="T183" s="326"/>
      <c r="U183" s="326"/>
      <c r="V183" s="327"/>
      <c r="W183" s="37" t="s">
        <v>69</v>
      </c>
      <c r="X183" s="314">
        <f>IFERROR(SUM(X182:X182),"0")</f>
        <v>28</v>
      </c>
      <c r="Y183" s="314">
        <f>IFERROR(SUM(Y182:Y182),"0")</f>
        <v>28</v>
      </c>
      <c r="Z183" s="314">
        <f>IFERROR(IF(Z182="",0,Z182),"0")</f>
        <v>0.50063999999999997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72</v>
      </c>
      <c r="Q184" s="326"/>
      <c r="R184" s="326"/>
      <c r="S184" s="326"/>
      <c r="T184" s="326"/>
      <c r="U184" s="326"/>
      <c r="V184" s="327"/>
      <c r="W184" s="37" t="s">
        <v>73</v>
      </c>
      <c r="X184" s="314">
        <f>IFERROR(SUMPRODUCT(X182:X182*H182:H182),"0")</f>
        <v>67.2</v>
      </c>
      <c r="Y184" s="314">
        <f>IFERROR(SUMPRODUCT(Y182:Y182*H182:H182),"0")</f>
        <v>67.2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46" t="s">
        <v>63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6"/>
      <c r="AB186" s="306"/>
      <c r="AC186" s="306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66</v>
      </c>
      <c r="L187" s="32" t="s">
        <v>86</v>
      </c>
      <c r="M187" s="33" t="s">
        <v>68</v>
      </c>
      <c r="N187" s="33"/>
      <c r="O187" s="32">
        <v>180</v>
      </c>
      <c r="P187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69</v>
      </c>
      <c r="X187" s="312">
        <v>0</v>
      </c>
      <c r="Y187" s="313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87</v>
      </c>
      <c r="AK187" s="71">
        <v>84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69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66</v>
      </c>
      <c r="L189" s="32" t="s">
        <v>96</v>
      </c>
      <c r="M189" s="33" t="s">
        <v>68</v>
      </c>
      <c r="N189" s="33"/>
      <c r="O189" s="32">
        <v>180</v>
      </c>
      <c r="P189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69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98</v>
      </c>
      <c r="AK189" s="71">
        <v>12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72</v>
      </c>
      <c r="Q190" s="326"/>
      <c r="R190" s="326"/>
      <c r="S190" s="326"/>
      <c r="T190" s="326"/>
      <c r="U190" s="326"/>
      <c r="V190" s="327"/>
      <c r="W190" s="37" t="s">
        <v>69</v>
      </c>
      <c r="X190" s="314">
        <f>IFERROR(SUM(X187:X189),"0")</f>
        <v>0</v>
      </c>
      <c r="Y190" s="314">
        <f>IFERROR(SUM(Y187:Y189),"0")</f>
        <v>0</v>
      </c>
      <c r="Z190" s="314">
        <f>IFERROR(IF(Z187="",0,Z187),"0")+IFERROR(IF(Z188="",0,Z188),"0")+IFERROR(IF(Z189="",0,Z189),"0")</f>
        <v>0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72</v>
      </c>
      <c r="Q191" s="326"/>
      <c r="R191" s="326"/>
      <c r="S191" s="326"/>
      <c r="T191" s="326"/>
      <c r="U191" s="326"/>
      <c r="V191" s="327"/>
      <c r="W191" s="37" t="s">
        <v>73</v>
      </c>
      <c r="X191" s="314">
        <f>IFERROR(SUMPRODUCT(X187:X189*H187:H189),"0")</f>
        <v>0</v>
      </c>
      <c r="Y191" s="314">
        <f>IFERROR(SUMPRODUCT(Y187:Y189*H187:H189),"0")</f>
        <v>0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46" t="s">
        <v>63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6"/>
      <c r="AB193" s="306"/>
      <c r="AC193" s="306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69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71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66</v>
      </c>
      <c r="L195" s="32" t="s">
        <v>96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69</v>
      </c>
      <c r="X195" s="312">
        <v>0</v>
      </c>
      <c r="Y195" s="313">
        <f t="shared" si="18"/>
        <v>0</v>
      </c>
      <c r="Z195" s="36">
        <f t="shared" si="19"/>
        <v>0</v>
      </c>
      <c r="AA195" s="56"/>
      <c r="AB195" s="57"/>
      <c r="AC195" s="214" t="s">
        <v>313</v>
      </c>
      <c r="AG195" s="67"/>
      <c r="AJ195" s="71" t="s">
        <v>98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69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71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69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69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71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66</v>
      </c>
      <c r="L199" s="32" t="s">
        <v>96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69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98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72</v>
      </c>
      <c r="Q200" s="326"/>
      <c r="R200" s="326"/>
      <c r="S200" s="326"/>
      <c r="T200" s="326"/>
      <c r="U200" s="326"/>
      <c r="V200" s="327"/>
      <c r="W200" s="37" t="s">
        <v>69</v>
      </c>
      <c r="X200" s="314">
        <f>IFERROR(SUM(X194:X199),"0")</f>
        <v>0</v>
      </c>
      <c r="Y200" s="314">
        <f>IFERROR(SUM(Y194:Y199),"0")</f>
        <v>0</v>
      </c>
      <c r="Z200" s="314">
        <f>IFERROR(IF(Z194="",0,Z194),"0")+IFERROR(IF(Z195="",0,Z195),"0")+IFERROR(IF(Z196="",0,Z196),"0")+IFERROR(IF(Z197="",0,Z197),"0")+IFERROR(IF(Z198="",0,Z198),"0")+IFERROR(IF(Z199="",0,Z199),"0")</f>
        <v>0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72</v>
      </c>
      <c r="Q201" s="326"/>
      <c r="R201" s="326"/>
      <c r="S201" s="326"/>
      <c r="T201" s="326"/>
      <c r="U201" s="326"/>
      <c r="V201" s="327"/>
      <c r="W201" s="37" t="s">
        <v>73</v>
      </c>
      <c r="X201" s="314">
        <f>IFERROR(SUMPRODUCT(X194:X199*H194:H199),"0")</f>
        <v>0</v>
      </c>
      <c r="Y201" s="314">
        <f>IFERROR(SUMPRODUCT(Y194:Y199*H194:H199),"0")</f>
        <v>0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46" t="s">
        <v>63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6"/>
      <c r="AB203" s="306"/>
      <c r="AC203" s="306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69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71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69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69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71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66</v>
      </c>
      <c r="L207" s="32" t="s">
        <v>96</v>
      </c>
      <c r="M207" s="33" t="s">
        <v>68</v>
      </c>
      <c r="N207" s="33"/>
      <c r="O207" s="32">
        <v>180</v>
      </c>
      <c r="P207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69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98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72</v>
      </c>
      <c r="Q208" s="326"/>
      <c r="R208" s="326"/>
      <c r="S208" s="326"/>
      <c r="T208" s="326"/>
      <c r="U208" s="326"/>
      <c r="V208" s="327"/>
      <c r="W208" s="37" t="s">
        <v>69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72</v>
      </c>
      <c r="Q209" s="326"/>
      <c r="R209" s="326"/>
      <c r="S209" s="326"/>
      <c r="T209" s="326"/>
      <c r="U209" s="326"/>
      <c r="V209" s="327"/>
      <c r="W209" s="37" t="s">
        <v>73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46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6"/>
      <c r="AB211" s="306"/>
      <c r="AC211" s="306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66</v>
      </c>
      <c r="L212" s="32" t="s">
        <v>67</v>
      </c>
      <c r="M212" s="33" t="s">
        <v>285</v>
      </c>
      <c r="N212" s="33"/>
      <c r="O212" s="32">
        <v>365</v>
      </c>
      <c r="P212" s="4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69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71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72</v>
      </c>
      <c r="Q213" s="326"/>
      <c r="R213" s="326"/>
      <c r="S213" s="326"/>
      <c r="T213" s="326"/>
      <c r="U213" s="326"/>
      <c r="V213" s="327"/>
      <c r="W213" s="37" t="s">
        <v>69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72</v>
      </c>
      <c r="Q214" s="326"/>
      <c r="R214" s="326"/>
      <c r="S214" s="326"/>
      <c r="T214" s="326"/>
      <c r="U214" s="326"/>
      <c r="V214" s="327"/>
      <c r="W214" s="37" t="s">
        <v>73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46" t="s">
        <v>63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6"/>
      <c r="AB216" s="306"/>
      <c r="AC216" s="306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8" t="s">
        <v>343</v>
      </c>
      <c r="Q217" s="317"/>
      <c r="R217" s="317"/>
      <c r="S217" s="317"/>
      <c r="T217" s="318"/>
      <c r="U217" s="34"/>
      <c r="V217" s="34"/>
      <c r="W217" s="35" t="s">
        <v>69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66</v>
      </c>
      <c r="L218" s="32" t="s">
        <v>96</v>
      </c>
      <c r="M218" s="33" t="s">
        <v>68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69</v>
      </c>
      <c r="X218" s="312">
        <v>12</v>
      </c>
      <c r="Y218" s="313">
        <f>IFERROR(IF(X218="","",X218),"")</f>
        <v>12</v>
      </c>
      <c r="Z218" s="36">
        <f>IFERROR(IF(X218="","",X218*0.0155),"")</f>
        <v>0.186</v>
      </c>
      <c r="AA218" s="56"/>
      <c r="AB218" s="57"/>
      <c r="AC218" s="236" t="s">
        <v>344</v>
      </c>
      <c r="AG218" s="67"/>
      <c r="AJ218" s="71" t="s">
        <v>98</v>
      </c>
      <c r="AK218" s="71">
        <v>12</v>
      </c>
      <c r="BB218" s="237" t="s">
        <v>1</v>
      </c>
      <c r="BM218" s="67">
        <f>IFERROR(X218*I218,"0")</f>
        <v>80.039999999999992</v>
      </c>
      <c r="BN218" s="67">
        <f>IFERROR(Y218*I218,"0")</f>
        <v>80.039999999999992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72</v>
      </c>
      <c r="Q219" s="326"/>
      <c r="R219" s="326"/>
      <c r="S219" s="326"/>
      <c r="T219" s="326"/>
      <c r="U219" s="326"/>
      <c r="V219" s="327"/>
      <c r="W219" s="37" t="s">
        <v>69</v>
      </c>
      <c r="X219" s="314">
        <f>IFERROR(SUM(X217:X218),"0")</f>
        <v>12</v>
      </c>
      <c r="Y219" s="314">
        <f>IFERROR(SUM(Y217:Y218),"0")</f>
        <v>12</v>
      </c>
      <c r="Z219" s="314">
        <f>IFERROR(IF(Z217="",0,Z217),"0")+IFERROR(IF(Z218="",0,Z218),"0")</f>
        <v>0.186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72</v>
      </c>
      <c r="Q220" s="326"/>
      <c r="R220" s="326"/>
      <c r="S220" s="326"/>
      <c r="T220" s="326"/>
      <c r="U220" s="326"/>
      <c r="V220" s="327"/>
      <c r="W220" s="37" t="s">
        <v>73</v>
      </c>
      <c r="X220" s="314">
        <f>IFERROR(SUMPRODUCT(X217:X218*H217:H218),"0")</f>
        <v>76.800000000000011</v>
      </c>
      <c r="Y220" s="314">
        <f>IFERROR(SUMPRODUCT(Y217:Y218*H217:H218),"0")</f>
        <v>76.800000000000011</v>
      </c>
      <c r="Z220" s="37"/>
      <c r="AA220" s="315"/>
      <c r="AB220" s="315"/>
      <c r="AC220" s="315"/>
    </row>
    <row r="221" spans="1:68" ht="27.75" customHeight="1" x14ac:dyDescent="0.2">
      <c r="A221" s="382" t="s">
        <v>347</v>
      </c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383"/>
      <c r="O221" s="383"/>
      <c r="P221" s="383"/>
      <c r="Q221" s="383"/>
      <c r="R221" s="383"/>
      <c r="S221" s="383"/>
      <c r="T221" s="383"/>
      <c r="U221" s="383"/>
      <c r="V221" s="383"/>
      <c r="W221" s="383"/>
      <c r="X221" s="383"/>
      <c r="Y221" s="383"/>
      <c r="Z221" s="383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46" t="s">
        <v>63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6"/>
      <c r="AB223" s="306"/>
      <c r="AC223" s="306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437" t="s">
        <v>351</v>
      </c>
      <c r="Q224" s="317"/>
      <c r="R224" s="317"/>
      <c r="S224" s="317"/>
      <c r="T224" s="318"/>
      <c r="U224" s="34"/>
      <c r="V224" s="34"/>
      <c r="W224" s="35" t="s">
        <v>69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72</v>
      </c>
      <c r="Q225" s="326"/>
      <c r="R225" s="326"/>
      <c r="S225" s="326"/>
      <c r="T225" s="326"/>
      <c r="U225" s="326"/>
      <c r="V225" s="327"/>
      <c r="W225" s="37" t="s">
        <v>69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72</v>
      </c>
      <c r="Q226" s="326"/>
      <c r="R226" s="326"/>
      <c r="S226" s="326"/>
      <c r="T226" s="326"/>
      <c r="U226" s="326"/>
      <c r="V226" s="327"/>
      <c r="W226" s="37" t="s">
        <v>73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2" t="s">
        <v>353</v>
      </c>
      <c r="B227" s="383"/>
      <c r="C227" s="383"/>
      <c r="D227" s="383"/>
      <c r="E227" s="383"/>
      <c r="F227" s="383"/>
      <c r="G227" s="383"/>
      <c r="H227" s="383"/>
      <c r="I227" s="383"/>
      <c r="J227" s="383"/>
      <c r="K227" s="383"/>
      <c r="L227" s="383"/>
      <c r="M227" s="383"/>
      <c r="N227" s="383"/>
      <c r="O227" s="383"/>
      <c r="P227" s="383"/>
      <c r="Q227" s="383"/>
      <c r="R227" s="383"/>
      <c r="S227" s="383"/>
      <c r="T227" s="383"/>
      <c r="U227" s="383"/>
      <c r="V227" s="383"/>
      <c r="W227" s="383"/>
      <c r="X227" s="383"/>
      <c r="Y227" s="383"/>
      <c r="Z227" s="383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46" t="s">
        <v>63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6"/>
      <c r="AB229" s="306"/>
      <c r="AC229" s="306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66</v>
      </c>
      <c r="L230" s="32" t="s">
        <v>86</v>
      </c>
      <c r="M230" s="33" t="s">
        <v>68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69</v>
      </c>
      <c r="X230" s="312">
        <v>72</v>
      </c>
      <c r="Y230" s="313">
        <f>IFERROR(IF(X230="","",X230),"")</f>
        <v>72</v>
      </c>
      <c r="Z230" s="36">
        <f>IFERROR(IF(X230="","",X230*0.0155),"")</f>
        <v>1.1160000000000001</v>
      </c>
      <c r="AA230" s="56"/>
      <c r="AB230" s="57"/>
      <c r="AC230" s="240" t="s">
        <v>259</v>
      </c>
      <c r="AG230" s="67"/>
      <c r="AJ230" s="71" t="s">
        <v>87</v>
      </c>
      <c r="AK230" s="71">
        <v>84</v>
      </c>
      <c r="BB230" s="241" t="s">
        <v>1</v>
      </c>
      <c r="BM230" s="67">
        <f>IFERROR(X230*I230,"0")</f>
        <v>378.86399999999998</v>
      </c>
      <c r="BN230" s="67">
        <f>IFERROR(Y230*I230,"0")</f>
        <v>378.86399999999998</v>
      </c>
      <c r="BO230" s="67">
        <f>IFERROR(X230/J230,"0")</f>
        <v>0.8571428571428571</v>
      </c>
      <c r="BP230" s="67">
        <f>IFERROR(Y230/J230,"0")</f>
        <v>0.8571428571428571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66</v>
      </c>
      <c r="L231" s="32" t="s">
        <v>96</v>
      </c>
      <c r="M231" s="33" t="s">
        <v>68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69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98</v>
      </c>
      <c r="AK231" s="71">
        <v>12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72</v>
      </c>
      <c r="Q232" s="326"/>
      <c r="R232" s="326"/>
      <c r="S232" s="326"/>
      <c r="T232" s="326"/>
      <c r="U232" s="326"/>
      <c r="V232" s="327"/>
      <c r="W232" s="37" t="s">
        <v>69</v>
      </c>
      <c r="X232" s="314">
        <f>IFERROR(SUM(X230:X231),"0")</f>
        <v>72</v>
      </c>
      <c r="Y232" s="314">
        <f>IFERROR(SUM(Y230:Y231),"0")</f>
        <v>72</v>
      </c>
      <c r="Z232" s="314">
        <f>IFERROR(IF(Z230="",0,Z230),"0")+IFERROR(IF(Z231="",0,Z231),"0")</f>
        <v>1.1160000000000001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72</v>
      </c>
      <c r="Q233" s="326"/>
      <c r="R233" s="326"/>
      <c r="S233" s="326"/>
      <c r="T233" s="326"/>
      <c r="U233" s="326"/>
      <c r="V233" s="327"/>
      <c r="W233" s="37" t="s">
        <v>73</v>
      </c>
      <c r="X233" s="314">
        <f>IFERROR(SUMPRODUCT(X230:X231*H230:H231),"0")</f>
        <v>360</v>
      </c>
      <c r="Y233" s="314">
        <f>IFERROR(SUMPRODUCT(Y230:Y231*H230:H231),"0")</f>
        <v>360</v>
      </c>
      <c r="Z233" s="37"/>
      <c r="AA233" s="315"/>
      <c r="AB233" s="315"/>
      <c r="AC233" s="315"/>
    </row>
    <row r="234" spans="1:68" ht="27.75" customHeight="1" x14ac:dyDescent="0.2">
      <c r="A234" s="382" t="s">
        <v>360</v>
      </c>
      <c r="B234" s="383"/>
      <c r="C234" s="383"/>
      <c r="D234" s="383"/>
      <c r="E234" s="383"/>
      <c r="F234" s="383"/>
      <c r="G234" s="383"/>
      <c r="H234" s="383"/>
      <c r="I234" s="383"/>
      <c r="J234" s="383"/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46" t="s">
        <v>141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6"/>
      <c r="AB236" s="306"/>
      <c r="AC236" s="306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79</v>
      </c>
      <c r="L237" s="32" t="s">
        <v>67</v>
      </c>
      <c r="M237" s="33" t="s">
        <v>68</v>
      </c>
      <c r="N237" s="33"/>
      <c r="O237" s="32">
        <v>180</v>
      </c>
      <c r="P237" s="363" t="s">
        <v>364</v>
      </c>
      <c r="Q237" s="317"/>
      <c r="R237" s="317"/>
      <c r="S237" s="317"/>
      <c r="T237" s="318"/>
      <c r="U237" s="34"/>
      <c r="V237" s="34"/>
      <c r="W237" s="35" t="s">
        <v>69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71</v>
      </c>
      <c r="AK237" s="71">
        <v>1</v>
      </c>
      <c r="BB237" s="245" t="s">
        <v>81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72</v>
      </c>
      <c r="Q238" s="326"/>
      <c r="R238" s="326"/>
      <c r="S238" s="326"/>
      <c r="T238" s="326"/>
      <c r="U238" s="326"/>
      <c r="V238" s="327"/>
      <c r="W238" s="37" t="s">
        <v>69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72</v>
      </c>
      <c r="Q239" s="326"/>
      <c r="R239" s="326"/>
      <c r="S239" s="326"/>
      <c r="T239" s="326"/>
      <c r="U239" s="326"/>
      <c r="V239" s="327"/>
      <c r="W239" s="37" t="s">
        <v>73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2" t="s">
        <v>243</v>
      </c>
      <c r="B240" s="383"/>
      <c r="C240" s="383"/>
      <c r="D240" s="383"/>
      <c r="E240" s="383"/>
      <c r="F240" s="383"/>
      <c r="G240" s="383"/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383"/>
      <c r="V240" s="383"/>
      <c r="W240" s="383"/>
      <c r="X240" s="383"/>
      <c r="Y240" s="383"/>
      <c r="Z240" s="383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46" t="s">
        <v>63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6"/>
      <c r="AB242" s="306"/>
      <c r="AC242" s="306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69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98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69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98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66</v>
      </c>
      <c r="L245" s="32" t="s">
        <v>96</v>
      </c>
      <c r="M245" s="33" t="s">
        <v>68</v>
      </c>
      <c r="N245" s="33"/>
      <c r="O245" s="32">
        <v>180</v>
      </c>
      <c r="P245" s="436" t="s">
        <v>375</v>
      </c>
      <c r="Q245" s="317"/>
      <c r="R245" s="317"/>
      <c r="S245" s="317"/>
      <c r="T245" s="318"/>
      <c r="U245" s="34"/>
      <c r="V245" s="34"/>
      <c r="W245" s="35" t="s">
        <v>69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98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72</v>
      </c>
      <c r="Q246" s="326"/>
      <c r="R246" s="326"/>
      <c r="S246" s="326"/>
      <c r="T246" s="326"/>
      <c r="U246" s="326"/>
      <c r="V246" s="327"/>
      <c r="W246" s="37" t="s">
        <v>69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72</v>
      </c>
      <c r="Q247" s="326"/>
      <c r="R247" s="326"/>
      <c r="S247" s="326"/>
      <c r="T247" s="326"/>
      <c r="U247" s="326"/>
      <c r="V247" s="327"/>
      <c r="W247" s="37" t="s">
        <v>73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46" t="s">
        <v>146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6"/>
      <c r="AB248" s="306"/>
      <c r="AC248" s="306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136</v>
      </c>
      <c r="L249" s="32" t="s">
        <v>96</v>
      </c>
      <c r="M249" s="33" t="s">
        <v>68</v>
      </c>
      <c r="N249" s="33"/>
      <c r="O249" s="32">
        <v>180</v>
      </c>
      <c r="P249" s="333" t="s">
        <v>379</v>
      </c>
      <c r="Q249" s="317"/>
      <c r="R249" s="317"/>
      <c r="S249" s="317"/>
      <c r="T249" s="318"/>
      <c r="U249" s="34"/>
      <c r="V249" s="34"/>
      <c r="W249" s="35" t="s">
        <v>69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98</v>
      </c>
      <c r="AK249" s="71">
        <v>18</v>
      </c>
      <c r="BB249" s="253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72</v>
      </c>
      <c r="Q250" s="326"/>
      <c r="R250" s="326"/>
      <c r="S250" s="326"/>
      <c r="T250" s="326"/>
      <c r="U250" s="326"/>
      <c r="V250" s="327"/>
      <c r="W250" s="37" t="s">
        <v>69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72</v>
      </c>
      <c r="Q251" s="326"/>
      <c r="R251" s="326"/>
      <c r="S251" s="326"/>
      <c r="T251" s="326"/>
      <c r="U251" s="326"/>
      <c r="V251" s="327"/>
      <c r="W251" s="37" t="s">
        <v>73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customHeight="1" x14ac:dyDescent="0.25">
      <c r="A252" s="346" t="s">
        <v>76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6"/>
      <c r="AB252" s="306"/>
      <c r="AC252" s="306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66</v>
      </c>
      <c r="L253" s="32" t="s">
        <v>86</v>
      </c>
      <c r="M253" s="33" t="s">
        <v>68</v>
      </c>
      <c r="N253" s="33"/>
      <c r="O253" s="32">
        <v>180</v>
      </c>
      <c r="P253" s="503" t="s">
        <v>383</v>
      </c>
      <c r="Q253" s="317"/>
      <c r="R253" s="317"/>
      <c r="S253" s="317"/>
      <c r="T253" s="318"/>
      <c r="U253" s="34"/>
      <c r="V253" s="34"/>
      <c r="W253" s="35" t="s">
        <v>69</v>
      </c>
      <c r="X253" s="312">
        <v>60</v>
      </c>
      <c r="Y253" s="313">
        <f>IFERROR(IF(X253="","",X253),"")</f>
        <v>60</v>
      </c>
      <c r="Z253" s="36">
        <f>IFERROR(IF(X253="","",X253*0.0155),"")</f>
        <v>0.92999999999999994</v>
      </c>
      <c r="AA253" s="56"/>
      <c r="AB253" s="57"/>
      <c r="AC253" s="254" t="s">
        <v>384</v>
      </c>
      <c r="AG253" s="67"/>
      <c r="AJ253" s="71" t="s">
        <v>87</v>
      </c>
      <c r="AK253" s="71">
        <v>84</v>
      </c>
      <c r="BB253" s="255" t="s">
        <v>81</v>
      </c>
      <c r="BM253" s="67">
        <f>IFERROR(X253*I253,"0")</f>
        <v>375.59999999999997</v>
      </c>
      <c r="BN253" s="67">
        <f>IFERROR(Y253*I253,"0")</f>
        <v>375.59999999999997</v>
      </c>
      <c r="BO253" s="67">
        <f>IFERROR(X253/J253,"0")</f>
        <v>0.7142857142857143</v>
      </c>
      <c r="BP253" s="67">
        <f>IFERROR(Y253/J253,"0")</f>
        <v>0.7142857142857143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136</v>
      </c>
      <c r="L254" s="32" t="s">
        <v>96</v>
      </c>
      <c r="M254" s="33" t="s">
        <v>68</v>
      </c>
      <c r="N254" s="33"/>
      <c r="O254" s="32">
        <v>180</v>
      </c>
      <c r="P254" s="456" t="s">
        <v>387</v>
      </c>
      <c r="Q254" s="317"/>
      <c r="R254" s="317"/>
      <c r="S254" s="317"/>
      <c r="T254" s="318"/>
      <c r="U254" s="34"/>
      <c r="V254" s="34"/>
      <c r="W254" s="35" t="s">
        <v>69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98</v>
      </c>
      <c r="AK254" s="71">
        <v>18</v>
      </c>
      <c r="BB254" s="257" t="s">
        <v>81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72</v>
      </c>
      <c r="Q255" s="326"/>
      <c r="R255" s="326"/>
      <c r="S255" s="326"/>
      <c r="T255" s="326"/>
      <c r="U255" s="326"/>
      <c r="V255" s="327"/>
      <c r="W255" s="37" t="s">
        <v>69</v>
      </c>
      <c r="X255" s="314">
        <f>IFERROR(SUM(X253:X254),"0")</f>
        <v>60</v>
      </c>
      <c r="Y255" s="314">
        <f>IFERROR(SUM(Y253:Y254),"0")</f>
        <v>60</v>
      </c>
      <c r="Z255" s="314">
        <f>IFERROR(IF(Z253="",0,Z253),"0")+IFERROR(IF(Z254="",0,Z254),"0")</f>
        <v>0.92999999999999994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72</v>
      </c>
      <c r="Q256" s="326"/>
      <c r="R256" s="326"/>
      <c r="S256" s="326"/>
      <c r="T256" s="326"/>
      <c r="U256" s="326"/>
      <c r="V256" s="327"/>
      <c r="W256" s="37" t="s">
        <v>73</v>
      </c>
      <c r="X256" s="314">
        <f>IFERROR(SUMPRODUCT(X253:X254*H253:H254),"0")</f>
        <v>360</v>
      </c>
      <c r="Y256" s="314">
        <f>IFERROR(SUMPRODUCT(Y253:Y254*H253:H254),"0")</f>
        <v>360</v>
      </c>
      <c r="Z256" s="37"/>
      <c r="AA256" s="315"/>
      <c r="AB256" s="315"/>
      <c r="AC256" s="315"/>
    </row>
    <row r="257" spans="1:68" ht="14.25" customHeight="1" x14ac:dyDescent="0.25">
      <c r="A257" s="346" t="s">
        <v>173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6"/>
      <c r="AB257" s="306"/>
      <c r="AC257" s="306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79</v>
      </c>
      <c r="L258" s="32" t="s">
        <v>96</v>
      </c>
      <c r="M258" s="33" t="s">
        <v>68</v>
      </c>
      <c r="N258" s="33"/>
      <c r="O258" s="32">
        <v>180</v>
      </c>
      <c r="P258" s="394" t="s">
        <v>390</v>
      </c>
      <c r="Q258" s="317"/>
      <c r="R258" s="317"/>
      <c r="S258" s="317"/>
      <c r="T258" s="318"/>
      <c r="U258" s="34"/>
      <c r="V258" s="34"/>
      <c r="W258" s="35" t="s">
        <v>69</v>
      </c>
      <c r="X258" s="312">
        <v>0</v>
      </c>
      <c r="Y258" s="313">
        <f>IFERROR(IF(X258="","",X258),"")</f>
        <v>0</v>
      </c>
      <c r="Z258" s="36">
        <f>IFERROR(IF(X258="","",X258*0.00936),"")</f>
        <v>0</v>
      </c>
      <c r="AA258" s="56"/>
      <c r="AB258" s="57"/>
      <c r="AC258" s="258" t="s">
        <v>391</v>
      </c>
      <c r="AG258" s="67"/>
      <c r="AJ258" s="71" t="s">
        <v>98</v>
      </c>
      <c r="AK258" s="71">
        <v>14</v>
      </c>
      <c r="BB258" s="259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66</v>
      </c>
      <c r="L259" s="32" t="s">
        <v>96</v>
      </c>
      <c r="M259" s="33" t="s">
        <v>68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69</v>
      </c>
      <c r="X259" s="312">
        <v>0</v>
      </c>
      <c r="Y259" s="31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391</v>
      </c>
      <c r="AG259" s="67"/>
      <c r="AJ259" s="71" t="s">
        <v>98</v>
      </c>
      <c r="AK259" s="71">
        <v>12</v>
      </c>
      <c r="BB259" s="26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79</v>
      </c>
      <c r="L260" s="32" t="s">
        <v>96</v>
      </c>
      <c r="M260" s="33" t="s">
        <v>68</v>
      </c>
      <c r="N260" s="33"/>
      <c r="O260" s="32">
        <v>180</v>
      </c>
      <c r="P260" s="4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69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98</v>
      </c>
      <c r="AK260" s="71">
        <v>14</v>
      </c>
      <c r="BB260" s="263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72</v>
      </c>
      <c r="Q261" s="326"/>
      <c r="R261" s="326"/>
      <c r="S261" s="326"/>
      <c r="T261" s="326"/>
      <c r="U261" s="326"/>
      <c r="V261" s="327"/>
      <c r="W261" s="37" t="s">
        <v>69</v>
      </c>
      <c r="X261" s="314">
        <f>IFERROR(SUM(X258:X260),"0")</f>
        <v>0</v>
      </c>
      <c r="Y261" s="314">
        <f>IFERROR(SUM(Y258:Y260),"0")</f>
        <v>0</v>
      </c>
      <c r="Z261" s="314">
        <f>IFERROR(IF(Z258="",0,Z258),"0")+IFERROR(IF(Z259="",0,Z259),"0")+IFERROR(IF(Z260="",0,Z260),"0")</f>
        <v>0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72</v>
      </c>
      <c r="Q262" s="326"/>
      <c r="R262" s="326"/>
      <c r="S262" s="326"/>
      <c r="T262" s="326"/>
      <c r="U262" s="326"/>
      <c r="V262" s="327"/>
      <c r="W262" s="37" t="s">
        <v>73</v>
      </c>
      <c r="X262" s="314">
        <f>IFERROR(SUMPRODUCT(X258:X260*H258:H260),"0")</f>
        <v>0</v>
      </c>
      <c r="Y262" s="314">
        <f>IFERROR(SUMPRODUCT(Y258:Y260*H258:H260),"0")</f>
        <v>0</v>
      </c>
      <c r="Z262" s="37"/>
      <c r="AA262" s="315"/>
      <c r="AB262" s="315"/>
      <c r="AC262" s="315"/>
    </row>
    <row r="263" spans="1:68" ht="14.25" customHeight="1" x14ac:dyDescent="0.25">
      <c r="A263" s="346" t="s">
        <v>141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6"/>
      <c r="AB263" s="306"/>
      <c r="AC263" s="306"/>
    </row>
    <row r="264" spans="1:68" ht="27" customHeight="1" x14ac:dyDescent="0.25">
      <c r="A264" s="54" t="s">
        <v>397</v>
      </c>
      <c r="B264" s="54" t="s">
        <v>398</v>
      </c>
      <c r="C264" s="31">
        <v>4301135504</v>
      </c>
      <c r="D264" s="319">
        <v>4640242181554</v>
      </c>
      <c r="E264" s="320"/>
      <c r="F264" s="311">
        <v>3</v>
      </c>
      <c r="G264" s="32">
        <v>1</v>
      </c>
      <c r="H264" s="311">
        <v>3</v>
      </c>
      <c r="I264" s="311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18" t="s">
        <v>399</v>
      </c>
      <c r="Q264" s="317"/>
      <c r="R264" s="317"/>
      <c r="S264" s="317"/>
      <c r="T264" s="318"/>
      <c r="U264" s="34"/>
      <c r="V264" s="34"/>
      <c r="W264" s="35" t="s">
        <v>69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71</v>
      </c>
      <c r="AK264" s="71">
        <v>1</v>
      </c>
      <c r="BB264" s="265" t="s">
        <v>81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4301135394</v>
      </c>
      <c r="D265" s="319">
        <v>4640242181561</v>
      </c>
      <c r="E265" s="320"/>
      <c r="F265" s="311">
        <v>3.7</v>
      </c>
      <c r="G265" s="32">
        <v>1</v>
      </c>
      <c r="H265" s="311">
        <v>3.7</v>
      </c>
      <c r="I265" s="311">
        <v>3.8919999999999999</v>
      </c>
      <c r="J265" s="32">
        <v>126</v>
      </c>
      <c r="K265" s="32" t="s">
        <v>79</v>
      </c>
      <c r="L265" s="32" t="s">
        <v>96</v>
      </c>
      <c r="M265" s="33" t="s">
        <v>68</v>
      </c>
      <c r="N265" s="33"/>
      <c r="O265" s="32">
        <v>180</v>
      </c>
      <c r="P265" s="359" t="s">
        <v>403</v>
      </c>
      <c r="Q265" s="317"/>
      <c r="R265" s="317"/>
      <c r="S265" s="317"/>
      <c r="T265" s="318"/>
      <c r="U265" s="34"/>
      <c r="V265" s="34"/>
      <c r="W265" s="35" t="s">
        <v>69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98</v>
      </c>
      <c r="AK265" s="71">
        <v>14</v>
      </c>
      <c r="BB265" s="267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customHeight="1" x14ac:dyDescent="0.25">
      <c r="A266" s="54" t="s">
        <v>405</v>
      </c>
      <c r="B266" s="54" t="s">
        <v>406</v>
      </c>
      <c r="C266" s="31">
        <v>4301135552</v>
      </c>
      <c r="D266" s="319">
        <v>4640242181431</v>
      </c>
      <c r="E266" s="320"/>
      <c r="F266" s="311">
        <v>3.5</v>
      </c>
      <c r="G266" s="32">
        <v>1</v>
      </c>
      <c r="H266" s="311">
        <v>3.5</v>
      </c>
      <c r="I266" s="311">
        <v>3.6920000000000002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66" t="s">
        <v>407</v>
      </c>
      <c r="Q266" s="317"/>
      <c r="R266" s="317"/>
      <c r="S266" s="317"/>
      <c r="T266" s="318"/>
      <c r="U266" s="34"/>
      <c r="V266" s="34"/>
      <c r="W266" s="35" t="s">
        <v>69</v>
      </c>
      <c r="X266" s="312">
        <v>0</v>
      </c>
      <c r="Y266" s="313">
        <f t="shared" si="24"/>
        <v>0</v>
      </c>
      <c r="Z266" s="36">
        <f>IFERROR(IF(X266="","",X266*0.00936),"")</f>
        <v>0</v>
      </c>
      <c r="AA266" s="56"/>
      <c r="AB266" s="57"/>
      <c r="AC266" s="268" t="s">
        <v>408</v>
      </c>
      <c r="AG266" s="67"/>
      <c r="AJ266" s="71" t="s">
        <v>71</v>
      </c>
      <c r="AK266" s="71">
        <v>1</v>
      </c>
      <c r="BB266" s="269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66</v>
      </c>
      <c r="L267" s="32" t="s">
        <v>96</v>
      </c>
      <c r="M267" s="33" t="s">
        <v>68</v>
      </c>
      <c r="N267" s="33"/>
      <c r="O267" s="32">
        <v>180</v>
      </c>
      <c r="P267" s="432" t="s">
        <v>411</v>
      </c>
      <c r="Q267" s="317"/>
      <c r="R267" s="317"/>
      <c r="S267" s="317"/>
      <c r="T267" s="318"/>
      <c r="U267" s="34"/>
      <c r="V267" s="34"/>
      <c r="W267" s="35" t="s">
        <v>69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400</v>
      </c>
      <c r="AG267" s="67"/>
      <c r="AJ267" s="71" t="s">
        <v>98</v>
      </c>
      <c r="AK267" s="71">
        <v>12</v>
      </c>
      <c r="BB267" s="271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0" t="s">
        <v>414</v>
      </c>
      <c r="Q268" s="317"/>
      <c r="R268" s="317"/>
      <c r="S268" s="317"/>
      <c r="T268" s="318"/>
      <c r="U268" s="34"/>
      <c r="V268" s="34"/>
      <c r="W268" s="35" t="s">
        <v>69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71</v>
      </c>
      <c r="AK268" s="71">
        <v>1</v>
      </c>
      <c r="BB268" s="273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72" t="s">
        <v>418</v>
      </c>
      <c r="Q269" s="317"/>
      <c r="R269" s="317"/>
      <c r="S269" s="317"/>
      <c r="T269" s="318"/>
      <c r="U269" s="34"/>
      <c r="V269" s="34"/>
      <c r="W269" s="35" t="s">
        <v>69</v>
      </c>
      <c r="X269" s="312">
        <v>14</v>
      </c>
      <c r="Y269" s="313">
        <f t="shared" si="24"/>
        <v>14</v>
      </c>
      <c r="Z269" s="36">
        <f t="shared" si="29"/>
        <v>0.13103999999999999</v>
      </c>
      <c r="AA269" s="56"/>
      <c r="AB269" s="57"/>
      <c r="AC269" s="274" t="s">
        <v>404</v>
      </c>
      <c r="AG269" s="67"/>
      <c r="AJ269" s="71" t="s">
        <v>98</v>
      </c>
      <c r="AK269" s="71">
        <v>14</v>
      </c>
      <c r="BB269" s="275" t="s">
        <v>81</v>
      </c>
      <c r="BM269" s="67">
        <f t="shared" si="25"/>
        <v>44.688000000000002</v>
      </c>
      <c r="BN269" s="67">
        <f t="shared" si="26"/>
        <v>44.688000000000002</v>
      </c>
      <c r="BO269" s="67">
        <f t="shared" si="27"/>
        <v>0.1111111111111111</v>
      </c>
      <c r="BP269" s="67">
        <f t="shared" si="28"/>
        <v>0.1111111111111111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">
        <v>421</v>
      </c>
      <c r="Q270" s="317"/>
      <c r="R270" s="317"/>
      <c r="S270" s="317"/>
      <c r="T270" s="318"/>
      <c r="U270" s="34"/>
      <c r="V270" s="34"/>
      <c r="W270" s="35" t="s">
        <v>69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408</v>
      </c>
      <c r="AG270" s="67"/>
      <c r="AJ270" s="71" t="s">
        <v>71</v>
      </c>
      <c r="AK270" s="71">
        <v>1</v>
      </c>
      <c r="BB270" s="277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69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400</v>
      </c>
      <c r="AG271" s="67"/>
      <c r="AJ271" s="71" t="s">
        <v>71</v>
      </c>
      <c r="AK271" s="71">
        <v>1</v>
      </c>
      <c r="BB271" s="279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79</v>
      </c>
      <c r="L272" s="32" t="s">
        <v>96</v>
      </c>
      <c r="M272" s="33" t="s">
        <v>68</v>
      </c>
      <c r="N272" s="33"/>
      <c r="O272" s="32">
        <v>180</v>
      </c>
      <c r="P272" s="421" t="s">
        <v>427</v>
      </c>
      <c r="Q272" s="317"/>
      <c r="R272" s="317"/>
      <c r="S272" s="317"/>
      <c r="T272" s="318"/>
      <c r="U272" s="34"/>
      <c r="V272" s="34"/>
      <c r="W272" s="35" t="s">
        <v>69</v>
      </c>
      <c r="X272" s="312">
        <v>14</v>
      </c>
      <c r="Y272" s="313">
        <f t="shared" si="24"/>
        <v>14</v>
      </c>
      <c r="Z272" s="36">
        <f t="shared" si="29"/>
        <v>0.13103999999999999</v>
      </c>
      <c r="AA272" s="56"/>
      <c r="AB272" s="57"/>
      <c r="AC272" s="280" t="s">
        <v>400</v>
      </c>
      <c r="AG272" s="67"/>
      <c r="AJ272" s="71" t="s">
        <v>98</v>
      </c>
      <c r="AK272" s="71">
        <v>14</v>
      </c>
      <c r="BB272" s="281" t="s">
        <v>81</v>
      </c>
      <c r="BM272" s="67">
        <f t="shared" si="25"/>
        <v>54.488</v>
      </c>
      <c r="BN272" s="67">
        <f t="shared" si="26"/>
        <v>54.488</v>
      </c>
      <c r="BO272" s="67">
        <f t="shared" si="27"/>
        <v>0.1111111111111111</v>
      </c>
      <c r="BP272" s="67">
        <f t="shared" si="28"/>
        <v>0.1111111111111111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79</v>
      </c>
      <c r="L273" s="32" t="s">
        <v>96</v>
      </c>
      <c r="M273" s="33" t="s">
        <v>68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69</v>
      </c>
      <c r="X273" s="312">
        <v>28</v>
      </c>
      <c r="Y273" s="313">
        <f t="shared" si="24"/>
        <v>28</v>
      </c>
      <c r="Z273" s="36">
        <f t="shared" si="29"/>
        <v>0.26207999999999998</v>
      </c>
      <c r="AA273" s="56"/>
      <c r="AB273" s="57"/>
      <c r="AC273" s="282" t="s">
        <v>400</v>
      </c>
      <c r="AG273" s="67"/>
      <c r="AJ273" s="71" t="s">
        <v>98</v>
      </c>
      <c r="AK273" s="71">
        <v>14</v>
      </c>
      <c r="BB273" s="283" t="s">
        <v>81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62" t="s">
        <v>433</v>
      </c>
      <c r="Q274" s="317"/>
      <c r="R274" s="317"/>
      <c r="S274" s="317"/>
      <c r="T274" s="318"/>
      <c r="U274" s="34"/>
      <c r="V274" s="34"/>
      <c r="W274" s="35" t="s">
        <v>69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400</v>
      </c>
      <c r="AG274" s="67"/>
      <c r="AJ274" s="71" t="s">
        <v>98</v>
      </c>
      <c r="AK274" s="71">
        <v>14</v>
      </c>
      <c r="BB274" s="285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79</v>
      </c>
      <c r="L275" s="32" t="s">
        <v>96</v>
      </c>
      <c r="M275" s="33" t="s">
        <v>68</v>
      </c>
      <c r="N275" s="33"/>
      <c r="O275" s="32">
        <v>180</v>
      </c>
      <c r="P275" s="343" t="s">
        <v>436</v>
      </c>
      <c r="Q275" s="317"/>
      <c r="R275" s="317"/>
      <c r="S275" s="317"/>
      <c r="T275" s="318"/>
      <c r="U275" s="34"/>
      <c r="V275" s="34"/>
      <c r="W275" s="35" t="s">
        <v>69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404</v>
      </c>
      <c r="AG275" s="67"/>
      <c r="AJ275" s="71" t="s">
        <v>98</v>
      </c>
      <c r="AK275" s="71">
        <v>14</v>
      </c>
      <c r="BB275" s="287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136</v>
      </c>
      <c r="L276" s="32" t="s">
        <v>96</v>
      </c>
      <c r="M276" s="33" t="s">
        <v>68</v>
      </c>
      <c r="N276" s="33"/>
      <c r="O276" s="32">
        <v>180</v>
      </c>
      <c r="P276" s="483" t="s">
        <v>439</v>
      </c>
      <c r="Q276" s="317"/>
      <c r="R276" s="317"/>
      <c r="S276" s="317"/>
      <c r="T276" s="318"/>
      <c r="U276" s="34"/>
      <c r="V276" s="34"/>
      <c r="W276" s="35" t="s">
        <v>69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400</v>
      </c>
      <c r="AG276" s="67"/>
      <c r="AJ276" s="71" t="s">
        <v>98</v>
      </c>
      <c r="AK276" s="71">
        <v>18</v>
      </c>
      <c r="BB276" s="289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136</v>
      </c>
      <c r="L277" s="32" t="s">
        <v>96</v>
      </c>
      <c r="M277" s="33" t="s">
        <v>68</v>
      </c>
      <c r="N277" s="33"/>
      <c r="O277" s="32">
        <v>180</v>
      </c>
      <c r="P277" s="423" t="s">
        <v>442</v>
      </c>
      <c r="Q277" s="317"/>
      <c r="R277" s="317"/>
      <c r="S277" s="317"/>
      <c r="T277" s="318"/>
      <c r="U277" s="34"/>
      <c r="V277" s="34"/>
      <c r="W277" s="35" t="s">
        <v>69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400</v>
      </c>
      <c r="AG277" s="67"/>
      <c r="AJ277" s="71" t="s">
        <v>98</v>
      </c>
      <c r="AK277" s="71">
        <v>18</v>
      </c>
      <c r="BB277" s="291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136</v>
      </c>
      <c r="L278" s="32" t="s">
        <v>96</v>
      </c>
      <c r="M278" s="33" t="s">
        <v>68</v>
      </c>
      <c r="N278" s="33"/>
      <c r="O278" s="32">
        <v>180</v>
      </c>
      <c r="P278" s="487" t="s">
        <v>445</v>
      </c>
      <c r="Q278" s="317"/>
      <c r="R278" s="317"/>
      <c r="S278" s="317"/>
      <c r="T278" s="318"/>
      <c r="U278" s="34"/>
      <c r="V278" s="34"/>
      <c r="W278" s="35" t="s">
        <v>69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400</v>
      </c>
      <c r="AG278" s="67"/>
      <c r="AJ278" s="71" t="s">
        <v>98</v>
      </c>
      <c r="AK278" s="71">
        <v>18</v>
      </c>
      <c r="BB278" s="293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136</v>
      </c>
      <c r="L279" s="32" t="s">
        <v>96</v>
      </c>
      <c r="M279" s="33" t="s">
        <v>68</v>
      </c>
      <c r="N279" s="33"/>
      <c r="O279" s="32">
        <v>180</v>
      </c>
      <c r="P279" s="455" t="s">
        <v>448</v>
      </c>
      <c r="Q279" s="317"/>
      <c r="R279" s="317"/>
      <c r="S279" s="317"/>
      <c r="T279" s="318"/>
      <c r="U279" s="34"/>
      <c r="V279" s="34"/>
      <c r="W279" s="35" t="s">
        <v>69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400</v>
      </c>
      <c r="AG279" s="67"/>
      <c r="AJ279" s="71" t="s">
        <v>98</v>
      </c>
      <c r="AK279" s="71">
        <v>18</v>
      </c>
      <c r="BB279" s="29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136</v>
      </c>
      <c r="L280" s="32" t="s">
        <v>67</v>
      </c>
      <c r="M280" s="33" t="s">
        <v>68</v>
      </c>
      <c r="N280" s="33"/>
      <c r="O280" s="32">
        <v>180</v>
      </c>
      <c r="P280" s="411" t="s">
        <v>451</v>
      </c>
      <c r="Q280" s="317"/>
      <c r="R280" s="317"/>
      <c r="S280" s="317"/>
      <c r="T280" s="318"/>
      <c r="U280" s="34"/>
      <c r="V280" s="34"/>
      <c r="W280" s="35" t="s">
        <v>69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71</v>
      </c>
      <c r="AK280" s="71">
        <v>1</v>
      </c>
      <c r="BB280" s="297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7" t="s">
        <v>455</v>
      </c>
      <c r="Q281" s="317"/>
      <c r="R281" s="317"/>
      <c r="S281" s="317"/>
      <c r="T281" s="318"/>
      <c r="U281" s="34"/>
      <c r="V281" s="34"/>
      <c r="W281" s="35" t="s">
        <v>69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71</v>
      </c>
      <c r="AK281" s="71">
        <v>1</v>
      </c>
      <c r="BB281" s="299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459</v>
      </c>
      <c r="Q282" s="317"/>
      <c r="R282" s="317"/>
      <c r="S282" s="317"/>
      <c r="T282" s="318"/>
      <c r="U282" s="34"/>
      <c r="V282" s="34"/>
      <c r="W282" s="35" t="s">
        <v>69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71</v>
      </c>
      <c r="AK282" s="71">
        <v>1</v>
      </c>
      <c r="BB282" s="301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22" t="s">
        <v>463</v>
      </c>
      <c r="Q283" s="317"/>
      <c r="R283" s="317"/>
      <c r="S283" s="317"/>
      <c r="T283" s="318"/>
      <c r="U283" s="34"/>
      <c r="V283" s="34"/>
      <c r="W283" s="35" t="s">
        <v>69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71</v>
      </c>
      <c r="AK283" s="71">
        <v>1</v>
      </c>
      <c r="BB283" s="30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72</v>
      </c>
      <c r="Q284" s="326"/>
      <c r="R284" s="326"/>
      <c r="S284" s="326"/>
      <c r="T284" s="326"/>
      <c r="U284" s="326"/>
      <c r="V284" s="327"/>
      <c r="W284" s="37" t="s">
        <v>69</v>
      </c>
      <c r="X284" s="314">
        <f>IFERROR(SUM(X264:X283),"0")</f>
        <v>56</v>
      </c>
      <c r="Y284" s="314">
        <f>IFERROR(SUM(Y264:Y283),"0")</f>
        <v>56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0.52415999999999996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72</v>
      </c>
      <c r="Q285" s="326"/>
      <c r="R285" s="326"/>
      <c r="S285" s="326"/>
      <c r="T285" s="326"/>
      <c r="U285" s="326"/>
      <c r="V285" s="327"/>
      <c r="W285" s="37" t="s">
        <v>73</v>
      </c>
      <c r="X285" s="314">
        <f>IFERROR(SUMPRODUCT(X264:X283*H264:H283),"0")</f>
        <v>197.40000000000003</v>
      </c>
      <c r="Y285" s="314">
        <f>IFERROR(SUMPRODUCT(Y264:Y283*H264:H283),"0")</f>
        <v>197.40000000000003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5" t="s">
        <v>465</v>
      </c>
      <c r="Q286" s="404"/>
      <c r="R286" s="404"/>
      <c r="S286" s="404"/>
      <c r="T286" s="404"/>
      <c r="U286" s="404"/>
      <c r="V286" s="405"/>
      <c r="W286" s="37" t="s">
        <v>73</v>
      </c>
      <c r="X286" s="314">
        <f>IFERROR(X24+X33+X39+X44+X60+X66+X71+X77+X87+X94+X107+X113+X119+X126+X131+X137+X142+X148+X156+X161+X169+X173+X178+X184+X191+X201+X209+X214+X220+X226+X233+X239+X247+X251+X256+X262+X285,"0")</f>
        <v>12779.039999999999</v>
      </c>
      <c r="Y286" s="314">
        <f>IFERROR(Y24+Y33+Y39+Y44+Y60+Y66+Y71+Y77+Y87+Y94+Y107+Y113+Y119+Y126+Y131+Y137+Y142+Y148+Y156+Y161+Y169+Y173+Y178+Y184+Y191+Y201+Y209+Y214+Y220+Y226+Y233+Y239+Y247+Y251+Y256+Y262+Y285,"0")</f>
        <v>12779.039999999999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5" t="s">
        <v>466</v>
      </c>
      <c r="Q287" s="404"/>
      <c r="R287" s="404"/>
      <c r="S287" s="404"/>
      <c r="T287" s="404"/>
      <c r="U287" s="404"/>
      <c r="V287" s="405"/>
      <c r="W287" s="37" t="s">
        <v>73</v>
      </c>
      <c r="X287" s="314">
        <f>IFERROR(SUM(BM22:BM283),"0")</f>
        <v>14024.599199999999</v>
      </c>
      <c r="Y287" s="314">
        <f>IFERROR(SUM(BN22:BN283),"0")</f>
        <v>14024.599199999999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5" t="s">
        <v>467</v>
      </c>
      <c r="Q288" s="404"/>
      <c r="R288" s="404"/>
      <c r="S288" s="404"/>
      <c r="T288" s="404"/>
      <c r="U288" s="404"/>
      <c r="V288" s="405"/>
      <c r="W288" s="37" t="s">
        <v>468</v>
      </c>
      <c r="X288" s="38">
        <f>ROUNDUP(SUM(BO22:BO283),0)</f>
        <v>37</v>
      </c>
      <c r="Y288" s="38">
        <f>ROUNDUP(SUM(BP22:BP283),0)</f>
        <v>37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5" t="s">
        <v>469</v>
      </c>
      <c r="Q289" s="404"/>
      <c r="R289" s="404"/>
      <c r="S289" s="404"/>
      <c r="T289" s="404"/>
      <c r="U289" s="404"/>
      <c r="V289" s="405"/>
      <c r="W289" s="37" t="s">
        <v>73</v>
      </c>
      <c r="X289" s="314">
        <f>GrossWeightTotal+PalletQtyTotal*25</f>
        <v>14949.599199999999</v>
      </c>
      <c r="Y289" s="314">
        <f>GrossWeightTotalR+PalletQtyTotalR*25</f>
        <v>14949.599199999999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5" t="s">
        <v>470</v>
      </c>
      <c r="Q290" s="404"/>
      <c r="R290" s="404"/>
      <c r="S290" s="404"/>
      <c r="T290" s="404"/>
      <c r="U290" s="404"/>
      <c r="V290" s="405"/>
      <c r="W290" s="37" t="s">
        <v>468</v>
      </c>
      <c r="X290" s="314">
        <f>IFERROR(X23+X32+X38+X43+X59+X65+X70+X76+X86+X93+X106+X112+X118+X125+X130+X136+X141+X147+X155+X160+X168+X172+X177+X183+X190+X200+X208+X213+X219+X225+X232+X238+X246+X250+X255+X261+X284,"0")</f>
        <v>3020</v>
      </c>
      <c r="Y290" s="314">
        <f>IFERROR(Y23+Y32+Y38+Y43+Y59+Y65+Y70+Y76+Y86+Y93+Y106+Y112+Y118+Y125+Y130+Y136+Y141+Y147+Y155+Y160+Y168+Y172+Y177+Y183+Y190+Y200+Y208+Y213+Y219+Y225+Y232+Y238+Y246+Y250+Y255+Y261+Y284,"0")</f>
        <v>3020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5" t="s">
        <v>471</v>
      </c>
      <c r="Q291" s="404"/>
      <c r="R291" s="404"/>
      <c r="S291" s="404"/>
      <c r="T291" s="404"/>
      <c r="U291" s="404"/>
      <c r="V291" s="405"/>
      <c r="W291" s="39" t="s">
        <v>472</v>
      </c>
      <c r="X291" s="37"/>
      <c r="Y291" s="37"/>
      <c r="Z291" s="37">
        <f>IFERROR(Z23+Z32+Z38+Z43+Z59+Z65+Z70+Z76+Z86+Z93+Z106+Z112+Z118+Z125+Z130+Z136+Z141+Z147+Z155+Z160+Z168+Z172+Z177+Z183+Z190+Z200+Z208+Z213+Z219+Z225+Z232+Z238+Z246+Z250+Z255+Z261+Z284,"0")</f>
        <v>45.821639999999988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4" t="s">
        <v>62</v>
      </c>
      <c r="C293" s="331" t="s">
        <v>74</v>
      </c>
      <c r="D293" s="479"/>
      <c r="E293" s="479"/>
      <c r="F293" s="479"/>
      <c r="G293" s="479"/>
      <c r="H293" s="479"/>
      <c r="I293" s="479"/>
      <c r="J293" s="479"/>
      <c r="K293" s="479"/>
      <c r="L293" s="479"/>
      <c r="M293" s="479"/>
      <c r="N293" s="479"/>
      <c r="O293" s="479"/>
      <c r="P293" s="479"/>
      <c r="Q293" s="479"/>
      <c r="R293" s="479"/>
      <c r="S293" s="368"/>
      <c r="T293" s="331" t="s">
        <v>242</v>
      </c>
      <c r="U293" s="368"/>
      <c r="V293" s="331" t="s">
        <v>270</v>
      </c>
      <c r="W293" s="368"/>
      <c r="X293" s="331" t="s">
        <v>293</v>
      </c>
      <c r="Y293" s="479"/>
      <c r="Z293" s="479"/>
      <c r="AA293" s="479"/>
      <c r="AB293" s="479"/>
      <c r="AC293" s="368"/>
      <c r="AD293" s="304" t="s">
        <v>347</v>
      </c>
      <c r="AE293" s="304" t="s">
        <v>353</v>
      </c>
      <c r="AF293" s="304" t="s">
        <v>360</v>
      </c>
      <c r="AG293" s="304" t="s">
        <v>243</v>
      </c>
    </row>
    <row r="294" spans="1:33" ht="14.25" customHeight="1" thickTop="1" x14ac:dyDescent="0.2">
      <c r="A294" s="476" t="s">
        <v>474</v>
      </c>
      <c r="B294" s="331" t="s">
        <v>62</v>
      </c>
      <c r="C294" s="331" t="s">
        <v>75</v>
      </c>
      <c r="D294" s="331" t="s">
        <v>90</v>
      </c>
      <c r="E294" s="331" t="s">
        <v>99</v>
      </c>
      <c r="F294" s="331" t="s">
        <v>105</v>
      </c>
      <c r="G294" s="331" t="s">
        <v>133</v>
      </c>
      <c r="H294" s="331" t="s">
        <v>140</v>
      </c>
      <c r="I294" s="331" t="s">
        <v>145</v>
      </c>
      <c r="J294" s="331" t="s">
        <v>153</v>
      </c>
      <c r="K294" s="331" t="s">
        <v>172</v>
      </c>
      <c r="L294" s="331" t="s">
        <v>182</v>
      </c>
      <c r="M294" s="331" t="s">
        <v>204</v>
      </c>
      <c r="N294" s="305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05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252</v>
      </c>
      <c r="D296" s="46">
        <f>IFERROR(X36*H36,"0")+IFERROR(X37*H37,"0")</f>
        <v>0</v>
      </c>
      <c r="E296" s="46">
        <f>IFERROR(X42*H42,"0")</f>
        <v>0</v>
      </c>
      <c r="F296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1449.6000000000001</v>
      </c>
      <c r="G296" s="46">
        <f>IFERROR(X63*H63,"0")+IFERROR(X64*H64,"0")</f>
        <v>1060.2</v>
      </c>
      <c r="H296" s="46">
        <f>IFERROR(X69*H69,"0")</f>
        <v>0</v>
      </c>
      <c r="I296" s="46">
        <f>IFERROR(X74*H74,"0")+IFERROR(X75*H75,"0")</f>
        <v>100.8</v>
      </c>
      <c r="J296" s="46">
        <f>IFERROR(X80*H80,"0")+IFERROR(X81*H81,"0")+IFERROR(X82*H82,"0")+IFERROR(X83*H83,"0")+IFERROR(X84*H84,"0")+IFERROR(X85*H85,"0")</f>
        <v>865.2</v>
      </c>
      <c r="K296" s="46">
        <f>IFERROR(X90*H90,"0")+IFERROR(X91*H91,"0")+IFERROR(X92*H92,"0")</f>
        <v>90.72</v>
      </c>
      <c r="L296" s="46">
        <f>IFERROR(X97*H97,"0")+IFERROR(X98*H98,"0")+IFERROR(X99*H99,"0")+IFERROR(X100*H100,"0")+IFERROR(X101*H101,"0")+IFERROR(X102*H102,"0")+IFERROR(X103*H103,"0")+IFERROR(X104*H104,"0")+IFERROR(X105*H105,"0")</f>
        <v>3765.12</v>
      </c>
      <c r="M296" s="46">
        <f>IFERROR(X110*H110,"0")+IFERROR(X111*H111,"0")</f>
        <v>1554</v>
      </c>
      <c r="N296" s="305"/>
      <c r="O296" s="46">
        <f>IFERROR(X116*H116,"0")+IFERROR(X117*H117,"0")</f>
        <v>336</v>
      </c>
      <c r="P296" s="46">
        <f>IFERROR(X122*H122,"0")+IFERROR(X123*H123,"0")+IFERROR(X124*H124,"0")</f>
        <v>1050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480</v>
      </c>
      <c r="V296" s="46">
        <f>IFERROR(X165*H165,"0")+IFERROR(X166*H166,"0")+IFERROR(X167*H167,"0")+IFERROR(X171*H171,"0")</f>
        <v>714</v>
      </c>
      <c r="W296" s="46">
        <f>IFERROR(X176*H176,"0")</f>
        <v>0</v>
      </c>
      <c r="X296" s="46">
        <f>IFERROR(X182*H182,"0")</f>
        <v>67.2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76.800000000000011</v>
      </c>
      <c r="AD296" s="46">
        <f>IFERROR(X224*H224,"0")</f>
        <v>0</v>
      </c>
      <c r="AE296" s="46">
        <f>IFERROR(X230*H230,"0")+IFERROR(X231*H231,"0")</f>
        <v>360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557.4</v>
      </c>
    </row>
    <row r="297" spans="1:33" ht="13.5" customHeight="1" thickTop="1" x14ac:dyDescent="0.2">
      <c r="C297" s="305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7191.72</v>
      </c>
      <c r="B299" s="60">
        <f>SUMPRODUCT(--(BB:BB="ПГП"),--(W:W="кор"),H:H,Y:Y)+SUMPRODUCT(--(BB:BB="ПГП"),--(W:W="кг"),Y:Y)</f>
        <v>5587.3200000000006</v>
      </c>
      <c r="C299" s="60">
        <f>SUMPRODUCT(--(BB:BB="КИЗ"),--(W:W="кор"),H:H,Y:Y)+SUMPRODUCT(--(BB:BB="КИЗ"),--(W:W="кг"),Y:Y)</f>
        <v>0</v>
      </c>
    </row>
  </sheetData>
  <sheetProtection algorithmName="SHA-512" hashValue="um5PbJTUgcBL31KvHAjBd8emW8POUDblqNEmzRNTE+0gJpG/y2I/u3lcKgfnX0LzipQilI19vwdk+TvKjpdN1A==" saltValue="WYVTa0zuOp7aCE+2N9tmIQ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U17:V17"/>
    <mergeCell ref="Y17:Y18"/>
    <mergeCell ref="AE294:AE295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P218:T218"/>
    <mergeCell ref="A21:Z21"/>
    <mergeCell ref="A192:Z192"/>
    <mergeCell ref="D42:E42"/>
    <mergeCell ref="A181:Z181"/>
    <mergeCell ref="D17:E18"/>
    <mergeCell ref="A213:O214"/>
    <mergeCell ref="X17:X18"/>
    <mergeCell ref="D123:E123"/>
    <mergeCell ref="P58:T58"/>
    <mergeCell ref="D50:E5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P43:V43"/>
    <mergeCell ref="D237:E237"/>
    <mergeCell ref="P285:V285"/>
    <mergeCell ref="P85:T85"/>
    <mergeCell ref="D266:E266"/>
    <mergeCell ref="D110:E110"/>
    <mergeCell ref="X293:AC293"/>
    <mergeCell ref="P123:T123"/>
    <mergeCell ref="P110:T110"/>
    <mergeCell ref="P66:V66"/>
    <mergeCell ref="P137:V137"/>
    <mergeCell ref="D218:E218"/>
    <mergeCell ref="A127:Z127"/>
    <mergeCell ref="P289:V289"/>
    <mergeCell ref="A114:Z114"/>
    <mergeCell ref="P239:V239"/>
    <mergeCell ref="A257:Z257"/>
    <mergeCell ref="D249:E249"/>
    <mergeCell ref="D105:E105"/>
    <mergeCell ref="D276:E276"/>
    <mergeCell ref="P199:T199"/>
    <mergeCell ref="P290:V290"/>
    <mergeCell ref="D278:E278"/>
    <mergeCell ref="D244:E244"/>
    <mergeCell ref="D171:E171"/>
    <mergeCell ref="P134:T134"/>
    <mergeCell ref="P243:T243"/>
    <mergeCell ref="A118:O119"/>
    <mergeCell ref="D102:E102"/>
    <mergeCell ref="P208:V208"/>
    <mergeCell ref="AD17:AF18"/>
    <mergeCell ref="V293:W293"/>
    <mergeCell ref="D101:E101"/>
    <mergeCell ref="P142:V142"/>
    <mergeCell ref="A132:Z132"/>
    <mergeCell ref="F5:G5"/>
    <mergeCell ref="P169:V169"/>
    <mergeCell ref="A221:Z221"/>
    <mergeCell ref="A25:Z25"/>
    <mergeCell ref="P119:V119"/>
    <mergeCell ref="A236:Z236"/>
    <mergeCell ref="P82:T82"/>
    <mergeCell ref="A223:Z223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D29:E29"/>
    <mergeCell ref="D265:E265"/>
    <mergeCell ref="P2:W3"/>
    <mergeCell ref="P198:T198"/>
    <mergeCell ref="P54:T54"/>
    <mergeCell ref="A170:Z170"/>
    <mergeCell ref="D10:E10"/>
    <mergeCell ref="A23:O24"/>
    <mergeCell ref="P64:T64"/>
    <mergeCell ref="F10:G10"/>
    <mergeCell ref="P135:T135"/>
    <mergeCell ref="D99:E99"/>
    <mergeCell ref="A20:Z20"/>
    <mergeCell ref="N17:N18"/>
    <mergeCell ref="D49:E49"/>
    <mergeCell ref="Q5:R5"/>
    <mergeCell ref="F17:F18"/>
    <mergeCell ref="Q6:R6"/>
    <mergeCell ref="D196:E196"/>
    <mergeCell ref="V12:W12"/>
    <mergeCell ref="P284:V284"/>
    <mergeCell ref="P36:T36"/>
    <mergeCell ref="P278:T278"/>
    <mergeCell ref="P101:T101"/>
    <mergeCell ref="A255:O256"/>
    <mergeCell ref="P250:V250"/>
    <mergeCell ref="P286:V286"/>
    <mergeCell ref="S294:S295"/>
    <mergeCell ref="M17:M18"/>
    <mergeCell ref="A168:O169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W294:W295"/>
    <mergeCell ref="AF294:AF295"/>
    <mergeCell ref="P48:T48"/>
    <mergeCell ref="P262:V262"/>
    <mergeCell ref="A9:C9"/>
    <mergeCell ref="D58:E58"/>
    <mergeCell ref="A179:Z179"/>
    <mergeCell ref="D231:E231"/>
    <mergeCell ref="P39:V39"/>
    <mergeCell ref="P70:V70"/>
    <mergeCell ref="A219:O220"/>
    <mergeCell ref="P32:V32"/>
    <mergeCell ref="T294:T295"/>
    <mergeCell ref="C293:S293"/>
    <mergeCell ref="Q13:R13"/>
    <mergeCell ref="V294:V295"/>
    <mergeCell ref="A125:O126"/>
    <mergeCell ref="P176:T176"/>
    <mergeCell ref="D84:E84"/>
    <mergeCell ref="D22:E22"/>
    <mergeCell ref="A157:Z157"/>
    <mergeCell ref="A222:Z222"/>
    <mergeCell ref="P255:V255"/>
    <mergeCell ref="P105:T105"/>
    <mergeCell ref="P276:T276"/>
    <mergeCell ref="H5:M5"/>
    <mergeCell ref="A27:Z27"/>
    <mergeCell ref="P98:T98"/>
    <mergeCell ref="D212:E212"/>
    <mergeCell ref="D146:E146"/>
    <mergeCell ref="D6:M6"/>
    <mergeCell ref="D83:E83"/>
    <mergeCell ref="A86:O87"/>
    <mergeCell ref="D85:E85"/>
    <mergeCell ref="D207:E207"/>
    <mergeCell ref="G17:G18"/>
    <mergeCell ref="P184:V184"/>
    <mergeCell ref="A143:Z143"/>
    <mergeCell ref="D159:E159"/>
    <mergeCell ref="D80:E80"/>
    <mergeCell ref="P188:T188"/>
    <mergeCell ref="P148:V148"/>
    <mergeCell ref="P111:T111"/>
    <mergeCell ref="D154:E154"/>
    <mergeCell ref="D151:E151"/>
    <mergeCell ref="P49:T49"/>
    <mergeCell ref="V6:W9"/>
    <mergeCell ref="A112:O113"/>
    <mergeCell ref="D199:E199"/>
    <mergeCell ref="A106:O107"/>
    <mergeCell ref="A155:O156"/>
    <mergeCell ref="P274:T274"/>
    <mergeCell ref="A93:O94"/>
    <mergeCell ref="D217:E217"/>
    <mergeCell ref="P84:T84"/>
    <mergeCell ref="P22:T22"/>
    <mergeCell ref="A61:Z61"/>
    <mergeCell ref="A88:Z88"/>
    <mergeCell ref="P80:T80"/>
    <mergeCell ref="D194:E194"/>
    <mergeCell ref="Z17:Z18"/>
    <mergeCell ref="P173:V173"/>
    <mergeCell ref="A172:O173"/>
    <mergeCell ref="P94:V94"/>
    <mergeCell ref="A41:Z41"/>
    <mergeCell ref="P44:V44"/>
    <mergeCell ref="P269:T269"/>
    <mergeCell ref="A227:Z227"/>
    <mergeCell ref="P270:T270"/>
    <mergeCell ref="A284:O285"/>
    <mergeCell ref="D75:E75"/>
    <mergeCell ref="P154:T154"/>
    <mergeCell ref="D206:E206"/>
    <mergeCell ref="P247:V247"/>
    <mergeCell ref="P91:T91"/>
    <mergeCell ref="D273:E273"/>
    <mergeCell ref="AG294:AG295"/>
    <mergeCell ref="H10:M10"/>
    <mergeCell ref="AA17:AA18"/>
    <mergeCell ref="P212:T212"/>
    <mergeCell ref="AC17:AC18"/>
    <mergeCell ref="P107:V107"/>
    <mergeCell ref="P279:T279"/>
    <mergeCell ref="P209:V209"/>
    <mergeCell ref="A72:Z72"/>
    <mergeCell ref="P147:V147"/>
    <mergeCell ref="P254:T254"/>
    <mergeCell ref="D153:E153"/>
    <mergeCell ref="AB17:AB18"/>
    <mergeCell ref="K294:K295"/>
    <mergeCell ref="M294:M295"/>
    <mergeCell ref="P282:T282"/>
    <mergeCell ref="A294:A295"/>
    <mergeCell ref="J9:M9"/>
    <mergeCell ref="D283:E283"/>
    <mergeCell ref="D56:E56"/>
    <mergeCell ref="A65:O66"/>
    <mergeCell ref="P206:T206"/>
    <mergeCell ref="P37:T37"/>
    <mergeCell ref="D176:E176"/>
    <mergeCell ref="P155:V155"/>
    <mergeCell ref="P220:V220"/>
    <mergeCell ref="D64:E64"/>
    <mergeCell ref="D51:E51"/>
    <mergeCell ref="P86:V86"/>
    <mergeCell ref="P213:V213"/>
    <mergeCell ref="P207:T207"/>
    <mergeCell ref="P172:V172"/>
    <mergeCell ref="A40:Z40"/>
    <mergeCell ref="A211:Z211"/>
    <mergeCell ref="A67:Z67"/>
    <mergeCell ref="A186:Z186"/>
    <mergeCell ref="P159:T159"/>
    <mergeCell ref="D140:E140"/>
    <mergeCell ref="D267:E267"/>
    <mergeCell ref="H17:H18"/>
    <mergeCell ref="P90:T90"/>
    <mergeCell ref="D294:D295"/>
    <mergeCell ref="F294:F295"/>
    <mergeCell ref="D74:E74"/>
    <mergeCell ref="A203:Z203"/>
    <mergeCell ref="P245:T245"/>
    <mergeCell ref="P126:V126"/>
    <mergeCell ref="D188:E188"/>
    <mergeCell ref="P224:T224"/>
    <mergeCell ref="P260:T260"/>
    <mergeCell ref="A141:O142"/>
    <mergeCell ref="P225:V225"/>
    <mergeCell ref="P153:T153"/>
    <mergeCell ref="A138:Z138"/>
    <mergeCell ref="D254:E254"/>
    <mergeCell ref="A232:O233"/>
    <mergeCell ref="A133:Z133"/>
    <mergeCell ref="A193:Z193"/>
    <mergeCell ref="P204:T204"/>
    <mergeCell ref="L294:L295"/>
    <mergeCell ref="D204:E204"/>
    <mergeCell ref="P217:T217"/>
    <mergeCell ref="D198:E198"/>
    <mergeCell ref="D269:E269"/>
    <mergeCell ref="A252:Z252"/>
    <mergeCell ref="V5:W5"/>
    <mergeCell ref="D111:E111"/>
    <mergeCell ref="D282:E282"/>
    <mergeCell ref="Q8:R8"/>
    <mergeCell ref="P69:T69"/>
    <mergeCell ref="P140:T140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A145:Z145"/>
    <mergeCell ref="A139:Z139"/>
    <mergeCell ref="A210:Z210"/>
    <mergeCell ref="P51:T51"/>
    <mergeCell ref="D36:E36"/>
    <mergeCell ref="P71:V71"/>
    <mergeCell ref="A13:M13"/>
    <mergeCell ref="A59:O60"/>
    <mergeCell ref="A15:M15"/>
    <mergeCell ref="C294:C295"/>
    <mergeCell ref="A121:Z121"/>
    <mergeCell ref="E294:E295"/>
    <mergeCell ref="D63:E63"/>
    <mergeCell ref="A38:O39"/>
    <mergeCell ref="D52:E52"/>
    <mergeCell ref="A162:Z162"/>
    <mergeCell ref="P15:T16"/>
    <mergeCell ref="D116:E116"/>
    <mergeCell ref="D91:E91"/>
    <mergeCell ref="X294:X295"/>
    <mergeCell ref="A164:Z164"/>
    <mergeCell ref="P272:T272"/>
    <mergeCell ref="Z294:Z295"/>
    <mergeCell ref="P283:T283"/>
    <mergeCell ref="D264:E264"/>
    <mergeCell ref="P277:T277"/>
    <mergeCell ref="P122:T122"/>
    <mergeCell ref="P291:V291"/>
    <mergeCell ref="P288:V288"/>
    <mergeCell ref="P65:V65"/>
    <mergeCell ref="P136:V136"/>
    <mergeCell ref="A109:Z109"/>
    <mergeCell ref="A180:Z180"/>
    <mergeCell ref="A5:C5"/>
    <mergeCell ref="P191:V191"/>
    <mergeCell ref="A174:Z174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D9:E9"/>
    <mergeCell ref="F9:G9"/>
    <mergeCell ref="P53:T53"/>
    <mergeCell ref="A183:O184"/>
    <mergeCell ref="D167:E167"/>
    <mergeCell ref="A12:M12"/>
    <mergeCell ref="P74:T74"/>
    <mergeCell ref="A19:Z19"/>
    <mergeCell ref="A68:Z68"/>
    <mergeCell ref="D182:E182"/>
    <mergeCell ref="A14:M14"/>
    <mergeCell ref="A160:O161"/>
    <mergeCell ref="T5:U5"/>
    <mergeCell ref="Q9:R9"/>
    <mergeCell ref="AA294:AA295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Q12:R12"/>
    <mergeCell ref="P280:T280"/>
    <mergeCell ref="D90:E90"/>
    <mergeCell ref="A130:O131"/>
    <mergeCell ref="A261:O262"/>
    <mergeCell ref="P183:V183"/>
    <mergeCell ref="A43:O44"/>
    <mergeCell ref="D230:E230"/>
    <mergeCell ref="A208:O209"/>
    <mergeCell ref="P197:T197"/>
    <mergeCell ref="P238:V238"/>
    <mergeCell ref="A263:Z263"/>
    <mergeCell ref="P264:T264"/>
    <mergeCell ref="P187:T187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A120:Z120"/>
    <mergeCell ref="P178:V178"/>
    <mergeCell ref="A177:O178"/>
    <mergeCell ref="P214:V214"/>
    <mergeCell ref="A95:Z95"/>
    <mergeCell ref="A240:Z240"/>
    <mergeCell ref="P200:V200"/>
    <mergeCell ref="D280:E280"/>
    <mergeCell ref="D48:E48"/>
    <mergeCell ref="P230:T230"/>
    <mergeCell ref="D1:F1"/>
    <mergeCell ref="P190:V190"/>
    <mergeCell ref="A242:Z242"/>
    <mergeCell ref="P268:T268"/>
    <mergeCell ref="P47:T47"/>
    <mergeCell ref="A234:Z234"/>
    <mergeCell ref="P294:P295"/>
    <mergeCell ref="J17:J18"/>
    <mergeCell ref="D82:E82"/>
    <mergeCell ref="R294:R295"/>
    <mergeCell ref="L17:L18"/>
    <mergeCell ref="P125:V125"/>
    <mergeCell ref="A115:Z115"/>
    <mergeCell ref="P112:V112"/>
    <mergeCell ref="D100:E100"/>
    <mergeCell ref="P17:T18"/>
    <mergeCell ref="A229:Z229"/>
    <mergeCell ref="P129:T129"/>
    <mergeCell ref="P63:T63"/>
    <mergeCell ref="P194:T194"/>
    <mergeCell ref="P50:T50"/>
    <mergeCell ref="D31:E31"/>
    <mergeCell ref="D158:E158"/>
    <mergeCell ref="H1:Q1"/>
    <mergeCell ref="P38:V38"/>
    <mergeCell ref="P246:V246"/>
    <mergeCell ref="D259:E259"/>
    <mergeCell ref="D28:E28"/>
    <mergeCell ref="A163:Z163"/>
    <mergeCell ref="T293:U293"/>
    <mergeCell ref="D117:E117"/>
    <mergeCell ref="D92:E92"/>
    <mergeCell ref="D55:E55"/>
    <mergeCell ref="D30:E30"/>
    <mergeCell ref="P171:T171"/>
    <mergeCell ref="D5:E5"/>
    <mergeCell ref="A238:O239"/>
    <mergeCell ref="P42:T42"/>
    <mergeCell ref="A32:O33"/>
    <mergeCell ref="P259:T259"/>
    <mergeCell ref="D69:E69"/>
    <mergeCell ref="P106:V106"/>
    <mergeCell ref="P177:V177"/>
    <mergeCell ref="P33:V33"/>
    <mergeCell ref="P93:V93"/>
    <mergeCell ref="P226:V226"/>
    <mergeCell ref="A45:Z45"/>
    <mergeCell ref="O294:O295"/>
    <mergeCell ref="Y294:Y295"/>
    <mergeCell ref="P29:T29"/>
    <mergeCell ref="P100:T100"/>
    <mergeCell ref="P271:T271"/>
    <mergeCell ref="D81:E81"/>
    <mergeCell ref="P265:T265"/>
    <mergeCell ref="D8:M8"/>
    <mergeCell ref="P237:T237"/>
    <mergeCell ref="P31:T31"/>
    <mergeCell ref="P158:T158"/>
    <mergeCell ref="P118:V118"/>
    <mergeCell ref="P251:V251"/>
    <mergeCell ref="A241:Z241"/>
    <mergeCell ref="A228:Z228"/>
    <mergeCell ref="P266:T266"/>
    <mergeCell ref="Q294:Q295"/>
    <mergeCell ref="A216:Z216"/>
    <mergeCell ref="P273:T273"/>
    <mergeCell ref="D272:E272"/>
    <mergeCell ref="A250:O251"/>
    <mergeCell ref="A46:Z46"/>
    <mergeCell ref="A225:O226"/>
    <mergeCell ref="A89:Z89"/>
    <mergeCell ref="AB294:AB295"/>
    <mergeCell ref="A202:Z202"/>
    <mergeCell ref="P233:V233"/>
    <mergeCell ref="AD294:AD295"/>
    <mergeCell ref="P104:T104"/>
    <mergeCell ref="P168:V168"/>
    <mergeCell ref="P275:T275"/>
    <mergeCell ref="B17:B18"/>
    <mergeCell ref="A73:Z73"/>
    <mergeCell ref="D258:E258"/>
    <mergeCell ref="P81:T81"/>
    <mergeCell ref="P56:T56"/>
    <mergeCell ref="D124:E124"/>
    <mergeCell ref="D195:E195"/>
    <mergeCell ref="D189:E189"/>
    <mergeCell ref="P99:T99"/>
    <mergeCell ref="P113:V113"/>
    <mergeCell ref="D197:E197"/>
    <mergeCell ref="D253:E253"/>
    <mergeCell ref="D53:E53"/>
    <mergeCell ref="P232:V232"/>
    <mergeCell ref="D47:E47"/>
    <mergeCell ref="A149:Z149"/>
    <mergeCell ref="W17:W18"/>
    <mergeCell ref="G294:G295"/>
    <mergeCell ref="I294:I295"/>
    <mergeCell ref="D134:E134"/>
    <mergeCell ref="D205:E205"/>
    <mergeCell ref="P249:T249"/>
    <mergeCell ref="R1:T1"/>
    <mergeCell ref="P28:T28"/>
    <mergeCell ref="P165:T165"/>
    <mergeCell ref="D98:E98"/>
    <mergeCell ref="P30:T30"/>
    <mergeCell ref="P77:V77"/>
    <mergeCell ref="P152:T152"/>
    <mergeCell ref="A76:O77"/>
    <mergeCell ref="A286:O291"/>
    <mergeCell ref="A147:O148"/>
    <mergeCell ref="P141:V141"/>
    <mergeCell ref="V10:W10"/>
    <mergeCell ref="P261:V261"/>
    <mergeCell ref="P161:V161"/>
    <mergeCell ref="A150:Z150"/>
    <mergeCell ref="A144:Z144"/>
    <mergeCell ref="A215:Z215"/>
    <mergeCell ref="D7:M7"/>
    <mergeCell ref="D129:E129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A78:Z78"/>
    <mergeCell ref="A70:O71"/>
    <mergeCell ref="P156:V156"/>
    <mergeCell ref="P92:T92"/>
    <mergeCell ref="P166:T166"/>
    <mergeCell ref="D274:E274"/>
    <mergeCell ref="D245:E245"/>
    <mergeCell ref="P116:T116"/>
    <mergeCell ref="D122:E122"/>
    <mergeCell ref="D224:E224"/>
    <mergeCell ref="A26:Z26"/>
    <mergeCell ref="P103:T103"/>
    <mergeCell ref="P59:V59"/>
    <mergeCell ref="P97:T97"/>
    <mergeCell ref="P130:V13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0:X283 X270:X271 X268 X266 X264 X237 X224 X217 X212 X204:X206 X196:X198 X194 X188 X182 X176 X171 X158:X159 X154 X151:X152 X140 X134:X135 X129 X122 X104 X102 X100 X98 X91:X92 X82:X85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3 X230 X187 X165:X166 X124 X117 X110:X111 X103 X99 X97 X64 X57 X49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72:X279 X269 X267 X265 X258:X260 X254 X249 X243:X245 X231 X218 X207 X199 X195 X189 X167 X153 X146 X123 X116 X105 X101 X90 X80: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481</v>
      </c>
      <c r="D6" s="47" t="s">
        <v>482</v>
      </c>
      <c r="E6" s="47"/>
    </row>
    <row r="8" spans="2:8" x14ac:dyDescent="0.2">
      <c r="B8" s="47" t="s">
        <v>18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VVazTvF70VXlEd4MqN5PfuSj3RCG19g57FdDeLkNyFEKWg+8RIZ0feMvz23umR/NdQjyC+ejuSEjufqGTdBIGg==" saltValue="31jR/pjdzABxmeklxJwi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2024-10-30T11:00:36Z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