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E20DEC5-DA08-4334-9153-61A3D9F249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O546" i="1"/>
  <c r="BM546" i="1"/>
  <c r="Y546" i="1"/>
  <c r="P546" i="1"/>
  <c r="X544" i="1"/>
  <c r="X543" i="1"/>
  <c r="BO542" i="1"/>
  <c r="BM542" i="1"/>
  <c r="Y542" i="1"/>
  <c r="P542" i="1"/>
  <c r="BO541" i="1"/>
  <c r="BM541" i="1"/>
  <c r="Y541" i="1"/>
  <c r="BO540" i="1"/>
  <c r="BM540" i="1"/>
  <c r="Y540" i="1"/>
  <c r="P540" i="1"/>
  <c r="BO539" i="1"/>
  <c r="BM539" i="1"/>
  <c r="Y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O487" i="1"/>
  <c r="BM487" i="1"/>
  <c r="Y487" i="1"/>
  <c r="P487" i="1"/>
  <c r="BO486" i="1"/>
  <c r="BM486" i="1"/>
  <c r="Y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BO413" i="1"/>
  <c r="BM413" i="1"/>
  <c r="Y413" i="1"/>
  <c r="P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Z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BP357" i="1" s="1"/>
  <c r="BO356" i="1"/>
  <c r="BM356" i="1"/>
  <c r="Y356" i="1"/>
  <c r="BP356" i="1" s="1"/>
  <c r="X354" i="1"/>
  <c r="X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BP334" i="1" s="1"/>
  <c r="P334" i="1"/>
  <c r="X332" i="1"/>
  <c r="X331" i="1"/>
  <c r="BO330" i="1"/>
  <c r="BM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BO324" i="1"/>
  <c r="BM324" i="1"/>
  <c r="Y324" i="1"/>
  <c r="P324" i="1"/>
  <c r="BO323" i="1"/>
  <c r="BM323" i="1"/>
  <c r="Y323" i="1"/>
  <c r="P323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BO278" i="1"/>
  <c r="BM278" i="1"/>
  <c r="Y278" i="1"/>
  <c r="P278" i="1"/>
  <c r="BO277" i="1"/>
  <c r="BM277" i="1"/>
  <c r="Y277" i="1"/>
  <c r="P277" i="1"/>
  <c r="X274" i="1"/>
  <c r="X273" i="1"/>
  <c r="BO272" i="1"/>
  <c r="BM272" i="1"/>
  <c r="Y272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X192" i="1"/>
  <c r="Y191" i="1"/>
  <c r="X191" i="1"/>
  <c r="BP190" i="1"/>
  <c r="BO190" i="1"/>
  <c r="BN190" i="1"/>
  <c r="BM190" i="1"/>
  <c r="Z190" i="1"/>
  <c r="Z191" i="1" s="1"/>
  <c r="Y190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BP129" i="1" s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BP90" i="1" s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O67" i="1"/>
  <c r="BM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X24" i="1"/>
  <c r="X23" i="1"/>
  <c r="BO22" i="1"/>
  <c r="BM22" i="1"/>
  <c r="Y22" i="1"/>
  <c r="Y23" i="1" s="1"/>
  <c r="P22" i="1"/>
  <c r="H10" i="1"/>
  <c r="F10" i="1"/>
  <c r="J9" i="1"/>
  <c r="F9" i="1"/>
  <c r="A9" i="1"/>
  <c r="A10" i="1" s="1"/>
  <c r="D7" i="1"/>
  <c r="Q6" i="1"/>
  <c r="P2" i="1"/>
  <c r="BP392" i="1" l="1"/>
  <c r="BN392" i="1"/>
  <c r="Z392" i="1"/>
  <c r="Y438" i="1"/>
  <c r="Y437" i="1"/>
  <c r="BP436" i="1"/>
  <c r="BN436" i="1"/>
  <c r="Z436" i="1"/>
  <c r="Z437" i="1" s="1"/>
  <c r="Y443" i="1"/>
  <c r="BP442" i="1"/>
  <c r="BN442" i="1"/>
  <c r="Z442" i="1"/>
  <c r="Z443" i="1" s="1"/>
  <c r="BP446" i="1"/>
  <c r="BN446" i="1"/>
  <c r="Z446" i="1"/>
  <c r="BP461" i="1"/>
  <c r="BN461" i="1"/>
  <c r="Z461" i="1"/>
  <c r="BP487" i="1"/>
  <c r="BN487" i="1"/>
  <c r="Z487" i="1"/>
  <c r="BP524" i="1"/>
  <c r="BN524" i="1"/>
  <c r="Z524" i="1"/>
  <c r="BP538" i="1"/>
  <c r="BN538" i="1"/>
  <c r="Z538" i="1"/>
  <c r="BP542" i="1"/>
  <c r="BN542" i="1"/>
  <c r="Z542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Z22" i="1"/>
  <c r="Z23" i="1" s="1"/>
  <c r="BN22" i="1"/>
  <c r="BP22" i="1"/>
  <c r="Y35" i="1"/>
  <c r="Z49" i="1"/>
  <c r="BN49" i="1"/>
  <c r="Z85" i="1"/>
  <c r="BN85" i="1"/>
  <c r="Z90" i="1"/>
  <c r="BN90" i="1"/>
  <c r="Z91" i="1"/>
  <c r="BN91" i="1"/>
  <c r="Z92" i="1"/>
  <c r="BN92" i="1"/>
  <c r="Z93" i="1"/>
  <c r="BN93" i="1"/>
  <c r="Z106" i="1"/>
  <c r="BN106" i="1"/>
  <c r="Z116" i="1"/>
  <c r="BN116" i="1"/>
  <c r="Z129" i="1"/>
  <c r="BN129" i="1"/>
  <c r="Z130" i="1"/>
  <c r="BN130" i="1"/>
  <c r="Z131" i="1"/>
  <c r="BN131" i="1"/>
  <c r="Z138" i="1"/>
  <c r="BN138" i="1"/>
  <c r="Z139" i="1"/>
  <c r="BN139" i="1"/>
  <c r="Z154" i="1"/>
  <c r="BN154" i="1"/>
  <c r="Z175" i="1"/>
  <c r="BN175" i="1"/>
  <c r="Z198" i="1"/>
  <c r="BN198" i="1"/>
  <c r="Z217" i="1"/>
  <c r="BN217" i="1"/>
  <c r="Z230" i="1"/>
  <c r="BN230" i="1"/>
  <c r="Z242" i="1"/>
  <c r="BN242" i="1"/>
  <c r="Z253" i="1"/>
  <c r="BN253" i="1"/>
  <c r="Z266" i="1"/>
  <c r="BN266" i="1"/>
  <c r="Z300" i="1"/>
  <c r="BN300" i="1"/>
  <c r="Z334" i="1"/>
  <c r="BN334" i="1"/>
  <c r="Z351" i="1"/>
  <c r="BN351" i="1"/>
  <c r="Z356" i="1"/>
  <c r="BN356" i="1"/>
  <c r="Z357" i="1"/>
  <c r="BN357" i="1"/>
  <c r="BP363" i="1"/>
  <c r="BN363" i="1"/>
  <c r="BP384" i="1"/>
  <c r="BN384" i="1"/>
  <c r="Z384" i="1"/>
  <c r="BP424" i="1"/>
  <c r="BN424" i="1"/>
  <c r="Z424" i="1"/>
  <c r="BP454" i="1"/>
  <c r="BN454" i="1"/>
  <c r="Z454" i="1"/>
  <c r="BP484" i="1"/>
  <c r="BN484" i="1"/>
  <c r="Z484" i="1"/>
  <c r="BP517" i="1"/>
  <c r="BN517" i="1"/>
  <c r="Z517" i="1"/>
  <c r="BP535" i="1"/>
  <c r="BN535" i="1"/>
  <c r="Z535" i="1"/>
  <c r="BP539" i="1"/>
  <c r="BN539" i="1"/>
  <c r="Z539" i="1"/>
  <c r="Y555" i="1"/>
  <c r="Y554" i="1"/>
  <c r="BP552" i="1"/>
  <c r="BN552" i="1"/>
  <c r="Z552" i="1"/>
  <c r="Z554" i="1" s="1"/>
  <c r="BP570" i="1"/>
  <c r="BN570" i="1"/>
  <c r="Z570" i="1"/>
  <c r="BP572" i="1"/>
  <c r="BN572" i="1"/>
  <c r="Z572" i="1"/>
  <c r="Y591" i="1"/>
  <c r="Y590" i="1"/>
  <c r="BP586" i="1"/>
  <c r="BN586" i="1"/>
  <c r="Z586" i="1"/>
  <c r="Z590" i="1" s="1"/>
  <c r="BP588" i="1"/>
  <c r="BN588" i="1"/>
  <c r="Z588" i="1"/>
  <c r="BP27" i="1"/>
  <c r="BN27" i="1"/>
  <c r="Z27" i="1"/>
  <c r="BP51" i="1"/>
  <c r="BN51" i="1"/>
  <c r="Z51" i="1"/>
  <c r="BP63" i="1"/>
  <c r="BN63" i="1"/>
  <c r="Z63" i="1"/>
  <c r="Z71" i="1" s="1"/>
  <c r="BP68" i="1"/>
  <c r="BN68" i="1"/>
  <c r="Z68" i="1"/>
  <c r="BP77" i="1"/>
  <c r="BN77" i="1"/>
  <c r="Z77" i="1"/>
  <c r="BP95" i="1"/>
  <c r="BN95" i="1"/>
  <c r="Z95" i="1"/>
  <c r="BP108" i="1"/>
  <c r="BN108" i="1"/>
  <c r="Z108" i="1"/>
  <c r="BP121" i="1"/>
  <c r="BN121" i="1"/>
  <c r="Z121" i="1"/>
  <c r="BP141" i="1"/>
  <c r="BN141" i="1"/>
  <c r="Z141" i="1"/>
  <c r="Y160" i="1"/>
  <c r="BP158" i="1"/>
  <c r="BN158" i="1"/>
  <c r="Z158" i="1"/>
  <c r="BP177" i="1"/>
  <c r="BN177" i="1"/>
  <c r="Z177" i="1"/>
  <c r="BP200" i="1"/>
  <c r="BN200" i="1"/>
  <c r="Z200" i="1"/>
  <c r="BP219" i="1"/>
  <c r="BN219" i="1"/>
  <c r="Z219" i="1"/>
  <c r="BP232" i="1"/>
  <c r="BN232" i="1"/>
  <c r="Z232" i="1"/>
  <c r="BP244" i="1"/>
  <c r="BN244" i="1"/>
  <c r="Z244" i="1"/>
  <c r="BP255" i="1"/>
  <c r="BN255" i="1"/>
  <c r="Z255" i="1"/>
  <c r="BP268" i="1"/>
  <c r="BN268" i="1"/>
  <c r="Z268" i="1"/>
  <c r="BP279" i="1"/>
  <c r="BN279" i="1"/>
  <c r="Z279" i="1"/>
  <c r="BP302" i="1"/>
  <c r="BN302" i="1"/>
  <c r="Z302" i="1"/>
  <c r="BP326" i="1"/>
  <c r="BN326" i="1"/>
  <c r="Z326" i="1"/>
  <c r="BP336" i="1"/>
  <c r="BN336" i="1"/>
  <c r="Z336" i="1"/>
  <c r="BP359" i="1"/>
  <c r="BN359" i="1"/>
  <c r="Z359" i="1"/>
  <c r="BP382" i="1"/>
  <c r="BN382" i="1"/>
  <c r="Z382" i="1"/>
  <c r="BP33" i="1"/>
  <c r="BN33" i="1"/>
  <c r="Z33" i="1"/>
  <c r="Y59" i="1"/>
  <c r="BP57" i="1"/>
  <c r="BN57" i="1"/>
  <c r="Z57" i="1"/>
  <c r="BP67" i="1"/>
  <c r="BN67" i="1"/>
  <c r="Z67" i="1"/>
  <c r="Y79" i="1"/>
  <c r="BP74" i="1"/>
  <c r="BN74" i="1"/>
  <c r="Z74" i="1"/>
  <c r="BP83" i="1"/>
  <c r="BN83" i="1"/>
  <c r="Z83" i="1"/>
  <c r="BP101" i="1"/>
  <c r="BN101" i="1"/>
  <c r="Z101" i="1"/>
  <c r="BP114" i="1"/>
  <c r="BN114" i="1"/>
  <c r="Z114" i="1"/>
  <c r="BP125" i="1"/>
  <c r="BN125" i="1"/>
  <c r="Z125" i="1"/>
  <c r="Y149" i="1"/>
  <c r="BP147" i="1"/>
  <c r="BN147" i="1"/>
  <c r="Z147" i="1"/>
  <c r="Y171" i="1"/>
  <c r="BP169" i="1"/>
  <c r="BN169" i="1"/>
  <c r="Z169" i="1"/>
  <c r="BP196" i="1"/>
  <c r="BN196" i="1"/>
  <c r="Z196" i="1"/>
  <c r="Y213" i="1"/>
  <c r="BP211" i="1"/>
  <c r="BN211" i="1"/>
  <c r="Z211" i="1"/>
  <c r="BP228" i="1"/>
  <c r="BN228" i="1"/>
  <c r="Z228" i="1"/>
  <c r="BP236" i="1"/>
  <c r="BN236" i="1"/>
  <c r="Z236" i="1"/>
  <c r="BP251" i="1"/>
  <c r="BN251" i="1"/>
  <c r="Z251" i="1"/>
  <c r="BP264" i="1"/>
  <c r="BN264" i="1"/>
  <c r="Z264" i="1"/>
  <c r="BP278" i="1"/>
  <c r="BN278" i="1"/>
  <c r="Z278" i="1"/>
  <c r="BP293" i="1"/>
  <c r="BN293" i="1"/>
  <c r="Z293" i="1"/>
  <c r="BP323" i="1"/>
  <c r="BN323" i="1"/>
  <c r="Z323" i="1"/>
  <c r="BP330" i="1"/>
  <c r="BN330" i="1"/>
  <c r="Z330" i="1"/>
  <c r="BP345" i="1"/>
  <c r="BN345" i="1"/>
  <c r="Z345" i="1"/>
  <c r="BP365" i="1"/>
  <c r="BN365" i="1"/>
  <c r="Z365" i="1"/>
  <c r="Y371" i="1"/>
  <c r="BP370" i="1"/>
  <c r="BN370" i="1"/>
  <c r="Z370" i="1"/>
  <c r="Z371" i="1" s="1"/>
  <c r="BP374" i="1"/>
  <c r="BN374" i="1"/>
  <c r="Z374" i="1"/>
  <c r="BP386" i="1"/>
  <c r="BN386" i="1"/>
  <c r="Z386" i="1"/>
  <c r="BP396" i="1"/>
  <c r="BN396" i="1"/>
  <c r="Z396" i="1"/>
  <c r="BP414" i="1"/>
  <c r="BN414" i="1"/>
  <c r="Z414" i="1"/>
  <c r="Y434" i="1"/>
  <c r="BP428" i="1"/>
  <c r="BN428" i="1"/>
  <c r="Z428" i="1"/>
  <c r="BP448" i="1"/>
  <c r="BN448" i="1"/>
  <c r="Z448" i="1"/>
  <c r="BP456" i="1"/>
  <c r="BN456" i="1"/>
  <c r="Z456" i="1"/>
  <c r="BP463" i="1"/>
  <c r="BN463" i="1"/>
  <c r="Z463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BP528" i="1"/>
  <c r="BN528" i="1"/>
  <c r="Z528" i="1"/>
  <c r="Y550" i="1"/>
  <c r="BP546" i="1"/>
  <c r="BN546" i="1"/>
  <c r="Z546" i="1"/>
  <c r="BP602" i="1"/>
  <c r="BN602" i="1"/>
  <c r="Z602" i="1"/>
  <c r="Y612" i="1"/>
  <c r="Y611" i="1"/>
  <c r="BP610" i="1"/>
  <c r="BN610" i="1"/>
  <c r="Z610" i="1"/>
  <c r="Z611" i="1" s="1"/>
  <c r="X617" i="1"/>
  <c r="C627" i="1"/>
  <c r="Y87" i="1"/>
  <c r="Y97" i="1"/>
  <c r="Y103" i="1"/>
  <c r="Y118" i="1"/>
  <c r="Y134" i="1"/>
  <c r="Y145" i="1"/>
  <c r="G627" i="1"/>
  <c r="Y179" i="1"/>
  <c r="Y185" i="1"/>
  <c r="Y202" i="1"/>
  <c r="J627" i="1"/>
  <c r="Y224" i="1"/>
  <c r="Y338" i="1"/>
  <c r="Y367" i="1"/>
  <c r="Y366" i="1"/>
  <c r="BP390" i="1"/>
  <c r="BN390" i="1"/>
  <c r="Z390" i="1"/>
  <c r="BP408" i="1"/>
  <c r="BN408" i="1"/>
  <c r="Z408" i="1"/>
  <c r="BP413" i="1"/>
  <c r="BN413" i="1"/>
  <c r="Z413" i="1"/>
  <c r="BP418" i="1"/>
  <c r="BN418" i="1"/>
  <c r="Z418" i="1"/>
  <c r="BP432" i="1"/>
  <c r="BN432" i="1"/>
  <c r="Z432" i="1"/>
  <c r="BP452" i="1"/>
  <c r="BN452" i="1"/>
  <c r="Z452" i="1"/>
  <c r="BP459" i="1"/>
  <c r="BN459" i="1"/>
  <c r="Z459" i="1"/>
  <c r="Y475" i="1"/>
  <c r="BP473" i="1"/>
  <c r="BN473" i="1"/>
  <c r="Z473" i="1"/>
  <c r="BP515" i="1"/>
  <c r="BN515" i="1"/>
  <c r="Z515" i="1"/>
  <c r="BP520" i="1"/>
  <c r="BN520" i="1"/>
  <c r="Z520" i="1"/>
  <c r="BP529" i="1"/>
  <c r="BN529" i="1"/>
  <c r="Z529" i="1"/>
  <c r="Y549" i="1"/>
  <c r="AE627" i="1"/>
  <c r="Y603" i="1"/>
  <c r="BP601" i="1"/>
  <c r="BN601" i="1"/>
  <c r="Z601" i="1"/>
  <c r="Z603" i="1" s="1"/>
  <c r="Y465" i="1"/>
  <c r="Z160" i="1"/>
  <c r="Y36" i="1"/>
  <c r="Y40" i="1"/>
  <c r="Y44" i="1"/>
  <c r="Y54" i="1"/>
  <c r="Y60" i="1"/>
  <c r="Y71" i="1"/>
  <c r="Y78" i="1"/>
  <c r="Y88" i="1"/>
  <c r="Y96" i="1"/>
  <c r="Y102" i="1"/>
  <c r="Y109" i="1"/>
  <c r="Y117" i="1"/>
  <c r="Y126" i="1"/>
  <c r="Y135" i="1"/>
  <c r="Y144" i="1"/>
  <c r="Y150" i="1"/>
  <c r="Y155" i="1"/>
  <c r="Y161" i="1"/>
  <c r="Y165" i="1"/>
  <c r="Y172" i="1"/>
  <c r="Y180" i="1"/>
  <c r="Y186" i="1"/>
  <c r="Y203" i="1"/>
  <c r="Y208" i="1"/>
  <c r="Y214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80" i="1"/>
  <c r="BN280" i="1"/>
  <c r="Z280" i="1"/>
  <c r="BP294" i="1"/>
  <c r="BN294" i="1"/>
  <c r="Z294" i="1"/>
  <c r="Y296" i="1"/>
  <c r="R627" i="1"/>
  <c r="Y304" i="1"/>
  <c r="BP299" i="1"/>
  <c r="BN299" i="1"/>
  <c r="Z299" i="1"/>
  <c r="Z304" i="1" s="1"/>
  <c r="BP303" i="1"/>
  <c r="BN303" i="1"/>
  <c r="Z303" i="1"/>
  <c r="Y305" i="1"/>
  <c r="S627" i="1"/>
  <c r="Y309" i="1"/>
  <c r="BP308" i="1"/>
  <c r="BN308" i="1"/>
  <c r="Z308" i="1"/>
  <c r="Z309" i="1" s="1"/>
  <c r="Y310" i="1"/>
  <c r="T627" i="1"/>
  <c r="Y314" i="1"/>
  <c r="BP313" i="1"/>
  <c r="BN313" i="1"/>
  <c r="Z313" i="1"/>
  <c r="Z314" i="1" s="1"/>
  <c r="Y315" i="1"/>
  <c r="Y320" i="1"/>
  <c r="BP317" i="1"/>
  <c r="BN317" i="1"/>
  <c r="Z317" i="1"/>
  <c r="Z319" i="1" s="1"/>
  <c r="BP325" i="1"/>
  <c r="BN325" i="1"/>
  <c r="Z325" i="1"/>
  <c r="BP329" i="1"/>
  <c r="BN329" i="1"/>
  <c r="Z329" i="1"/>
  <c r="BP337" i="1"/>
  <c r="BN337" i="1"/>
  <c r="Z337" i="1"/>
  <c r="Y339" i="1"/>
  <c r="Y347" i="1"/>
  <c r="Y348" i="1"/>
  <c r="BP341" i="1"/>
  <c r="BN341" i="1"/>
  <c r="Z341" i="1"/>
  <c r="Z377" i="1"/>
  <c r="BP375" i="1"/>
  <c r="BN375" i="1"/>
  <c r="Z375" i="1"/>
  <c r="Y377" i="1"/>
  <c r="BP431" i="1"/>
  <c r="BN431" i="1"/>
  <c r="Z431" i="1"/>
  <c r="BP485" i="1"/>
  <c r="BN485" i="1"/>
  <c r="Z485" i="1"/>
  <c r="Y488" i="1"/>
  <c r="BP501" i="1"/>
  <c r="BN501" i="1"/>
  <c r="Z501" i="1"/>
  <c r="Y505" i="1"/>
  <c r="H627" i="1"/>
  <c r="H9" i="1"/>
  <c r="B627" i="1"/>
  <c r="X618" i="1"/>
  <c r="X619" i="1"/>
  <c r="X621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D627" i="1"/>
  <c r="Z64" i="1"/>
  <c r="BN64" i="1"/>
  <c r="Z66" i="1"/>
  <c r="BN66" i="1"/>
  <c r="Z69" i="1"/>
  <c r="BN69" i="1"/>
  <c r="Y72" i="1"/>
  <c r="Z75" i="1"/>
  <c r="BN75" i="1"/>
  <c r="Z76" i="1"/>
  <c r="BN76" i="1"/>
  <c r="Z82" i="1"/>
  <c r="BN82" i="1"/>
  <c r="Z84" i="1"/>
  <c r="BN84" i="1"/>
  <c r="Z86" i="1"/>
  <c r="BN86" i="1"/>
  <c r="Z94" i="1"/>
  <c r="Z96" i="1" s="1"/>
  <c r="BN94" i="1"/>
  <c r="Z100" i="1"/>
  <c r="Z102" i="1" s="1"/>
  <c r="BN100" i="1"/>
  <c r="E627" i="1"/>
  <c r="Z107" i="1"/>
  <c r="BN107" i="1"/>
  <c r="Y110" i="1"/>
  <c r="Z113" i="1"/>
  <c r="BN113" i="1"/>
  <c r="Z115" i="1"/>
  <c r="BN115" i="1"/>
  <c r="F627" i="1"/>
  <c r="Z122" i="1"/>
  <c r="BN122" i="1"/>
  <c r="Z124" i="1"/>
  <c r="BN124" i="1"/>
  <c r="Y127" i="1"/>
  <c r="Z132" i="1"/>
  <c r="BN132" i="1"/>
  <c r="Z133" i="1"/>
  <c r="BN133" i="1"/>
  <c r="Z137" i="1"/>
  <c r="Z144" i="1" s="1"/>
  <c r="BN137" i="1"/>
  <c r="BP137" i="1"/>
  <c r="Z140" i="1"/>
  <c r="BN140" i="1"/>
  <c r="Z142" i="1"/>
  <c r="BN142" i="1"/>
  <c r="Z148" i="1"/>
  <c r="BN148" i="1"/>
  <c r="Z153" i="1"/>
  <c r="BN153" i="1"/>
  <c r="BP153" i="1"/>
  <c r="Y156" i="1"/>
  <c r="Z159" i="1"/>
  <c r="BN159" i="1"/>
  <c r="Z163" i="1"/>
  <c r="Z165" i="1" s="1"/>
  <c r="BN163" i="1"/>
  <c r="BP163" i="1"/>
  <c r="Z170" i="1"/>
  <c r="Z171" i="1" s="1"/>
  <c r="BN170" i="1"/>
  <c r="Z174" i="1"/>
  <c r="Z179" i="1" s="1"/>
  <c r="BN174" i="1"/>
  <c r="BP174" i="1"/>
  <c r="Z176" i="1"/>
  <c r="BN176" i="1"/>
  <c r="Z178" i="1"/>
  <c r="BN178" i="1"/>
  <c r="Z182" i="1"/>
  <c r="BN182" i="1"/>
  <c r="BP182" i="1"/>
  <c r="Z184" i="1"/>
  <c r="BN184" i="1"/>
  <c r="I627" i="1"/>
  <c r="Y192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Z224" i="1" s="1"/>
  <c r="BN216" i="1"/>
  <c r="BP216" i="1"/>
  <c r="Z218" i="1"/>
  <c r="BN218" i="1"/>
  <c r="Z220" i="1"/>
  <c r="BN220" i="1"/>
  <c r="Z222" i="1"/>
  <c r="BN222" i="1"/>
  <c r="BP223" i="1"/>
  <c r="BN223" i="1"/>
  <c r="Z223" i="1"/>
  <c r="Y225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27" i="1"/>
  <c r="Y270" i="1"/>
  <c r="BP261" i="1"/>
  <c r="BN261" i="1"/>
  <c r="Z261" i="1"/>
  <c r="BP265" i="1"/>
  <c r="BN265" i="1"/>
  <c r="Z265" i="1"/>
  <c r="Y269" i="1"/>
  <c r="Y273" i="1"/>
  <c r="BP272" i="1"/>
  <c r="BN272" i="1"/>
  <c r="Z272" i="1"/>
  <c r="Z273" i="1" s="1"/>
  <c r="Y274" i="1"/>
  <c r="O627" i="1"/>
  <c r="Y283" i="1"/>
  <c r="BP277" i="1"/>
  <c r="BN277" i="1"/>
  <c r="Z277" i="1"/>
  <c r="BP282" i="1"/>
  <c r="BN282" i="1"/>
  <c r="Z282" i="1"/>
  <c r="Y284" i="1"/>
  <c r="P627" i="1"/>
  <c r="Y288" i="1"/>
  <c r="BP287" i="1"/>
  <c r="BN287" i="1"/>
  <c r="Z287" i="1"/>
  <c r="Z288" i="1" s="1"/>
  <c r="Y289" i="1"/>
  <c r="Q627" i="1"/>
  <c r="Y295" i="1"/>
  <c r="BP292" i="1"/>
  <c r="BN292" i="1"/>
  <c r="Z292" i="1"/>
  <c r="Z295" i="1" s="1"/>
  <c r="BP301" i="1"/>
  <c r="BN301" i="1"/>
  <c r="Z301" i="1"/>
  <c r="Y319" i="1"/>
  <c r="BP324" i="1"/>
  <c r="BN324" i="1"/>
  <c r="Z324" i="1"/>
  <c r="BP327" i="1"/>
  <c r="BN327" i="1"/>
  <c r="Z327" i="1"/>
  <c r="Y331" i="1"/>
  <c r="BP335" i="1"/>
  <c r="BN335" i="1"/>
  <c r="Z335" i="1"/>
  <c r="Z338" i="1" s="1"/>
  <c r="BP344" i="1"/>
  <c r="BN344" i="1"/>
  <c r="Z344" i="1"/>
  <c r="BP352" i="1"/>
  <c r="BN352" i="1"/>
  <c r="Z352" i="1"/>
  <c r="Y354" i="1"/>
  <c r="BP358" i="1"/>
  <c r="BN358" i="1"/>
  <c r="Z358" i="1"/>
  <c r="Z360" i="1" s="1"/>
  <c r="Y360" i="1"/>
  <c r="BP385" i="1"/>
  <c r="BN385" i="1"/>
  <c r="Z385" i="1"/>
  <c r="BP389" i="1"/>
  <c r="BN389" i="1"/>
  <c r="Z389" i="1"/>
  <c r="Y393" i="1"/>
  <c r="BP397" i="1"/>
  <c r="BN397" i="1"/>
  <c r="Z397" i="1"/>
  <c r="Y399" i="1"/>
  <c r="Y404" i="1"/>
  <c r="BP401" i="1"/>
  <c r="BN401" i="1"/>
  <c r="Z401" i="1"/>
  <c r="Y405" i="1"/>
  <c r="BP415" i="1"/>
  <c r="BN415" i="1"/>
  <c r="Z415" i="1"/>
  <c r="BP419" i="1"/>
  <c r="BN419" i="1"/>
  <c r="Z419" i="1"/>
  <c r="Y421" i="1"/>
  <c r="Y426" i="1"/>
  <c r="BP423" i="1"/>
  <c r="BN423" i="1"/>
  <c r="Z423" i="1"/>
  <c r="Z425" i="1" s="1"/>
  <c r="Y425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Y470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K627" i="1"/>
  <c r="Y257" i="1"/>
  <c r="U627" i="1"/>
  <c r="Y332" i="1"/>
  <c r="BP342" i="1"/>
  <c r="BN342" i="1"/>
  <c r="Z342" i="1"/>
  <c r="BP346" i="1"/>
  <c r="BN346" i="1"/>
  <c r="Z346" i="1"/>
  <c r="Y353" i="1"/>
  <c r="BP350" i="1"/>
  <c r="BN350" i="1"/>
  <c r="Z350" i="1"/>
  <c r="Z353" i="1" s="1"/>
  <c r="Y361" i="1"/>
  <c r="BP364" i="1"/>
  <c r="BN364" i="1"/>
  <c r="Z364" i="1"/>
  <c r="Z366" i="1" s="1"/>
  <c r="V627" i="1"/>
  <c r="Y378" i="1"/>
  <c r="BP383" i="1"/>
  <c r="BN383" i="1"/>
  <c r="Z383" i="1"/>
  <c r="BP387" i="1"/>
  <c r="BN387" i="1"/>
  <c r="Z387" i="1"/>
  <c r="BP391" i="1"/>
  <c r="BN391" i="1"/>
  <c r="Z391" i="1"/>
  <c r="Y398" i="1"/>
  <c r="BP403" i="1"/>
  <c r="BN403" i="1"/>
  <c r="Z403" i="1"/>
  <c r="Y410" i="1"/>
  <c r="BP407" i="1"/>
  <c r="BN407" i="1"/>
  <c r="Z407" i="1"/>
  <c r="BP417" i="1"/>
  <c r="BN417" i="1"/>
  <c r="Z417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Y372" i="1"/>
  <c r="W627" i="1"/>
  <c r="Y394" i="1"/>
  <c r="X627" i="1"/>
  <c r="Y420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BP547" i="1"/>
  <c r="BN547" i="1"/>
  <c r="Z547" i="1"/>
  <c r="Z549" i="1" s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73" i="1" l="1"/>
  <c r="Z531" i="1"/>
  <c r="Z433" i="1"/>
  <c r="Z155" i="1"/>
  <c r="Z109" i="1"/>
  <c r="Z126" i="1"/>
  <c r="Z420" i="1"/>
  <c r="Z202" i="1"/>
  <c r="Z134" i="1"/>
  <c r="Z117" i="1"/>
  <c r="Z87" i="1"/>
  <c r="Z78" i="1"/>
  <c r="Y618" i="1"/>
  <c r="Y621" i="1"/>
  <c r="Z504" i="1"/>
  <c r="Z488" i="1"/>
  <c r="Z409" i="1"/>
  <c r="Z393" i="1"/>
  <c r="Z398" i="1"/>
  <c r="Z331" i="1"/>
  <c r="Z149" i="1"/>
  <c r="Y619" i="1"/>
  <c r="Z257" i="1"/>
  <c r="Y620" i="1"/>
  <c r="Z543" i="1"/>
  <c r="Z597" i="1"/>
  <c r="Z583" i="1"/>
  <c r="Z404" i="1"/>
  <c r="Z238" i="1"/>
  <c r="Y617" i="1"/>
  <c r="Z525" i="1"/>
  <c r="Z465" i="1"/>
  <c r="Z566" i="1"/>
  <c r="Z283" i="1"/>
  <c r="Z269" i="1"/>
  <c r="Z185" i="1"/>
  <c r="Z35" i="1"/>
  <c r="X620" i="1"/>
  <c r="Z347" i="1"/>
  <c r="Z245" i="1"/>
  <c r="Z622" i="1" l="1"/>
</calcChain>
</file>

<file path=xl/sharedStrings.xml><?xml version="1.0" encoding="utf-8"?>
<sst xmlns="http://schemas.openxmlformats.org/spreadsheetml/2006/main" count="2905" uniqueCount="1024">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</sst>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0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2" t="s">
        <v>0</v>
      </c>
      <c r="E1" s="763"/>
      <c r="F1" s="763"/>
      <c r="G1" s="12" t="s">
        <v>1</v>
      </c>
      <c r="H1" s="812" t="s">
        <v>2</v>
      </c>
      <c r="I1" s="763"/>
      <c r="J1" s="763"/>
      <c r="K1" s="763"/>
      <c r="L1" s="763"/>
      <c r="M1" s="763"/>
      <c r="N1" s="763"/>
      <c r="O1" s="763"/>
      <c r="P1" s="763"/>
      <c r="Q1" s="763"/>
      <c r="R1" s="762" t="s">
        <v>3</v>
      </c>
      <c r="S1" s="763"/>
      <c r="T1" s="7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77" t="s">
        <v>8</v>
      </c>
      <c r="B5" s="754"/>
      <c r="C5" s="755"/>
      <c r="D5" s="818"/>
      <c r="E5" s="819"/>
      <c r="F5" s="1085" t="s">
        <v>9</v>
      </c>
      <c r="G5" s="755"/>
      <c r="H5" s="818"/>
      <c r="I5" s="1019"/>
      <c r="J5" s="1019"/>
      <c r="K5" s="1019"/>
      <c r="L5" s="1019"/>
      <c r="M5" s="819"/>
      <c r="N5" s="58"/>
      <c r="P5" s="24" t="s">
        <v>10</v>
      </c>
      <c r="Q5" s="1104">
        <v>45597</v>
      </c>
      <c r="R5" s="875"/>
      <c r="T5" s="928" t="s">
        <v>11</v>
      </c>
      <c r="U5" s="929"/>
      <c r="V5" s="931" t="s">
        <v>12</v>
      </c>
      <c r="W5" s="875"/>
      <c r="AB5" s="51"/>
      <c r="AC5" s="51"/>
      <c r="AD5" s="51"/>
      <c r="AE5" s="51"/>
    </row>
    <row r="6" spans="1:32" s="720" customFormat="1" ht="24" customHeight="1" x14ac:dyDescent="0.2">
      <c r="A6" s="877" t="s">
        <v>13</v>
      </c>
      <c r="B6" s="754"/>
      <c r="C6" s="755"/>
      <c r="D6" s="1021" t="s">
        <v>14</v>
      </c>
      <c r="E6" s="1022"/>
      <c r="F6" s="1022"/>
      <c r="G6" s="1022"/>
      <c r="H6" s="1022"/>
      <c r="I6" s="1022"/>
      <c r="J6" s="1022"/>
      <c r="K6" s="1022"/>
      <c r="L6" s="1022"/>
      <c r="M6" s="875"/>
      <c r="N6" s="59"/>
      <c r="P6" s="24" t="s">
        <v>15</v>
      </c>
      <c r="Q6" s="1114" t="str">
        <f>IF(Q5=0," ",CHOOSE(WEEKDAY(Q5,2),"Понедельник","Вторник","Среда","Четверг","Пятница","Суббота","Воскресенье"))</f>
        <v>Пятница</v>
      </c>
      <c r="R6" s="728"/>
      <c r="T6" s="936" t="s">
        <v>16</v>
      </c>
      <c r="U6" s="929"/>
      <c r="V6" s="1005" t="s">
        <v>17</v>
      </c>
      <c r="W6" s="777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5" t="str">
        <f>IFERROR(VLOOKUP(DeliveryAddress,Table,3,0),1)</f>
        <v>1</v>
      </c>
      <c r="E7" s="786"/>
      <c r="F7" s="786"/>
      <c r="G7" s="786"/>
      <c r="H7" s="786"/>
      <c r="I7" s="786"/>
      <c r="J7" s="786"/>
      <c r="K7" s="786"/>
      <c r="L7" s="786"/>
      <c r="M7" s="787"/>
      <c r="N7" s="60"/>
      <c r="P7" s="24"/>
      <c r="Q7" s="42"/>
      <c r="R7" s="42"/>
      <c r="T7" s="735"/>
      <c r="U7" s="929"/>
      <c r="V7" s="1006"/>
      <c r="W7" s="1007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40"/>
      <c r="C8" s="741"/>
      <c r="D8" s="798"/>
      <c r="E8" s="799"/>
      <c r="F8" s="799"/>
      <c r="G8" s="799"/>
      <c r="H8" s="799"/>
      <c r="I8" s="799"/>
      <c r="J8" s="799"/>
      <c r="K8" s="799"/>
      <c r="L8" s="799"/>
      <c r="M8" s="800"/>
      <c r="N8" s="61"/>
      <c r="P8" s="24" t="s">
        <v>19</v>
      </c>
      <c r="Q8" s="882">
        <v>0.375</v>
      </c>
      <c r="R8" s="787"/>
      <c r="T8" s="735"/>
      <c r="U8" s="929"/>
      <c r="V8" s="1006"/>
      <c r="W8" s="1007"/>
      <c r="AB8" s="51"/>
      <c r="AC8" s="51"/>
      <c r="AD8" s="51"/>
      <c r="AE8" s="51"/>
    </row>
    <row r="9" spans="1:32" s="720" customFormat="1" ht="39.950000000000003" customHeight="1" x14ac:dyDescent="0.2">
      <c r="A9" s="8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94"/>
      <c r="E9" s="746"/>
      <c r="F9" s="8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6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6"/>
      <c r="L9" s="746"/>
      <c r="M9" s="746"/>
      <c r="N9" s="721"/>
      <c r="P9" s="26" t="s">
        <v>20</v>
      </c>
      <c r="Q9" s="869"/>
      <c r="R9" s="870"/>
      <c r="T9" s="735"/>
      <c r="U9" s="929"/>
      <c r="V9" s="1008"/>
      <c r="W9" s="1009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8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94"/>
      <c r="E10" s="746"/>
      <c r="F10" s="8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92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21</v>
      </c>
      <c r="Q10" s="937"/>
      <c r="R10" s="938"/>
      <c r="U10" s="24" t="s">
        <v>22</v>
      </c>
      <c r="V10" s="776" t="s">
        <v>23</v>
      </c>
      <c r="W10" s="777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4"/>
      <c r="R11" s="875"/>
      <c r="U11" s="24" t="s">
        <v>26</v>
      </c>
      <c r="V11" s="1046" t="s">
        <v>27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20" t="s">
        <v>28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5"/>
      <c r="N12" s="62"/>
      <c r="P12" s="24" t="s">
        <v>29</v>
      </c>
      <c r="Q12" s="882"/>
      <c r="R12" s="787"/>
      <c r="S12" s="23"/>
      <c r="U12" s="24"/>
      <c r="V12" s="763"/>
      <c r="W12" s="735"/>
      <c r="AB12" s="51"/>
      <c r="AC12" s="51"/>
      <c r="AD12" s="51"/>
      <c r="AE12" s="51"/>
    </row>
    <row r="13" spans="1:32" s="720" customFormat="1" ht="23.25" customHeight="1" x14ac:dyDescent="0.2">
      <c r="A13" s="920" t="s">
        <v>30</v>
      </c>
      <c r="B13" s="754"/>
      <c r="C13" s="754"/>
      <c r="D13" s="754"/>
      <c r="E13" s="754"/>
      <c r="F13" s="754"/>
      <c r="G13" s="754"/>
      <c r="H13" s="754"/>
      <c r="I13" s="754"/>
      <c r="J13" s="754"/>
      <c r="K13" s="754"/>
      <c r="L13" s="754"/>
      <c r="M13" s="755"/>
      <c r="N13" s="62"/>
      <c r="O13" s="26"/>
      <c r="P13" s="26" t="s">
        <v>31</v>
      </c>
      <c r="Q13" s="1046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20" t="s">
        <v>32</v>
      </c>
      <c r="B14" s="754"/>
      <c r="C14" s="754"/>
      <c r="D14" s="754"/>
      <c r="E14" s="754"/>
      <c r="F14" s="754"/>
      <c r="G14" s="754"/>
      <c r="H14" s="754"/>
      <c r="I14" s="754"/>
      <c r="J14" s="754"/>
      <c r="K14" s="754"/>
      <c r="L14" s="754"/>
      <c r="M14" s="75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4" t="s">
        <v>33</v>
      </c>
      <c r="B15" s="754"/>
      <c r="C15" s="754"/>
      <c r="D15" s="754"/>
      <c r="E15" s="754"/>
      <c r="F15" s="754"/>
      <c r="G15" s="754"/>
      <c r="H15" s="754"/>
      <c r="I15" s="754"/>
      <c r="J15" s="754"/>
      <c r="K15" s="754"/>
      <c r="L15" s="754"/>
      <c r="M15" s="755"/>
      <c r="N15" s="63"/>
      <c r="P15" s="908" t="s">
        <v>34</v>
      </c>
      <c r="Q15" s="763"/>
      <c r="R15" s="763"/>
      <c r="S15" s="763"/>
      <c r="T15" s="7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9"/>
      <c r="Q16" s="909"/>
      <c r="R16" s="909"/>
      <c r="S16" s="909"/>
      <c r="T16" s="9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35</v>
      </c>
      <c r="B17" s="773" t="s">
        <v>36</v>
      </c>
      <c r="C17" s="887" t="s">
        <v>37</v>
      </c>
      <c r="D17" s="773" t="s">
        <v>38</v>
      </c>
      <c r="E17" s="844"/>
      <c r="F17" s="773" t="s">
        <v>39</v>
      </c>
      <c r="G17" s="773" t="s">
        <v>40</v>
      </c>
      <c r="H17" s="773" t="s">
        <v>41</v>
      </c>
      <c r="I17" s="773" t="s">
        <v>42</v>
      </c>
      <c r="J17" s="773" t="s">
        <v>43</v>
      </c>
      <c r="K17" s="773" t="s">
        <v>44</v>
      </c>
      <c r="L17" s="773" t="s">
        <v>45</v>
      </c>
      <c r="M17" s="773" t="s">
        <v>46</v>
      </c>
      <c r="N17" s="773" t="s">
        <v>47</v>
      </c>
      <c r="O17" s="773" t="s">
        <v>48</v>
      </c>
      <c r="P17" s="773" t="s">
        <v>49</v>
      </c>
      <c r="Q17" s="843"/>
      <c r="R17" s="843"/>
      <c r="S17" s="843"/>
      <c r="T17" s="844"/>
      <c r="U17" s="1125" t="s">
        <v>50</v>
      </c>
      <c r="V17" s="755"/>
      <c r="W17" s="773" t="s">
        <v>51</v>
      </c>
      <c r="X17" s="773" t="s">
        <v>52</v>
      </c>
      <c r="Y17" s="1126" t="s">
        <v>53</v>
      </c>
      <c r="Z17" s="1017" t="s">
        <v>54</v>
      </c>
      <c r="AA17" s="993" t="s">
        <v>55</v>
      </c>
      <c r="AB17" s="993" t="s">
        <v>56</v>
      </c>
      <c r="AC17" s="993" t="s">
        <v>57</v>
      </c>
      <c r="AD17" s="993" t="s">
        <v>58</v>
      </c>
      <c r="AE17" s="1080"/>
      <c r="AF17" s="1081"/>
      <c r="AG17" s="66"/>
      <c r="BD17" s="65" t="s">
        <v>59</v>
      </c>
    </row>
    <row r="18" spans="1:68" ht="14.25" customHeight="1" x14ac:dyDescent="0.2">
      <c r="A18" s="774"/>
      <c r="B18" s="774"/>
      <c r="C18" s="774"/>
      <c r="D18" s="845"/>
      <c r="E18" s="847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4"/>
      <c r="X18" s="774"/>
      <c r="Y18" s="1127"/>
      <c r="Z18" s="1018"/>
      <c r="AA18" s="994"/>
      <c r="AB18" s="994"/>
      <c r="AC18" s="994"/>
      <c r="AD18" s="1082"/>
      <c r="AE18" s="1083"/>
      <c r="AF18" s="1084"/>
      <c r="AG18" s="66"/>
      <c r="BD18" s="65"/>
    </row>
    <row r="19" spans="1:68" ht="27.75" customHeight="1" x14ac:dyDescent="0.2">
      <c r="A19" s="825" t="s">
        <v>62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customHeight="1" x14ac:dyDescent="0.25">
      <c r="A20" s="744" t="s">
        <v>62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42" t="s">
        <v>63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27">
        <v>4680115885004</v>
      </c>
      <c r="E22" s="728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1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9" t="s">
        <v>70</v>
      </c>
      <c r="Q23" s="740"/>
      <c r="R23" s="740"/>
      <c r="S23" s="740"/>
      <c r="T23" s="740"/>
      <c r="U23" s="740"/>
      <c r="V23" s="741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9" t="s">
        <v>70</v>
      </c>
      <c r="Q24" s="740"/>
      <c r="R24" s="740"/>
      <c r="S24" s="740"/>
      <c r="T24" s="740"/>
      <c r="U24" s="740"/>
      <c r="V24" s="741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42" t="s">
        <v>72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27">
        <v>4680115885912</v>
      </c>
      <c r="E26" s="728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49" t="s">
        <v>76</v>
      </c>
      <c r="Q26" s="732"/>
      <c r="R26" s="732"/>
      <c r="S26" s="732"/>
      <c r="T26" s="733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27">
        <v>4607091383881</v>
      </c>
      <c r="E27" s="728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2"/>
      <c r="R27" s="732"/>
      <c r="S27" s="732"/>
      <c r="T27" s="733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27">
        <v>4607091388237</v>
      </c>
      <c r="E28" s="728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2"/>
      <c r="R28" s="732"/>
      <c r="S28" s="732"/>
      <c r="T28" s="733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27">
        <v>4607091383935</v>
      </c>
      <c r="E29" s="728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2"/>
      <c r="R29" s="732"/>
      <c r="S29" s="732"/>
      <c r="T29" s="733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27">
        <v>4680115881990</v>
      </c>
      <c r="E30" s="728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2"/>
      <c r="R30" s="732"/>
      <c r="S30" s="732"/>
      <c r="T30" s="733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27">
        <v>4680115881853</v>
      </c>
      <c r="E31" s="728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3" t="s">
        <v>91</v>
      </c>
      <c r="Q31" s="732"/>
      <c r="R31" s="732"/>
      <c r="S31" s="732"/>
      <c r="T31" s="733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27">
        <v>4680115885905</v>
      </c>
      <c r="E32" s="728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5" t="s">
        <v>95</v>
      </c>
      <c r="Q32" s="732"/>
      <c r="R32" s="732"/>
      <c r="S32" s="732"/>
      <c r="T32" s="733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27">
        <v>4607091383911</v>
      </c>
      <c r="E33" s="728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3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2"/>
      <c r="R33" s="732"/>
      <c r="S33" s="732"/>
      <c r="T33" s="733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27">
        <v>4607091388244</v>
      </c>
      <c r="E34" s="728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2"/>
      <c r="R34" s="732"/>
      <c r="S34" s="732"/>
      <c r="T34" s="733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9" t="s">
        <v>70</v>
      </c>
      <c r="Q35" s="740"/>
      <c r="R35" s="740"/>
      <c r="S35" s="740"/>
      <c r="T35" s="740"/>
      <c r="U35" s="740"/>
      <c r="V35" s="741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9" t="s">
        <v>70</v>
      </c>
      <c r="Q36" s="740"/>
      <c r="R36" s="740"/>
      <c r="S36" s="740"/>
      <c r="T36" s="740"/>
      <c r="U36" s="740"/>
      <c r="V36" s="741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42" t="s">
        <v>102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27">
        <v>4607091388503</v>
      </c>
      <c r="E38" s="728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2"/>
      <c r="R38" s="732"/>
      <c r="S38" s="732"/>
      <c r="T38" s="733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9" t="s">
        <v>70</v>
      </c>
      <c r="Q39" s="740"/>
      <c r="R39" s="740"/>
      <c r="S39" s="740"/>
      <c r="T39" s="740"/>
      <c r="U39" s="740"/>
      <c r="V39" s="741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9" t="s">
        <v>70</v>
      </c>
      <c r="Q40" s="740"/>
      <c r="R40" s="740"/>
      <c r="S40" s="740"/>
      <c r="T40" s="740"/>
      <c r="U40" s="740"/>
      <c r="V40" s="741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42" t="s">
        <v>108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27">
        <v>4607091389111</v>
      </c>
      <c r="E42" s="728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2"/>
      <c r="R42" s="732"/>
      <c r="S42" s="732"/>
      <c r="T42" s="733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9" t="s">
        <v>70</v>
      </c>
      <c r="Q43" s="740"/>
      <c r="R43" s="740"/>
      <c r="S43" s="740"/>
      <c r="T43" s="740"/>
      <c r="U43" s="740"/>
      <c r="V43" s="741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9" t="s">
        <v>70</v>
      </c>
      <c r="Q44" s="740"/>
      <c r="R44" s="740"/>
      <c r="S44" s="740"/>
      <c r="T44" s="740"/>
      <c r="U44" s="740"/>
      <c r="V44" s="741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825" t="s">
        <v>111</v>
      </c>
      <c r="B45" s="826"/>
      <c r="C45" s="826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6"/>
      <c r="P45" s="826"/>
      <c r="Q45" s="826"/>
      <c r="R45" s="826"/>
      <c r="S45" s="826"/>
      <c r="T45" s="826"/>
      <c r="U45" s="826"/>
      <c r="V45" s="826"/>
      <c r="W45" s="826"/>
      <c r="X45" s="826"/>
      <c r="Y45" s="826"/>
      <c r="Z45" s="826"/>
      <c r="AA45" s="48"/>
      <c r="AB45" s="48"/>
      <c r="AC45" s="48"/>
    </row>
    <row r="46" spans="1:68" ht="16.5" customHeight="1" x14ac:dyDescent="0.25">
      <c r="A46" s="744" t="s">
        <v>112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42" t="s">
        <v>113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27">
        <v>4607091385670</v>
      </c>
      <c r="E48" s="728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4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2"/>
      <c r="R48" s="732"/>
      <c r="S48" s="732"/>
      <c r="T48" s="733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7">
        <v>4607091385670</v>
      </c>
      <c r="E49" s="728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2"/>
      <c r="R49" s="732"/>
      <c r="S49" s="732"/>
      <c r="T49" s="733"/>
      <c r="U49" s="34"/>
      <c r="V49" s="34"/>
      <c r="W49" s="35" t="s">
        <v>68</v>
      </c>
      <c r="X49" s="723">
        <v>200</v>
      </c>
      <c r="Y49" s="724">
        <f t="shared" si="6"/>
        <v>205.20000000000002</v>
      </c>
      <c r="Z49" s="36">
        <f>IFERROR(IF(Y49=0,"",ROUNDUP(Y49/H49,0)*0.02175),"")</f>
        <v>0.41324999999999995</v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208.88888888888889</v>
      </c>
      <c r="BN49" s="64">
        <f t="shared" si="8"/>
        <v>214.32</v>
      </c>
      <c r="BO49" s="64">
        <f t="shared" si="9"/>
        <v>0.3306878306878307</v>
      </c>
      <c r="BP49" s="64">
        <f t="shared" si="10"/>
        <v>0.33928571428571425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7">
        <v>4680115883956</v>
      </c>
      <c r="E50" s="728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27">
        <v>4680115882539</v>
      </c>
      <c r="E51" s="728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2"/>
      <c r="R51" s="732"/>
      <c r="S51" s="732"/>
      <c r="T51" s="733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27">
        <v>4607091385687</v>
      </c>
      <c r="E52" s="728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2"/>
      <c r="R52" s="732"/>
      <c r="S52" s="732"/>
      <c r="T52" s="733"/>
      <c r="U52" s="34"/>
      <c r="V52" s="34"/>
      <c r="W52" s="35" t="s">
        <v>68</v>
      </c>
      <c r="X52" s="723">
        <v>120</v>
      </c>
      <c r="Y52" s="724">
        <f t="shared" si="6"/>
        <v>120</v>
      </c>
      <c r="Z52" s="36">
        <f>IFERROR(IF(Y52=0,"",ROUNDUP(Y52/H52,0)*0.00902),"")</f>
        <v>0.27060000000000001</v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126.3</v>
      </c>
      <c r="BN52" s="64">
        <f t="shared" si="8"/>
        <v>126.3</v>
      </c>
      <c r="BO52" s="64">
        <f t="shared" si="9"/>
        <v>0.22727272727272729</v>
      </c>
      <c r="BP52" s="64">
        <f t="shared" si="10"/>
        <v>0.22727272727272729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27">
        <v>4680115883949</v>
      </c>
      <c r="E53" s="728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2"/>
      <c r="R53" s="732"/>
      <c r="S53" s="732"/>
      <c r="T53" s="733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9" t="s">
        <v>70</v>
      </c>
      <c r="Q54" s="740"/>
      <c r="R54" s="740"/>
      <c r="S54" s="740"/>
      <c r="T54" s="740"/>
      <c r="U54" s="740"/>
      <c r="V54" s="741"/>
      <c r="W54" s="37" t="s">
        <v>71</v>
      </c>
      <c r="X54" s="725">
        <f>IFERROR(X48/H48,"0")+IFERROR(X49/H49,"0")+IFERROR(X50/H50,"0")+IFERROR(X51/H51,"0")+IFERROR(X52/H52,"0")+IFERROR(X53/H53,"0")</f>
        <v>48.518518518518519</v>
      </c>
      <c r="Y54" s="725">
        <f>IFERROR(Y48/H48,"0")+IFERROR(Y49/H49,"0")+IFERROR(Y50/H50,"0")+IFERROR(Y51/H51,"0")+IFERROR(Y52/H52,"0")+IFERROR(Y53/H53,"0")</f>
        <v>49</v>
      </c>
      <c r="Z54" s="725">
        <f>IFERROR(IF(Z48="",0,Z48),"0")+IFERROR(IF(Z49="",0,Z49),"0")+IFERROR(IF(Z50="",0,Z50),"0")+IFERROR(IF(Z51="",0,Z51),"0")+IFERROR(IF(Z52="",0,Z52),"0")+IFERROR(IF(Z53="",0,Z53),"0")</f>
        <v>0.68384999999999996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9" t="s">
        <v>70</v>
      </c>
      <c r="Q55" s="740"/>
      <c r="R55" s="740"/>
      <c r="S55" s="740"/>
      <c r="T55" s="740"/>
      <c r="U55" s="740"/>
      <c r="V55" s="741"/>
      <c r="W55" s="37" t="s">
        <v>68</v>
      </c>
      <c r="X55" s="725">
        <f>IFERROR(SUM(X48:X53),"0")</f>
        <v>320</v>
      </c>
      <c r="Y55" s="725">
        <f>IFERROR(SUM(Y48:Y53),"0")</f>
        <v>325.20000000000005</v>
      </c>
      <c r="Z55" s="37"/>
      <c r="AA55" s="726"/>
      <c r="AB55" s="726"/>
      <c r="AC55" s="726"/>
    </row>
    <row r="56" spans="1:68" ht="14.25" customHeight="1" x14ac:dyDescent="0.25">
      <c r="A56" s="742" t="s">
        <v>72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27">
        <v>4680115885233</v>
      </c>
      <c r="E57" s="728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2"/>
      <c r="R57" s="732"/>
      <c r="S57" s="732"/>
      <c r="T57" s="733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27">
        <v>4680115884915</v>
      </c>
      <c r="E58" s="728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2"/>
      <c r="R58" s="732"/>
      <c r="S58" s="732"/>
      <c r="T58" s="733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9" t="s">
        <v>70</v>
      </c>
      <c r="Q59" s="740"/>
      <c r="R59" s="740"/>
      <c r="S59" s="740"/>
      <c r="T59" s="740"/>
      <c r="U59" s="740"/>
      <c r="V59" s="741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9" t="s">
        <v>70</v>
      </c>
      <c r="Q60" s="740"/>
      <c r="R60" s="740"/>
      <c r="S60" s="740"/>
      <c r="T60" s="740"/>
      <c r="U60" s="740"/>
      <c r="V60" s="741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44" t="s">
        <v>137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42" t="s">
        <v>113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27">
        <v>4680115885882</v>
      </c>
      <c r="E63" s="728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2"/>
      <c r="R63" s="732"/>
      <c r="S63" s="732"/>
      <c r="T63" s="733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27">
        <v>4680115881426</v>
      </c>
      <c r="E64" s="728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2"/>
      <c r="R64" s="732"/>
      <c r="S64" s="732"/>
      <c r="T64" s="733"/>
      <c r="U64" s="34"/>
      <c r="V64" s="34"/>
      <c r="W64" s="35" t="s">
        <v>68</v>
      </c>
      <c r="X64" s="723">
        <v>700</v>
      </c>
      <c r="Y64" s="724">
        <f t="shared" si="11"/>
        <v>702</v>
      </c>
      <c r="Z64" s="36">
        <f>IFERROR(IF(Y64=0,"",ROUNDUP(Y64/H64,0)*0.02175),"")</f>
        <v>1.4137499999999998</v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731.11111111111109</v>
      </c>
      <c r="BN64" s="64">
        <f t="shared" si="13"/>
        <v>733.19999999999993</v>
      </c>
      <c r="BO64" s="64">
        <f t="shared" si="14"/>
        <v>1.1574074074074072</v>
      </c>
      <c r="BP64" s="64">
        <f t="shared" si="15"/>
        <v>1.1607142857142856</v>
      </c>
    </row>
    <row r="65" spans="1:68" ht="27" customHeight="1" x14ac:dyDescent="0.25">
      <c r="A65" s="54" t="s">
        <v>143</v>
      </c>
      <c r="B65" s="54" t="s">
        <v>146</v>
      </c>
      <c r="C65" s="31">
        <v>4301011948</v>
      </c>
      <c r="D65" s="727">
        <v>4680115881426</v>
      </c>
      <c r="E65" s="728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2"/>
      <c r="R65" s="732"/>
      <c r="S65" s="732"/>
      <c r="T65" s="733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4301011386</v>
      </c>
      <c r="D66" s="727">
        <v>4680115880283</v>
      </c>
      <c r="E66" s="728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2"/>
      <c r="R66" s="732"/>
      <c r="S66" s="732"/>
      <c r="T66" s="733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4301011432</v>
      </c>
      <c r="D67" s="727">
        <v>4680115882720</v>
      </c>
      <c r="E67" s="728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155</v>
      </c>
      <c r="B68" s="54" t="s">
        <v>156</v>
      </c>
      <c r="C68" s="31">
        <v>4301011589</v>
      </c>
      <c r="D68" s="727">
        <v>4680115885899</v>
      </c>
      <c r="E68" s="728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904" t="s">
        <v>158</v>
      </c>
      <c r="Q68" s="732"/>
      <c r="R68" s="732"/>
      <c r="S68" s="732"/>
      <c r="T68" s="733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4301012008</v>
      </c>
      <c r="D69" s="727">
        <v>4680115881525</v>
      </c>
      <c r="E69" s="728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4301011802</v>
      </c>
      <c r="D70" s="727">
        <v>4680115881419</v>
      </c>
      <c r="E70" s="728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3">
        <v>495</v>
      </c>
      <c r="Y70" s="724">
        <f t="shared" si="11"/>
        <v>495</v>
      </c>
      <c r="Z70" s="36">
        <f>IFERROR(IF(Y70=0,"",ROUNDUP(Y70/H70,0)*0.00902),"")</f>
        <v>0.99219999999999997</v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518.09999999999991</v>
      </c>
      <c r="BN70" s="64">
        <f t="shared" si="13"/>
        <v>518.09999999999991</v>
      </c>
      <c r="BO70" s="64">
        <f t="shared" si="14"/>
        <v>0.83333333333333337</v>
      </c>
      <c r="BP70" s="64">
        <f t="shared" si="15"/>
        <v>0.83333333333333337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9" t="s">
        <v>70</v>
      </c>
      <c r="Q71" s="740"/>
      <c r="R71" s="740"/>
      <c r="S71" s="740"/>
      <c r="T71" s="740"/>
      <c r="U71" s="740"/>
      <c r="V71" s="741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174.81481481481481</v>
      </c>
      <c r="Y71" s="725">
        <f>IFERROR(Y63/H63,"0")+IFERROR(Y64/H64,"0")+IFERROR(Y65/H65,"0")+IFERROR(Y66/H66,"0")+IFERROR(Y67/H67,"0")+IFERROR(Y68/H68,"0")+IFERROR(Y69/H69,"0")+IFERROR(Y70/H70,"0")</f>
        <v>175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2.4059499999999998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9" t="s">
        <v>70</v>
      </c>
      <c r="Q72" s="740"/>
      <c r="R72" s="740"/>
      <c r="S72" s="740"/>
      <c r="T72" s="740"/>
      <c r="U72" s="740"/>
      <c r="V72" s="741"/>
      <c r="W72" s="37" t="s">
        <v>68</v>
      </c>
      <c r="X72" s="725">
        <f>IFERROR(SUM(X63:X70),"0")</f>
        <v>1195</v>
      </c>
      <c r="Y72" s="725">
        <f>IFERROR(SUM(Y63:Y70),"0")</f>
        <v>1197</v>
      </c>
      <c r="Z72" s="37"/>
      <c r="AA72" s="726"/>
      <c r="AB72" s="726"/>
      <c r="AC72" s="726"/>
    </row>
    <row r="73" spans="1:68" ht="14.25" customHeight="1" x14ac:dyDescent="0.25">
      <c r="A73" s="742" t="s">
        <v>165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27">
        <v>4680115881440</v>
      </c>
      <c r="E74" s="728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3">
        <v>150</v>
      </c>
      <c r="Y74" s="724">
        <f>IFERROR(IF(X74="",0,CEILING((X74/$H74),1)*$H74),"")</f>
        <v>151.20000000000002</v>
      </c>
      <c r="Z74" s="36">
        <f>IFERROR(IF(Y74=0,"",ROUNDUP(Y74/H74,0)*0.02175),"")</f>
        <v>0.30449999999999999</v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156.66666666666666</v>
      </c>
      <c r="BN74" s="64">
        <f>IFERROR(Y74*I74/H74,"0")</f>
        <v>157.91999999999999</v>
      </c>
      <c r="BO74" s="64">
        <f>IFERROR(1/J74*(X74/H74),"0")</f>
        <v>0.24801587301587297</v>
      </c>
      <c r="BP74" s="64">
        <f>IFERROR(1/J74*(Y74/H74),"0")</f>
        <v>0.25</v>
      </c>
    </row>
    <row r="75" spans="1:68" ht="27" customHeight="1" x14ac:dyDescent="0.25">
      <c r="A75" s="54" t="s">
        <v>169</v>
      </c>
      <c r="B75" s="54" t="s">
        <v>170</v>
      </c>
      <c r="C75" s="31">
        <v>4301020228</v>
      </c>
      <c r="D75" s="727">
        <v>4680115882751</v>
      </c>
      <c r="E75" s="728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4301020358</v>
      </c>
      <c r="D76" s="727">
        <v>4680115885950</v>
      </c>
      <c r="E76" s="728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30" t="s">
        <v>174</v>
      </c>
      <c r="Q76" s="732"/>
      <c r="R76" s="732"/>
      <c r="S76" s="732"/>
      <c r="T76" s="733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27">
        <v>4680115881433</v>
      </c>
      <c r="E77" s="728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3">
        <v>270</v>
      </c>
      <c r="Y77" s="724">
        <f>IFERROR(IF(X77="",0,CEILING((X77/$H77),1)*$H77),"")</f>
        <v>270</v>
      </c>
      <c r="Z77" s="36">
        <f>IFERROR(IF(Y77=0,"",ROUNDUP(Y77/H77,0)*0.00753),"")</f>
        <v>0.753</v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290</v>
      </c>
      <c r="BN77" s="64">
        <f>IFERROR(Y77*I77/H77,"0")</f>
        <v>290</v>
      </c>
      <c r="BO77" s="64">
        <f>IFERROR(1/J77*(X77/H77),"0")</f>
        <v>0.64102564102564097</v>
      </c>
      <c r="BP77" s="64">
        <f>IFERROR(1/J77*(Y77/H77),"0")</f>
        <v>0.64102564102564097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9" t="s">
        <v>70</v>
      </c>
      <c r="Q78" s="740"/>
      <c r="R78" s="740"/>
      <c r="S78" s="740"/>
      <c r="T78" s="740"/>
      <c r="U78" s="740"/>
      <c r="V78" s="741"/>
      <c r="W78" s="37" t="s">
        <v>71</v>
      </c>
      <c r="X78" s="725">
        <f>IFERROR(X74/H74,"0")+IFERROR(X75/H75,"0")+IFERROR(X76/H76,"0")+IFERROR(X77/H77,"0")</f>
        <v>113.88888888888889</v>
      </c>
      <c r="Y78" s="725">
        <f>IFERROR(Y74/H74,"0")+IFERROR(Y75/H75,"0")+IFERROR(Y76/H76,"0")+IFERROR(Y77/H77,"0")</f>
        <v>114</v>
      </c>
      <c r="Z78" s="725">
        <f>IFERROR(IF(Z74="",0,Z74),"0")+IFERROR(IF(Z75="",0,Z75),"0")+IFERROR(IF(Z76="",0,Z76),"0")+IFERROR(IF(Z77="",0,Z77),"0")</f>
        <v>1.0575000000000001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9" t="s">
        <v>70</v>
      </c>
      <c r="Q79" s="740"/>
      <c r="R79" s="740"/>
      <c r="S79" s="740"/>
      <c r="T79" s="740"/>
      <c r="U79" s="740"/>
      <c r="V79" s="741"/>
      <c r="W79" s="37" t="s">
        <v>68</v>
      </c>
      <c r="X79" s="725">
        <f>IFERROR(SUM(X74:X77),"0")</f>
        <v>420</v>
      </c>
      <c r="Y79" s="725">
        <f>IFERROR(SUM(Y74:Y77),"0")</f>
        <v>421.20000000000005</v>
      </c>
      <c r="Z79" s="37"/>
      <c r="AA79" s="726"/>
      <c r="AB79" s="726"/>
      <c r="AC79" s="726"/>
    </row>
    <row r="80" spans="1:68" ht="14.25" customHeight="1" x14ac:dyDescent="0.25">
      <c r="A80" s="742" t="s">
        <v>63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27">
        <v>4680115885066</v>
      </c>
      <c r="E81" s="728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2"/>
      <c r="R81" s="732"/>
      <c r="S81" s="732"/>
      <c r="T81" s="733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27">
        <v>4680115885042</v>
      </c>
      <c r="E82" s="728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2"/>
      <c r="R82" s="732"/>
      <c r="S82" s="732"/>
      <c r="T82" s="733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27">
        <v>4680115885080</v>
      </c>
      <c r="E83" s="728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27">
        <v>4680115885073</v>
      </c>
      <c r="E84" s="728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27">
        <v>4680115885059</v>
      </c>
      <c r="E85" s="728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27">
        <v>4680115885097</v>
      </c>
      <c r="E86" s="728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2"/>
      <c r="R86" s="732"/>
      <c r="S86" s="732"/>
      <c r="T86" s="733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9" t="s">
        <v>70</v>
      </c>
      <c r="Q87" s="740"/>
      <c r="R87" s="740"/>
      <c r="S87" s="740"/>
      <c r="T87" s="740"/>
      <c r="U87" s="740"/>
      <c r="V87" s="741"/>
      <c r="W87" s="37" t="s">
        <v>71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9" t="s">
        <v>70</v>
      </c>
      <c r="Q88" s="740"/>
      <c r="R88" s="740"/>
      <c r="S88" s="740"/>
      <c r="T88" s="740"/>
      <c r="U88" s="740"/>
      <c r="V88" s="741"/>
      <c r="W88" s="37" t="s">
        <v>68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customHeight="1" x14ac:dyDescent="0.25">
      <c r="A89" s="742" t="s">
        <v>72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192</v>
      </c>
      <c r="B90" s="54" t="s">
        <v>193</v>
      </c>
      <c r="C90" s="31">
        <v>4301051844</v>
      </c>
      <c r="D90" s="727">
        <v>4680115885929</v>
      </c>
      <c r="E90" s="728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6" t="s">
        <v>194</v>
      </c>
      <c r="Q90" s="732"/>
      <c r="R90" s="732"/>
      <c r="S90" s="732"/>
      <c r="T90" s="733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4301051823</v>
      </c>
      <c r="D91" s="727">
        <v>4680115881891</v>
      </c>
      <c r="E91" s="728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9" t="s">
        <v>199</v>
      </c>
      <c r="Q91" s="732"/>
      <c r="R91" s="732"/>
      <c r="S91" s="732"/>
      <c r="T91" s="733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27">
        <v>4680115885769</v>
      </c>
      <c r="E92" s="728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89" t="s">
        <v>203</v>
      </c>
      <c r="Q92" s="732"/>
      <c r="R92" s="732"/>
      <c r="S92" s="732"/>
      <c r="T92" s="733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27">
        <v>4680115884410</v>
      </c>
      <c r="E93" s="728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31" t="s">
        <v>206</v>
      </c>
      <c r="Q93" s="732"/>
      <c r="R93" s="732"/>
      <c r="S93" s="732"/>
      <c r="T93" s="733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4301051827</v>
      </c>
      <c r="D94" s="727">
        <v>4680115884403</v>
      </c>
      <c r="E94" s="728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2"/>
      <c r="R94" s="732"/>
      <c r="S94" s="732"/>
      <c r="T94" s="733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210</v>
      </c>
      <c r="B95" s="54" t="s">
        <v>211</v>
      </c>
      <c r="C95" s="31">
        <v>4301051837</v>
      </c>
      <c r="D95" s="727">
        <v>4680115884311</v>
      </c>
      <c r="E95" s="728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2"/>
      <c r="R95" s="732"/>
      <c r="S95" s="732"/>
      <c r="T95" s="733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9" t="s">
        <v>70</v>
      </c>
      <c r="Q96" s="740"/>
      <c r="R96" s="740"/>
      <c r="S96" s="740"/>
      <c r="T96" s="740"/>
      <c r="U96" s="740"/>
      <c r="V96" s="741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9" t="s">
        <v>70</v>
      </c>
      <c r="Q97" s="740"/>
      <c r="R97" s="740"/>
      <c r="S97" s="740"/>
      <c r="T97" s="740"/>
      <c r="U97" s="740"/>
      <c r="V97" s="741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customHeight="1" x14ac:dyDescent="0.25">
      <c r="A98" s="742" t="s">
        <v>212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213</v>
      </c>
      <c r="B99" s="54" t="s">
        <v>214</v>
      </c>
      <c r="C99" s="31">
        <v>4301060366</v>
      </c>
      <c r="D99" s="727">
        <v>4680115881532</v>
      </c>
      <c r="E99" s="728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2"/>
      <c r="R99" s="732"/>
      <c r="S99" s="732"/>
      <c r="T99" s="733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27">
        <v>4680115881532</v>
      </c>
      <c r="E100" s="728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3">
        <v>10</v>
      </c>
      <c r="Y100" s="724">
        <f>IFERROR(IF(X100="",0,CEILING((X100/$H100),1)*$H100),"")</f>
        <v>16.8</v>
      </c>
      <c r="Z100" s="36">
        <f>IFERROR(IF(Y100=0,"",ROUNDUP(Y100/H100,0)*0.02175),"")</f>
        <v>4.3499999999999997E-2</v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10.671428571428571</v>
      </c>
      <c r="BN100" s="64">
        <f>IFERROR(Y100*I100/H100,"0")</f>
        <v>17.928000000000001</v>
      </c>
      <c r="BO100" s="64">
        <f>IFERROR(1/J100*(X100/H100),"0")</f>
        <v>2.1258503401360544E-2</v>
      </c>
      <c r="BP100" s="64">
        <f>IFERROR(1/J100*(Y100/H100),"0")</f>
        <v>3.5714285714285712E-2</v>
      </c>
    </row>
    <row r="101" spans="1:68" ht="27" customHeight="1" x14ac:dyDescent="0.25">
      <c r="A101" s="54" t="s">
        <v>217</v>
      </c>
      <c r="B101" s="54" t="s">
        <v>218</v>
      </c>
      <c r="C101" s="31">
        <v>4301060351</v>
      </c>
      <c r="D101" s="727">
        <v>4680115881464</v>
      </c>
      <c r="E101" s="728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2"/>
      <c r="R101" s="732"/>
      <c r="S101" s="732"/>
      <c r="T101" s="733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9" t="s">
        <v>70</v>
      </c>
      <c r="Q102" s="740"/>
      <c r="R102" s="740"/>
      <c r="S102" s="740"/>
      <c r="T102" s="740"/>
      <c r="U102" s="740"/>
      <c r="V102" s="741"/>
      <c r="W102" s="37" t="s">
        <v>71</v>
      </c>
      <c r="X102" s="725">
        <f>IFERROR(X99/H99,"0")+IFERROR(X100/H100,"0")+IFERROR(X101/H101,"0")</f>
        <v>1.1904761904761905</v>
      </c>
      <c r="Y102" s="725">
        <f>IFERROR(Y99/H99,"0")+IFERROR(Y100/H100,"0")+IFERROR(Y101/H101,"0")</f>
        <v>2</v>
      </c>
      <c r="Z102" s="725">
        <f>IFERROR(IF(Z99="",0,Z99),"0")+IFERROR(IF(Z100="",0,Z100),"0")+IFERROR(IF(Z101="",0,Z101),"0")</f>
        <v>4.3499999999999997E-2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9" t="s">
        <v>70</v>
      </c>
      <c r="Q103" s="740"/>
      <c r="R103" s="740"/>
      <c r="S103" s="740"/>
      <c r="T103" s="740"/>
      <c r="U103" s="740"/>
      <c r="V103" s="741"/>
      <c r="W103" s="37" t="s">
        <v>68</v>
      </c>
      <c r="X103" s="725">
        <f>IFERROR(SUM(X99:X101),"0")</f>
        <v>10</v>
      </c>
      <c r="Y103" s="725">
        <f>IFERROR(SUM(Y99:Y101),"0")</f>
        <v>16.8</v>
      </c>
      <c r="Z103" s="37"/>
      <c r="AA103" s="726"/>
      <c r="AB103" s="726"/>
      <c r="AC103" s="726"/>
    </row>
    <row r="104" spans="1:68" ht="16.5" customHeight="1" x14ac:dyDescent="0.25">
      <c r="A104" s="744" t="s">
        <v>220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42" t="s">
        <v>113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27">
        <v>4680115881327</v>
      </c>
      <c r="E106" s="728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2"/>
      <c r="R106" s="732"/>
      <c r="S106" s="732"/>
      <c r="T106" s="733"/>
      <c r="U106" s="34"/>
      <c r="V106" s="34"/>
      <c r="W106" s="35" t="s">
        <v>68</v>
      </c>
      <c r="X106" s="723">
        <v>250</v>
      </c>
      <c r="Y106" s="724">
        <f>IFERROR(IF(X106="",0,CEILING((X106/$H106),1)*$H106),"")</f>
        <v>259.20000000000005</v>
      </c>
      <c r="Z106" s="36">
        <f>IFERROR(IF(Y106=0,"",ROUNDUP(Y106/H106,0)*0.02175),"")</f>
        <v>0.52200000000000002</v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261.11111111111109</v>
      </c>
      <c r="BN106" s="64">
        <f>IFERROR(Y106*I106/H106,"0")</f>
        <v>270.72000000000003</v>
      </c>
      <c r="BO106" s="64">
        <f>IFERROR(1/J106*(X106/H106),"0")</f>
        <v>0.41335978835978826</v>
      </c>
      <c r="BP106" s="64">
        <f>IFERROR(1/J106*(Y106/H106),"0")</f>
        <v>0.4285714285714286</v>
      </c>
    </row>
    <row r="107" spans="1:68" ht="27" customHeight="1" x14ac:dyDescent="0.25">
      <c r="A107" s="54" t="s">
        <v>224</v>
      </c>
      <c r="B107" s="54" t="s">
        <v>225</v>
      </c>
      <c r="C107" s="31">
        <v>4301011476</v>
      </c>
      <c r="D107" s="727">
        <v>4680115881518</v>
      </c>
      <c r="E107" s="728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2"/>
      <c r="R107" s="732"/>
      <c r="S107" s="732"/>
      <c r="T107" s="733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7">
        <v>4680115881303</v>
      </c>
      <c r="E108" s="728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2"/>
      <c r="R108" s="732"/>
      <c r="S108" s="732"/>
      <c r="T108" s="733"/>
      <c r="U108" s="34"/>
      <c r="V108" s="34"/>
      <c r="W108" s="35" t="s">
        <v>68</v>
      </c>
      <c r="X108" s="723">
        <v>225</v>
      </c>
      <c r="Y108" s="724">
        <f>IFERROR(IF(X108="",0,CEILING((X108/$H108),1)*$H108),"")</f>
        <v>225</v>
      </c>
      <c r="Z108" s="36">
        <f>IFERROR(IF(Y108=0,"",ROUNDUP(Y108/H108,0)*0.00902),"")</f>
        <v>0.45100000000000001</v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235.5</v>
      </c>
      <c r="BN108" s="64">
        <f>IFERROR(Y108*I108/H108,"0")</f>
        <v>235.5</v>
      </c>
      <c r="BO108" s="64">
        <f>IFERROR(1/J108*(X108/H108),"0")</f>
        <v>0.37878787878787878</v>
      </c>
      <c r="BP108" s="64">
        <f>IFERROR(1/J108*(Y108/H108),"0")</f>
        <v>0.37878787878787878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9" t="s">
        <v>70</v>
      </c>
      <c r="Q109" s="740"/>
      <c r="R109" s="740"/>
      <c r="S109" s="740"/>
      <c r="T109" s="740"/>
      <c r="U109" s="740"/>
      <c r="V109" s="741"/>
      <c r="W109" s="37" t="s">
        <v>71</v>
      </c>
      <c r="X109" s="725">
        <f>IFERROR(X106/H106,"0")+IFERROR(X107/H107,"0")+IFERROR(X108/H108,"0")</f>
        <v>73.148148148148152</v>
      </c>
      <c r="Y109" s="725">
        <f>IFERROR(Y106/H106,"0")+IFERROR(Y107/H107,"0")+IFERROR(Y108/H108,"0")</f>
        <v>74</v>
      </c>
      <c r="Z109" s="725">
        <f>IFERROR(IF(Z106="",0,Z106),"0")+IFERROR(IF(Z107="",0,Z107),"0")+IFERROR(IF(Z108="",0,Z108),"0")</f>
        <v>0.97300000000000009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9" t="s">
        <v>70</v>
      </c>
      <c r="Q110" s="740"/>
      <c r="R110" s="740"/>
      <c r="S110" s="740"/>
      <c r="T110" s="740"/>
      <c r="U110" s="740"/>
      <c r="V110" s="741"/>
      <c r="W110" s="37" t="s">
        <v>68</v>
      </c>
      <c r="X110" s="725">
        <f>IFERROR(SUM(X106:X108),"0")</f>
        <v>475</v>
      </c>
      <c r="Y110" s="725">
        <f>IFERROR(SUM(Y106:Y108),"0")</f>
        <v>484.20000000000005</v>
      </c>
      <c r="Z110" s="37"/>
      <c r="AA110" s="726"/>
      <c r="AB110" s="726"/>
      <c r="AC110" s="726"/>
    </row>
    <row r="111" spans="1:68" ht="14.25" customHeight="1" x14ac:dyDescent="0.25">
      <c r="A111" s="742" t="s">
        <v>72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27">
        <v>4607091386967</v>
      </c>
      <c r="E112" s="728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27">
        <v>4607091386967</v>
      </c>
      <c r="E113" s="728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2"/>
      <c r="R113" s="732"/>
      <c r="S113" s="732"/>
      <c r="T113" s="733"/>
      <c r="U113" s="34"/>
      <c r="V113" s="34"/>
      <c r="W113" s="35" t="s">
        <v>68</v>
      </c>
      <c r="X113" s="723">
        <v>50</v>
      </c>
      <c r="Y113" s="724">
        <f>IFERROR(IF(X113="",0,CEILING((X113/$H113),1)*$H113),"")</f>
        <v>50.400000000000006</v>
      </c>
      <c r="Z113" s="36">
        <f>IFERROR(IF(Y113=0,"",ROUNDUP(Y113/H113,0)*0.02175),"")</f>
        <v>0.1305</v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53.357142857142861</v>
      </c>
      <c r="BN113" s="64">
        <f>IFERROR(Y113*I113/H113,"0")</f>
        <v>53.784000000000006</v>
      </c>
      <c r="BO113" s="64">
        <f>IFERROR(1/J113*(X113/H113),"0")</f>
        <v>0.10629251700680271</v>
      </c>
      <c r="BP113" s="64">
        <f>IFERROR(1/J113*(Y113/H113),"0")</f>
        <v>0.10714285714285714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7">
        <v>4607091385731</v>
      </c>
      <c r="E114" s="728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3">
        <v>225</v>
      </c>
      <c r="Y114" s="724">
        <f>IFERROR(IF(X114="",0,CEILING((X114/$H114),1)*$H114),"")</f>
        <v>226.8</v>
      </c>
      <c r="Z114" s="36">
        <f>IFERROR(IF(Y114=0,"",ROUNDUP(Y114/H114,0)*0.00753),"")</f>
        <v>0.63251999999999997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247.66666666666666</v>
      </c>
      <c r="BN114" s="64">
        <f>IFERROR(Y114*I114/H114,"0")</f>
        <v>249.648</v>
      </c>
      <c r="BO114" s="64">
        <f>IFERROR(1/J114*(X114/H114),"0")</f>
        <v>0.53418803418803418</v>
      </c>
      <c r="BP114" s="64">
        <f>IFERROR(1/J114*(Y114/H114),"0")</f>
        <v>0.53846153846153844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27">
        <v>4680115880894</v>
      </c>
      <c r="E115" s="728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2"/>
      <c r="R115" s="732"/>
      <c r="S115" s="732"/>
      <c r="T115" s="733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27">
        <v>4680115880214</v>
      </c>
      <c r="E116" s="728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2"/>
      <c r="R116" s="732"/>
      <c r="S116" s="732"/>
      <c r="T116" s="733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9" t="s">
        <v>70</v>
      </c>
      <c r="Q117" s="740"/>
      <c r="R117" s="740"/>
      <c r="S117" s="740"/>
      <c r="T117" s="740"/>
      <c r="U117" s="740"/>
      <c r="V117" s="741"/>
      <c r="W117" s="37" t="s">
        <v>71</v>
      </c>
      <c r="X117" s="725">
        <f>IFERROR(X112/H112,"0")+IFERROR(X113/H113,"0")+IFERROR(X114/H114,"0")+IFERROR(X115/H115,"0")+IFERROR(X116/H116,"0")</f>
        <v>89.285714285714278</v>
      </c>
      <c r="Y117" s="725">
        <f>IFERROR(Y112/H112,"0")+IFERROR(Y113/H113,"0")+IFERROR(Y114/H114,"0")+IFERROR(Y115/H115,"0")+IFERROR(Y116/H116,"0")</f>
        <v>90</v>
      </c>
      <c r="Z117" s="725">
        <f>IFERROR(IF(Z112="",0,Z112),"0")+IFERROR(IF(Z113="",0,Z113),"0")+IFERROR(IF(Z114="",0,Z114),"0")+IFERROR(IF(Z115="",0,Z115),"0")+IFERROR(IF(Z116="",0,Z116),"0")</f>
        <v>0.76302000000000003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9" t="s">
        <v>70</v>
      </c>
      <c r="Q118" s="740"/>
      <c r="R118" s="740"/>
      <c r="S118" s="740"/>
      <c r="T118" s="740"/>
      <c r="U118" s="740"/>
      <c r="V118" s="741"/>
      <c r="W118" s="37" t="s">
        <v>68</v>
      </c>
      <c r="X118" s="725">
        <f>IFERROR(SUM(X112:X116),"0")</f>
        <v>275</v>
      </c>
      <c r="Y118" s="725">
        <f>IFERROR(SUM(Y112:Y116),"0")</f>
        <v>277.20000000000005</v>
      </c>
      <c r="Z118" s="37"/>
      <c r="AA118" s="726"/>
      <c r="AB118" s="726"/>
      <c r="AC118" s="726"/>
    </row>
    <row r="119" spans="1:68" ht="16.5" customHeight="1" x14ac:dyDescent="0.25">
      <c r="A119" s="744" t="s">
        <v>242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42" t="s">
        <v>113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27">
        <v>4680115882133</v>
      </c>
      <c r="E121" s="728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2"/>
      <c r="R121" s="732"/>
      <c r="S121" s="732"/>
      <c r="T121" s="733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7">
        <v>4680115882133</v>
      </c>
      <c r="E122" s="728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2"/>
      <c r="R122" s="732"/>
      <c r="S122" s="732"/>
      <c r="T122" s="733"/>
      <c r="U122" s="34"/>
      <c r="V122" s="34"/>
      <c r="W122" s="35" t="s">
        <v>68</v>
      </c>
      <c r="X122" s="723">
        <v>80</v>
      </c>
      <c r="Y122" s="724">
        <f>IFERROR(IF(X122="",0,CEILING((X122/$H122),1)*$H122),"")</f>
        <v>89.6</v>
      </c>
      <c r="Z122" s="36">
        <f>IFERROR(IF(Y122=0,"",ROUNDUP(Y122/H122,0)*0.02175),"")</f>
        <v>0.17399999999999999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83.428571428571431</v>
      </c>
      <c r="BN122" s="64">
        <f>IFERROR(Y122*I122/H122,"0")</f>
        <v>93.440000000000012</v>
      </c>
      <c r="BO122" s="64">
        <f>IFERROR(1/J122*(X122/H122),"0")</f>
        <v>0.12755102040816327</v>
      </c>
      <c r="BP122" s="64">
        <f>IFERROR(1/J122*(Y122/H122),"0")</f>
        <v>0.14285714285714285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27">
        <v>4680115880269</v>
      </c>
      <c r="E123" s="728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2"/>
      <c r="R123" s="732"/>
      <c r="S123" s="732"/>
      <c r="T123" s="733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7">
        <v>4680115880429</v>
      </c>
      <c r="E124" s="728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3">
        <v>405</v>
      </c>
      <c r="Y124" s="724">
        <f>IFERROR(IF(X124="",0,CEILING((X124/$H124),1)*$H124),"")</f>
        <v>405</v>
      </c>
      <c r="Z124" s="36">
        <f>IFERROR(IF(Y124=0,"",ROUNDUP(Y124/H124,0)*0.00902),"")</f>
        <v>0.81180000000000008</v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423.9</v>
      </c>
      <c r="BN124" s="64">
        <f>IFERROR(Y124*I124/H124,"0")</f>
        <v>423.9</v>
      </c>
      <c r="BO124" s="64">
        <f>IFERROR(1/J124*(X124/H124),"0")</f>
        <v>0.68181818181818188</v>
      </c>
      <c r="BP124" s="64">
        <f>IFERROR(1/J124*(Y124/H124),"0")</f>
        <v>0.68181818181818188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27">
        <v>4680115881457</v>
      </c>
      <c r="E125" s="728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2"/>
      <c r="R125" s="732"/>
      <c r="S125" s="732"/>
      <c r="T125" s="733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9" t="s">
        <v>70</v>
      </c>
      <c r="Q126" s="740"/>
      <c r="R126" s="740"/>
      <c r="S126" s="740"/>
      <c r="T126" s="740"/>
      <c r="U126" s="740"/>
      <c r="V126" s="741"/>
      <c r="W126" s="37" t="s">
        <v>71</v>
      </c>
      <c r="X126" s="725">
        <f>IFERROR(X121/H121,"0")+IFERROR(X122/H122,"0")+IFERROR(X123/H123,"0")+IFERROR(X124/H124,"0")+IFERROR(X125/H125,"0")</f>
        <v>97.142857142857139</v>
      </c>
      <c r="Y126" s="725">
        <f>IFERROR(Y121/H121,"0")+IFERROR(Y122/H122,"0")+IFERROR(Y123/H123,"0")+IFERROR(Y124/H124,"0")+IFERROR(Y125/H125,"0")</f>
        <v>98</v>
      </c>
      <c r="Z126" s="725">
        <f>IFERROR(IF(Z121="",0,Z121),"0")+IFERROR(IF(Z122="",0,Z122),"0")+IFERROR(IF(Z123="",0,Z123),"0")+IFERROR(IF(Z124="",0,Z124),"0")+IFERROR(IF(Z125="",0,Z125),"0")</f>
        <v>0.98580000000000001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9" t="s">
        <v>70</v>
      </c>
      <c r="Q127" s="740"/>
      <c r="R127" s="740"/>
      <c r="S127" s="740"/>
      <c r="T127" s="740"/>
      <c r="U127" s="740"/>
      <c r="V127" s="741"/>
      <c r="W127" s="37" t="s">
        <v>68</v>
      </c>
      <c r="X127" s="725">
        <f>IFERROR(SUM(X121:X125),"0")</f>
        <v>485</v>
      </c>
      <c r="Y127" s="725">
        <f>IFERROR(SUM(Y121:Y125),"0")</f>
        <v>494.6</v>
      </c>
      <c r="Z127" s="37"/>
      <c r="AA127" s="726"/>
      <c r="AB127" s="726"/>
      <c r="AC127" s="726"/>
    </row>
    <row r="128" spans="1:68" ht="14.25" customHeight="1" x14ac:dyDescent="0.25">
      <c r="A128" s="742" t="s">
        <v>165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7">
        <v>4680115881488</v>
      </c>
      <c r="E129" s="728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27">
        <v>4680115881488</v>
      </c>
      <c r="E130" s="728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5" t="s">
        <v>258</v>
      </c>
      <c r="Q130" s="732"/>
      <c r="R130" s="732"/>
      <c r="S130" s="732"/>
      <c r="T130" s="733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27">
        <v>4680115882775</v>
      </c>
      <c r="E131" s="728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55" t="s">
        <v>262</v>
      </c>
      <c r="Q131" s="732"/>
      <c r="R131" s="732"/>
      <c r="S131" s="732"/>
      <c r="T131" s="733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27">
        <v>4680115882775</v>
      </c>
      <c r="E132" s="728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7">
        <v>4680115880658</v>
      </c>
      <c r="E133" s="728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2"/>
      <c r="R133" s="732"/>
      <c r="S133" s="732"/>
      <c r="T133" s="733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9" t="s">
        <v>70</v>
      </c>
      <c r="Q134" s="740"/>
      <c r="R134" s="740"/>
      <c r="S134" s="740"/>
      <c r="T134" s="740"/>
      <c r="U134" s="740"/>
      <c r="V134" s="741"/>
      <c r="W134" s="37" t="s">
        <v>71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9" t="s">
        <v>70</v>
      </c>
      <c r="Q135" s="740"/>
      <c r="R135" s="740"/>
      <c r="S135" s="740"/>
      <c r="T135" s="740"/>
      <c r="U135" s="740"/>
      <c r="V135" s="741"/>
      <c r="W135" s="37" t="s">
        <v>68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customHeight="1" x14ac:dyDescent="0.25">
      <c r="A136" s="742" t="s">
        <v>72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7">
        <v>4607091385168</v>
      </c>
      <c r="E137" s="728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3">
        <v>650</v>
      </c>
      <c r="Y137" s="724">
        <f t="shared" ref="Y137:Y143" si="26">IFERROR(IF(X137="",0,CEILING((X137/$H137),1)*$H137),"")</f>
        <v>655.20000000000005</v>
      </c>
      <c r="Z137" s="36">
        <f>IFERROR(IF(Y137=0,"",ROUNDUP(Y137/H137,0)*0.02175),"")</f>
        <v>1.6964999999999999</v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693.17857142857133</v>
      </c>
      <c r="BN137" s="64">
        <f t="shared" ref="BN137:BN143" si="28">IFERROR(Y137*I137/H137,"0")</f>
        <v>698.72400000000005</v>
      </c>
      <c r="BO137" s="64">
        <f t="shared" ref="BO137:BO143" si="29">IFERROR(1/J137*(X137/H137),"0")</f>
        <v>1.3818027210884354</v>
      </c>
      <c r="BP137" s="64">
        <f t="shared" ref="BP137:BP143" si="30">IFERROR(1/J137*(Y137/H137),"0")</f>
        <v>1.3928571428571428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27">
        <v>4607091385168</v>
      </c>
      <c r="E138" s="728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2"/>
      <c r="R138" s="732"/>
      <c r="S138" s="732"/>
      <c r="T138" s="733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customHeight="1" x14ac:dyDescent="0.25">
      <c r="A139" s="54" t="s">
        <v>272</v>
      </c>
      <c r="B139" s="54" t="s">
        <v>273</v>
      </c>
      <c r="C139" s="31">
        <v>4301051742</v>
      </c>
      <c r="D139" s="727">
        <v>4680115884540</v>
      </c>
      <c r="E139" s="728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8" t="s">
        <v>274</v>
      </c>
      <c r="Q139" s="732"/>
      <c r="R139" s="732"/>
      <c r="S139" s="732"/>
      <c r="T139" s="733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27">
        <v>4607091383256</v>
      </c>
      <c r="E140" s="728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2"/>
      <c r="R140" s="732"/>
      <c r="S140" s="732"/>
      <c r="T140" s="733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7">
        <v>4607091385748</v>
      </c>
      <c r="E141" s="728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2"/>
      <c r="R141" s="732"/>
      <c r="S141" s="732"/>
      <c r="T141" s="733"/>
      <c r="U141" s="34"/>
      <c r="V141" s="34"/>
      <c r="W141" s="35" t="s">
        <v>68</v>
      </c>
      <c r="X141" s="723">
        <v>495</v>
      </c>
      <c r="Y141" s="724">
        <f t="shared" si="26"/>
        <v>496.8</v>
      </c>
      <c r="Z141" s="36">
        <f>IFERROR(IF(Y141=0,"",ROUNDUP(Y141/H141,0)*0.00753),"")</f>
        <v>1.3855200000000001</v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544.86666666666667</v>
      </c>
      <c r="BN141" s="64">
        <f t="shared" si="28"/>
        <v>546.84799999999996</v>
      </c>
      <c r="BO141" s="64">
        <f t="shared" si="29"/>
        <v>1.175213675213675</v>
      </c>
      <c r="BP141" s="64">
        <f t="shared" si="30"/>
        <v>1.1794871794871795</v>
      </c>
    </row>
    <row r="142" spans="1:68" ht="27" customHeight="1" x14ac:dyDescent="0.25">
      <c r="A142" s="54" t="s">
        <v>280</v>
      </c>
      <c r="B142" s="54" t="s">
        <v>281</v>
      </c>
      <c r="C142" s="31">
        <v>4301051740</v>
      </c>
      <c r="D142" s="727">
        <v>4680115884533</v>
      </c>
      <c r="E142" s="728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7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2"/>
      <c r="R142" s="732"/>
      <c r="S142" s="732"/>
      <c r="T142" s="733"/>
      <c r="U142" s="34"/>
      <c r="V142" s="34"/>
      <c r="W142" s="35" t="s">
        <v>68</v>
      </c>
      <c r="X142" s="723">
        <v>24</v>
      </c>
      <c r="Y142" s="724">
        <f t="shared" si="26"/>
        <v>25.2</v>
      </c>
      <c r="Z142" s="36">
        <f>IFERROR(IF(Y142=0,"",ROUNDUP(Y142/H142,0)*0.00753),"")</f>
        <v>0.10542</v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26.666666666666664</v>
      </c>
      <c r="BN142" s="64">
        <f t="shared" si="28"/>
        <v>28</v>
      </c>
      <c r="BO142" s="64">
        <f t="shared" si="29"/>
        <v>8.5470085470085458E-2</v>
      </c>
      <c r="BP142" s="64">
        <f t="shared" si="30"/>
        <v>8.9743589743589744E-2</v>
      </c>
    </row>
    <row r="143" spans="1:68" ht="37.5" customHeight="1" x14ac:dyDescent="0.25">
      <c r="A143" s="54" t="s">
        <v>283</v>
      </c>
      <c r="B143" s="54" t="s">
        <v>284</v>
      </c>
      <c r="C143" s="31">
        <v>4301051480</v>
      </c>
      <c r="D143" s="727">
        <v>4680115882645</v>
      </c>
      <c r="E143" s="728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2"/>
      <c r="R143" s="732"/>
      <c r="S143" s="732"/>
      <c r="T143" s="733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9" t="s">
        <v>70</v>
      </c>
      <c r="Q144" s="740"/>
      <c r="R144" s="740"/>
      <c r="S144" s="740"/>
      <c r="T144" s="740"/>
      <c r="U144" s="740"/>
      <c r="V144" s="741"/>
      <c r="W144" s="37" t="s">
        <v>71</v>
      </c>
      <c r="X144" s="725">
        <f>IFERROR(X137/H137,"0")+IFERROR(X138/H138,"0")+IFERROR(X139/H139,"0")+IFERROR(X140/H140,"0")+IFERROR(X141/H141,"0")+IFERROR(X142/H142,"0")+IFERROR(X143/H143,"0")</f>
        <v>274.04761904761898</v>
      </c>
      <c r="Y144" s="725">
        <f>IFERROR(Y137/H137,"0")+IFERROR(Y138/H138,"0")+IFERROR(Y139/H139,"0")+IFERROR(Y140/H140,"0")+IFERROR(Y141/H141,"0")+IFERROR(Y142/H142,"0")+IFERROR(Y143/H143,"0")</f>
        <v>276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3.1874400000000001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9" t="s">
        <v>70</v>
      </c>
      <c r="Q145" s="740"/>
      <c r="R145" s="740"/>
      <c r="S145" s="740"/>
      <c r="T145" s="740"/>
      <c r="U145" s="740"/>
      <c r="V145" s="741"/>
      <c r="W145" s="37" t="s">
        <v>68</v>
      </c>
      <c r="X145" s="725">
        <f>IFERROR(SUM(X137:X143),"0")</f>
        <v>1169</v>
      </c>
      <c r="Y145" s="725">
        <f>IFERROR(SUM(Y137:Y143),"0")</f>
        <v>1177.2</v>
      </c>
      <c r="Z145" s="37"/>
      <c r="AA145" s="726"/>
      <c r="AB145" s="726"/>
      <c r="AC145" s="726"/>
    </row>
    <row r="146" spans="1:68" ht="14.25" customHeight="1" x14ac:dyDescent="0.25">
      <c r="A146" s="742" t="s">
        <v>212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286</v>
      </c>
      <c r="B147" s="54" t="s">
        <v>287</v>
      </c>
      <c r="C147" s="31">
        <v>4301060356</v>
      </c>
      <c r="D147" s="727">
        <v>4680115882652</v>
      </c>
      <c r="E147" s="728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27">
        <v>4680115880238</v>
      </c>
      <c r="E148" s="728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2"/>
      <c r="R148" s="732"/>
      <c r="S148" s="732"/>
      <c r="T148" s="733"/>
      <c r="U148" s="34"/>
      <c r="V148" s="34"/>
      <c r="W148" s="35" t="s">
        <v>68</v>
      </c>
      <c r="X148" s="723">
        <v>33</v>
      </c>
      <c r="Y148" s="724">
        <f>IFERROR(IF(X148="",0,CEILING((X148/$H148),1)*$H148),"")</f>
        <v>33.659999999999997</v>
      </c>
      <c r="Z148" s="36">
        <f>IFERROR(IF(Y148=0,"",ROUNDUP(Y148/H148,0)*0.00753),"")</f>
        <v>0.12801000000000001</v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37.633333333333333</v>
      </c>
      <c r="BN148" s="64">
        <f>IFERROR(Y148*I148/H148,"0")</f>
        <v>38.385999999999996</v>
      </c>
      <c r="BO148" s="64">
        <f>IFERROR(1/J148*(X148/H148),"0")</f>
        <v>0.10683760683760685</v>
      </c>
      <c r="BP148" s="64">
        <f>IFERROR(1/J148*(Y148/H148),"0")</f>
        <v>0.10897435897435898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9" t="s">
        <v>70</v>
      </c>
      <c r="Q149" s="740"/>
      <c r="R149" s="740"/>
      <c r="S149" s="740"/>
      <c r="T149" s="740"/>
      <c r="U149" s="740"/>
      <c r="V149" s="741"/>
      <c r="W149" s="37" t="s">
        <v>71</v>
      </c>
      <c r="X149" s="725">
        <f>IFERROR(X147/H147,"0")+IFERROR(X148/H148,"0")</f>
        <v>16.666666666666668</v>
      </c>
      <c r="Y149" s="725">
        <f>IFERROR(Y147/H147,"0")+IFERROR(Y148/H148,"0")</f>
        <v>17</v>
      </c>
      <c r="Z149" s="725">
        <f>IFERROR(IF(Z147="",0,Z147),"0")+IFERROR(IF(Z148="",0,Z148),"0")</f>
        <v>0.12801000000000001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9" t="s">
        <v>70</v>
      </c>
      <c r="Q150" s="740"/>
      <c r="R150" s="740"/>
      <c r="S150" s="740"/>
      <c r="T150" s="740"/>
      <c r="U150" s="740"/>
      <c r="V150" s="741"/>
      <c r="W150" s="37" t="s">
        <v>68</v>
      </c>
      <c r="X150" s="725">
        <f>IFERROR(SUM(X147:X148),"0")</f>
        <v>33</v>
      </c>
      <c r="Y150" s="725">
        <f>IFERROR(SUM(Y147:Y148),"0")</f>
        <v>33.659999999999997</v>
      </c>
      <c r="Z150" s="37"/>
      <c r="AA150" s="726"/>
      <c r="AB150" s="726"/>
      <c r="AC150" s="726"/>
    </row>
    <row r="151" spans="1:68" ht="16.5" customHeight="1" x14ac:dyDescent="0.25">
      <c r="A151" s="744" t="s">
        <v>292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42" t="s">
        <v>113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27">
        <v>4680115882577</v>
      </c>
      <c r="E153" s="728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3">
        <v>160</v>
      </c>
      <c r="Y153" s="724">
        <f>IFERROR(IF(X153="",0,CEILING((X153/$H153),1)*$H153),"")</f>
        <v>160</v>
      </c>
      <c r="Z153" s="36">
        <f>IFERROR(IF(Y153=0,"",ROUNDUP(Y153/H153,0)*0.00753),"")</f>
        <v>0.3765</v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170</v>
      </c>
      <c r="BN153" s="64">
        <f>IFERROR(Y153*I153/H153,"0")</f>
        <v>170</v>
      </c>
      <c r="BO153" s="64">
        <f>IFERROR(1/J153*(X153/H153),"0")</f>
        <v>0.32051282051282048</v>
      </c>
      <c r="BP153" s="64">
        <f>IFERROR(1/J153*(Y153/H153),"0")</f>
        <v>0.32051282051282048</v>
      </c>
    </row>
    <row r="154" spans="1:68" ht="27" customHeight="1" x14ac:dyDescent="0.25">
      <c r="A154" s="54" t="s">
        <v>293</v>
      </c>
      <c r="B154" s="54" t="s">
        <v>296</v>
      </c>
      <c r="C154" s="31">
        <v>4301011564</v>
      </c>
      <c r="D154" s="727">
        <v>4680115882577</v>
      </c>
      <c r="E154" s="728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2"/>
      <c r="R154" s="732"/>
      <c r="S154" s="732"/>
      <c r="T154" s="733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9" t="s">
        <v>70</v>
      </c>
      <c r="Q155" s="740"/>
      <c r="R155" s="740"/>
      <c r="S155" s="740"/>
      <c r="T155" s="740"/>
      <c r="U155" s="740"/>
      <c r="V155" s="741"/>
      <c r="W155" s="37" t="s">
        <v>71</v>
      </c>
      <c r="X155" s="725">
        <f>IFERROR(X153/H153,"0")+IFERROR(X154/H154,"0")</f>
        <v>50</v>
      </c>
      <c r="Y155" s="725">
        <f>IFERROR(Y153/H153,"0")+IFERROR(Y154/H154,"0")</f>
        <v>50</v>
      </c>
      <c r="Z155" s="725">
        <f>IFERROR(IF(Z153="",0,Z153),"0")+IFERROR(IF(Z154="",0,Z154),"0")</f>
        <v>0.3765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9" t="s">
        <v>70</v>
      </c>
      <c r="Q156" s="740"/>
      <c r="R156" s="740"/>
      <c r="S156" s="740"/>
      <c r="T156" s="740"/>
      <c r="U156" s="740"/>
      <c r="V156" s="741"/>
      <c r="W156" s="37" t="s">
        <v>68</v>
      </c>
      <c r="X156" s="725">
        <f>IFERROR(SUM(X153:X154),"0")</f>
        <v>160</v>
      </c>
      <c r="Y156" s="725">
        <f>IFERROR(SUM(Y153:Y154),"0")</f>
        <v>160</v>
      </c>
      <c r="Z156" s="37"/>
      <c r="AA156" s="726"/>
      <c r="AB156" s="726"/>
      <c r="AC156" s="726"/>
    </row>
    <row r="157" spans="1:68" ht="14.25" customHeight="1" x14ac:dyDescent="0.25">
      <c r="A157" s="742" t="s">
        <v>63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27">
        <v>4680115883444</v>
      </c>
      <c r="E158" s="728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3">
        <v>87.5</v>
      </c>
      <c r="Y158" s="724">
        <f>IFERROR(IF(X158="",0,CEILING((X158/$H158),1)*$H158),"")</f>
        <v>89.6</v>
      </c>
      <c r="Z158" s="36">
        <f>IFERROR(IF(Y158=0,"",ROUNDUP(Y158/H158,0)*0.00753),"")</f>
        <v>0.24096000000000001</v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96.5</v>
      </c>
      <c r="BN158" s="64">
        <f>IFERROR(Y158*I158/H158,"0")</f>
        <v>98.816000000000003</v>
      </c>
      <c r="BO158" s="64">
        <f>IFERROR(1/J158*(X158/H158),"0")</f>
        <v>0.20032051282051283</v>
      </c>
      <c r="BP158" s="64">
        <f>IFERROR(1/J158*(Y158/H158),"0")</f>
        <v>0.20512820512820512</v>
      </c>
    </row>
    <row r="159" spans="1:68" ht="27" customHeight="1" x14ac:dyDescent="0.25">
      <c r="A159" s="54" t="s">
        <v>297</v>
      </c>
      <c r="B159" s="54" t="s">
        <v>300</v>
      </c>
      <c r="C159" s="31">
        <v>4301031235</v>
      </c>
      <c r="D159" s="727">
        <v>4680115883444</v>
      </c>
      <c r="E159" s="728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2"/>
      <c r="R159" s="732"/>
      <c r="S159" s="732"/>
      <c r="T159" s="733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9" t="s">
        <v>70</v>
      </c>
      <c r="Q160" s="740"/>
      <c r="R160" s="740"/>
      <c r="S160" s="740"/>
      <c r="T160" s="740"/>
      <c r="U160" s="740"/>
      <c r="V160" s="741"/>
      <c r="W160" s="37" t="s">
        <v>71</v>
      </c>
      <c r="X160" s="725">
        <f>IFERROR(X158/H158,"0")+IFERROR(X159/H159,"0")</f>
        <v>31.250000000000004</v>
      </c>
      <c r="Y160" s="725">
        <f>IFERROR(Y158/H158,"0")+IFERROR(Y159/H159,"0")</f>
        <v>32</v>
      </c>
      <c r="Z160" s="725">
        <f>IFERROR(IF(Z158="",0,Z158),"0")+IFERROR(IF(Z159="",0,Z159),"0")</f>
        <v>0.24096000000000001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9" t="s">
        <v>70</v>
      </c>
      <c r="Q161" s="740"/>
      <c r="R161" s="740"/>
      <c r="S161" s="740"/>
      <c r="T161" s="740"/>
      <c r="U161" s="740"/>
      <c r="V161" s="741"/>
      <c r="W161" s="37" t="s">
        <v>68</v>
      </c>
      <c r="X161" s="725">
        <f>IFERROR(SUM(X158:X159),"0")</f>
        <v>87.5</v>
      </c>
      <c r="Y161" s="725">
        <f>IFERROR(SUM(Y158:Y159),"0")</f>
        <v>89.6</v>
      </c>
      <c r="Z161" s="37"/>
      <c r="AA161" s="726"/>
      <c r="AB161" s="726"/>
      <c r="AC161" s="726"/>
    </row>
    <row r="162" spans="1:68" ht="14.25" customHeight="1" x14ac:dyDescent="0.25">
      <c r="A162" s="742" t="s">
        <v>72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301</v>
      </c>
      <c r="B163" s="54" t="s">
        <v>302</v>
      </c>
      <c r="C163" s="31">
        <v>4301051476</v>
      </c>
      <c r="D163" s="727">
        <v>4680115882584</v>
      </c>
      <c r="E163" s="728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32"/>
      <c r="R163" s="732"/>
      <c r="S163" s="732"/>
      <c r="T163" s="733"/>
      <c r="U163" s="34"/>
      <c r="V163" s="34"/>
      <c r="W163" s="35" t="s">
        <v>68</v>
      </c>
      <c r="X163" s="723">
        <v>82.5</v>
      </c>
      <c r="Y163" s="724">
        <f>IFERROR(IF(X163="",0,CEILING((X163/$H163),1)*$H163),"")</f>
        <v>84.48</v>
      </c>
      <c r="Z163" s="36">
        <f>IFERROR(IF(Y163=0,"",ROUNDUP(Y163/H163,0)*0.00753),"")</f>
        <v>0.24096000000000001</v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91.5</v>
      </c>
      <c r="BN163" s="64">
        <f>IFERROR(Y163*I163/H163,"0")</f>
        <v>93.695999999999998</v>
      </c>
      <c r="BO163" s="64">
        <f>IFERROR(1/J163*(X163/H163),"0")</f>
        <v>0.2003205128205128</v>
      </c>
      <c r="BP163" s="64">
        <f>IFERROR(1/J163*(Y163/H163),"0")</f>
        <v>0.20512820512820512</v>
      </c>
    </row>
    <row r="164" spans="1:68" ht="16.5" customHeight="1" x14ac:dyDescent="0.25">
      <c r="A164" s="54" t="s">
        <v>301</v>
      </c>
      <c r="B164" s="54" t="s">
        <v>303</v>
      </c>
      <c r="C164" s="31">
        <v>4301051477</v>
      </c>
      <c r="D164" s="727">
        <v>4680115882584</v>
      </c>
      <c r="E164" s="728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3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32"/>
      <c r="R164" s="732"/>
      <c r="S164" s="732"/>
      <c r="T164" s="733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9" t="s">
        <v>70</v>
      </c>
      <c r="Q165" s="740"/>
      <c r="R165" s="740"/>
      <c r="S165" s="740"/>
      <c r="T165" s="740"/>
      <c r="U165" s="740"/>
      <c r="V165" s="741"/>
      <c r="W165" s="37" t="s">
        <v>71</v>
      </c>
      <c r="X165" s="725">
        <f>IFERROR(X163/H163,"0")+IFERROR(X164/H164,"0")</f>
        <v>31.25</v>
      </c>
      <c r="Y165" s="725">
        <f>IFERROR(Y163/H163,"0")+IFERROR(Y164/H164,"0")</f>
        <v>32</v>
      </c>
      <c r="Z165" s="725">
        <f>IFERROR(IF(Z163="",0,Z163),"0")+IFERROR(IF(Z164="",0,Z164),"0")</f>
        <v>0.24096000000000001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9" t="s">
        <v>70</v>
      </c>
      <c r="Q166" s="740"/>
      <c r="R166" s="740"/>
      <c r="S166" s="740"/>
      <c r="T166" s="740"/>
      <c r="U166" s="740"/>
      <c r="V166" s="741"/>
      <c r="W166" s="37" t="s">
        <v>68</v>
      </c>
      <c r="X166" s="725">
        <f>IFERROR(SUM(X163:X164),"0")</f>
        <v>82.5</v>
      </c>
      <c r="Y166" s="725">
        <f>IFERROR(SUM(Y163:Y164),"0")</f>
        <v>84.48</v>
      </c>
      <c r="Z166" s="37"/>
      <c r="AA166" s="726"/>
      <c r="AB166" s="726"/>
      <c r="AC166" s="726"/>
    </row>
    <row r="167" spans="1:68" ht="16.5" customHeight="1" x14ac:dyDescent="0.25">
      <c r="A167" s="744" t="s">
        <v>111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42" t="s">
        <v>113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304</v>
      </c>
      <c r="B169" s="54" t="s">
        <v>305</v>
      </c>
      <c r="C169" s="31">
        <v>4301011192</v>
      </c>
      <c r="D169" s="727">
        <v>4607091382952</v>
      </c>
      <c r="E169" s="728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2"/>
      <c r="R169" s="732"/>
      <c r="S169" s="732"/>
      <c r="T169" s="733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27">
        <v>4607091384604</v>
      </c>
      <c r="E170" s="728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9" t="s">
        <v>70</v>
      </c>
      <c r="Q171" s="740"/>
      <c r="R171" s="740"/>
      <c r="S171" s="740"/>
      <c r="T171" s="740"/>
      <c r="U171" s="740"/>
      <c r="V171" s="741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9" t="s">
        <v>70</v>
      </c>
      <c r="Q172" s="740"/>
      <c r="R172" s="740"/>
      <c r="S172" s="740"/>
      <c r="T172" s="740"/>
      <c r="U172" s="740"/>
      <c r="V172" s="741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42" t="s">
        <v>63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27">
        <v>4607091387667</v>
      </c>
      <c r="E174" s="728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2"/>
      <c r="R174" s="732"/>
      <c r="S174" s="732"/>
      <c r="T174" s="733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27">
        <v>4607091387636</v>
      </c>
      <c r="E175" s="728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2"/>
      <c r="R175" s="732"/>
      <c r="S175" s="732"/>
      <c r="T175" s="733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27">
        <v>4607091382426</v>
      </c>
      <c r="E176" s="728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2"/>
      <c r="R176" s="732"/>
      <c r="S176" s="732"/>
      <c r="T176" s="733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27">
        <v>4607091386547</v>
      </c>
      <c r="E177" s="728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2"/>
      <c r="R177" s="732"/>
      <c r="S177" s="732"/>
      <c r="T177" s="733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27">
        <v>4607091382464</v>
      </c>
      <c r="E178" s="728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2"/>
      <c r="R178" s="732"/>
      <c r="S178" s="732"/>
      <c r="T178" s="733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9" t="s">
        <v>70</v>
      </c>
      <c r="Q179" s="740"/>
      <c r="R179" s="740"/>
      <c r="S179" s="740"/>
      <c r="T179" s="740"/>
      <c r="U179" s="740"/>
      <c r="V179" s="741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9" t="s">
        <v>70</v>
      </c>
      <c r="Q180" s="740"/>
      <c r="R180" s="740"/>
      <c r="S180" s="740"/>
      <c r="T180" s="740"/>
      <c r="U180" s="740"/>
      <c r="V180" s="741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customHeight="1" x14ac:dyDescent="0.25">
      <c r="A181" s="742" t="s">
        <v>72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7">
        <v>4607091385304</v>
      </c>
      <c r="E182" s="728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2"/>
      <c r="R182" s="732"/>
      <c r="S182" s="732"/>
      <c r="T182" s="733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326</v>
      </c>
      <c r="B183" s="54" t="s">
        <v>327</v>
      </c>
      <c r="C183" s="31">
        <v>4301051653</v>
      </c>
      <c r="D183" s="727">
        <v>4607091386264</v>
      </c>
      <c r="E183" s="728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2"/>
      <c r="R183" s="732"/>
      <c r="S183" s="732"/>
      <c r="T183" s="733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27">
        <v>4607091385427</v>
      </c>
      <c r="E184" s="728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2"/>
      <c r="R184" s="732"/>
      <c r="S184" s="732"/>
      <c r="T184" s="733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9" t="s">
        <v>70</v>
      </c>
      <c r="Q185" s="740"/>
      <c r="R185" s="740"/>
      <c r="S185" s="740"/>
      <c r="T185" s="740"/>
      <c r="U185" s="740"/>
      <c r="V185" s="741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9" t="s">
        <v>70</v>
      </c>
      <c r="Q186" s="740"/>
      <c r="R186" s="740"/>
      <c r="S186" s="740"/>
      <c r="T186" s="740"/>
      <c r="U186" s="740"/>
      <c r="V186" s="741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customHeight="1" x14ac:dyDescent="0.2">
      <c r="A187" s="825" t="s">
        <v>331</v>
      </c>
      <c r="B187" s="826"/>
      <c r="C187" s="826"/>
      <c r="D187" s="826"/>
      <c r="E187" s="826"/>
      <c r="F187" s="826"/>
      <c r="G187" s="826"/>
      <c r="H187" s="826"/>
      <c r="I187" s="826"/>
      <c r="J187" s="826"/>
      <c r="K187" s="826"/>
      <c r="L187" s="826"/>
      <c r="M187" s="826"/>
      <c r="N187" s="826"/>
      <c r="O187" s="826"/>
      <c r="P187" s="826"/>
      <c r="Q187" s="826"/>
      <c r="R187" s="826"/>
      <c r="S187" s="826"/>
      <c r="T187" s="826"/>
      <c r="U187" s="826"/>
      <c r="V187" s="826"/>
      <c r="W187" s="826"/>
      <c r="X187" s="826"/>
      <c r="Y187" s="826"/>
      <c r="Z187" s="826"/>
      <c r="AA187" s="48"/>
      <c r="AB187" s="48"/>
      <c r="AC187" s="48"/>
    </row>
    <row r="188" spans="1:68" ht="16.5" customHeight="1" x14ac:dyDescent="0.25">
      <c r="A188" s="744" t="s">
        <v>332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42" t="s">
        <v>165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27">
        <v>4680115886223</v>
      </c>
      <c r="E190" s="728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6" t="s">
        <v>335</v>
      </c>
      <c r="Q190" s="732"/>
      <c r="R190" s="732"/>
      <c r="S190" s="732"/>
      <c r="T190" s="733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9" t="s">
        <v>70</v>
      </c>
      <c r="Q191" s="740"/>
      <c r="R191" s="740"/>
      <c r="S191" s="740"/>
      <c r="T191" s="740"/>
      <c r="U191" s="740"/>
      <c r="V191" s="741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9" t="s">
        <v>70</v>
      </c>
      <c r="Q192" s="740"/>
      <c r="R192" s="740"/>
      <c r="S192" s="740"/>
      <c r="T192" s="740"/>
      <c r="U192" s="740"/>
      <c r="V192" s="741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customHeight="1" x14ac:dyDescent="0.25">
      <c r="A193" s="742" t="s">
        <v>63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7">
        <v>4680115880993</v>
      </c>
      <c r="E194" s="728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2"/>
      <c r="R194" s="732"/>
      <c r="S194" s="732"/>
      <c r="T194" s="733"/>
      <c r="U194" s="34"/>
      <c r="V194" s="34"/>
      <c r="W194" s="35" t="s">
        <v>68</v>
      </c>
      <c r="X194" s="723">
        <v>100</v>
      </c>
      <c r="Y194" s="724">
        <f t="shared" ref="Y194:Y201" si="31">IFERROR(IF(X194="",0,CEILING((X194/$H194),1)*$H194),"")</f>
        <v>100.80000000000001</v>
      </c>
      <c r="Z194" s="36">
        <f>IFERROR(IF(Y194=0,"",ROUNDUP(Y194/H194,0)*0.00753),"")</f>
        <v>0.18071999999999999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106.19047619047619</v>
      </c>
      <c r="BN194" s="64">
        <f t="shared" ref="BN194:BN201" si="33">IFERROR(Y194*I194/H194,"0")</f>
        <v>107.04</v>
      </c>
      <c r="BO194" s="64">
        <f t="shared" ref="BO194:BO201" si="34">IFERROR(1/J194*(X194/H194),"0")</f>
        <v>0.15262515262515264</v>
      </c>
      <c r="BP194" s="64">
        <f t="shared" ref="BP194:BP201" si="35">IFERROR(1/J194*(Y194/H194),"0")</f>
        <v>0.15384615384615385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27">
        <v>4680115881761</v>
      </c>
      <c r="E195" s="728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2"/>
      <c r="R195" s="732"/>
      <c r="S195" s="732"/>
      <c r="T195" s="733"/>
      <c r="U195" s="34"/>
      <c r="V195" s="34"/>
      <c r="W195" s="35" t="s">
        <v>68</v>
      </c>
      <c r="X195" s="723">
        <v>20</v>
      </c>
      <c r="Y195" s="724">
        <f t="shared" si="31"/>
        <v>21</v>
      </c>
      <c r="Z195" s="36">
        <f>IFERROR(IF(Y195=0,"",ROUNDUP(Y195/H195,0)*0.00753),"")</f>
        <v>3.7650000000000003E-2</v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21.238095238095237</v>
      </c>
      <c r="BN195" s="64">
        <f t="shared" si="33"/>
        <v>22.299999999999997</v>
      </c>
      <c r="BO195" s="64">
        <f t="shared" si="34"/>
        <v>3.0525030525030524E-2</v>
      </c>
      <c r="BP195" s="64">
        <f t="shared" si="35"/>
        <v>3.2051282051282048E-2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27">
        <v>4680115881563</v>
      </c>
      <c r="E196" s="728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2"/>
      <c r="R196" s="732"/>
      <c r="S196" s="732"/>
      <c r="T196" s="733"/>
      <c r="U196" s="34"/>
      <c r="V196" s="34"/>
      <c r="W196" s="35" t="s">
        <v>68</v>
      </c>
      <c r="X196" s="723">
        <v>50</v>
      </c>
      <c r="Y196" s="724">
        <f t="shared" si="31"/>
        <v>50.400000000000006</v>
      </c>
      <c r="Z196" s="36">
        <f>IFERROR(IF(Y196=0,"",ROUNDUP(Y196/H196,0)*0.00753),"")</f>
        <v>9.0359999999999996E-2</v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52.380952380952387</v>
      </c>
      <c r="BN196" s="64">
        <f t="shared" si="33"/>
        <v>52.800000000000011</v>
      </c>
      <c r="BO196" s="64">
        <f t="shared" si="34"/>
        <v>7.6312576312576319E-2</v>
      </c>
      <c r="BP196" s="64">
        <f t="shared" si="35"/>
        <v>7.6923076923076927E-2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7">
        <v>4680115880986</v>
      </c>
      <c r="E197" s="728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2"/>
      <c r="R197" s="732"/>
      <c r="S197" s="732"/>
      <c r="T197" s="733"/>
      <c r="U197" s="34"/>
      <c r="V197" s="34"/>
      <c r="W197" s="35" t="s">
        <v>68</v>
      </c>
      <c r="X197" s="723">
        <v>140</v>
      </c>
      <c r="Y197" s="724">
        <f t="shared" si="31"/>
        <v>140.70000000000002</v>
      </c>
      <c r="Z197" s="36">
        <f>IFERROR(IF(Y197=0,"",ROUNDUP(Y197/H197,0)*0.00502),"")</f>
        <v>0.33634000000000003</v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148.66666666666666</v>
      </c>
      <c r="BN197" s="64">
        <f t="shared" si="33"/>
        <v>149.41</v>
      </c>
      <c r="BO197" s="64">
        <f t="shared" si="34"/>
        <v>0.28490028490028491</v>
      </c>
      <c r="BP197" s="64">
        <f t="shared" si="35"/>
        <v>0.28632478632478636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27">
        <v>4680115881785</v>
      </c>
      <c r="E198" s="728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2"/>
      <c r="R198" s="732"/>
      <c r="S198" s="732"/>
      <c r="T198" s="733"/>
      <c r="U198" s="34"/>
      <c r="V198" s="34"/>
      <c r="W198" s="35" t="s">
        <v>68</v>
      </c>
      <c r="X198" s="723">
        <v>175</v>
      </c>
      <c r="Y198" s="724">
        <f t="shared" si="31"/>
        <v>176.4</v>
      </c>
      <c r="Z198" s="36">
        <f>IFERROR(IF(Y198=0,"",ROUNDUP(Y198/H198,0)*0.00502),"")</f>
        <v>0.42168</v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185.83333333333331</v>
      </c>
      <c r="BN198" s="64">
        <f t="shared" si="33"/>
        <v>187.32</v>
      </c>
      <c r="BO198" s="64">
        <f t="shared" si="34"/>
        <v>0.35612535612535612</v>
      </c>
      <c r="BP198" s="64">
        <f t="shared" si="35"/>
        <v>0.35897435897435903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27">
        <v>4680115881679</v>
      </c>
      <c r="E199" s="728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2"/>
      <c r="R199" s="732"/>
      <c r="S199" s="732"/>
      <c r="T199" s="733"/>
      <c r="U199" s="34"/>
      <c r="V199" s="34"/>
      <c r="W199" s="35" t="s">
        <v>68</v>
      </c>
      <c r="X199" s="723">
        <v>262.5</v>
      </c>
      <c r="Y199" s="724">
        <f t="shared" si="31"/>
        <v>262.5</v>
      </c>
      <c r="Z199" s="36">
        <f>IFERROR(IF(Y199=0,"",ROUNDUP(Y199/H199,0)*0.00502),"")</f>
        <v>0.62750000000000006</v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275</v>
      </c>
      <c r="BN199" s="64">
        <f t="shared" si="33"/>
        <v>275</v>
      </c>
      <c r="BO199" s="64">
        <f t="shared" si="34"/>
        <v>0.53418803418803429</v>
      </c>
      <c r="BP199" s="64">
        <f t="shared" si="35"/>
        <v>0.53418803418803429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27">
        <v>4680115880191</v>
      </c>
      <c r="E200" s="728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2"/>
      <c r="R200" s="732"/>
      <c r="S200" s="732"/>
      <c r="T200" s="733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27">
        <v>4680115883963</v>
      </c>
      <c r="E201" s="728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2"/>
      <c r="R201" s="732"/>
      <c r="S201" s="732"/>
      <c r="T201" s="733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9" t="s">
        <v>70</v>
      </c>
      <c r="Q202" s="740"/>
      <c r="R202" s="740"/>
      <c r="S202" s="740"/>
      <c r="T202" s="740"/>
      <c r="U202" s="740"/>
      <c r="V202" s="741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315.47619047619048</v>
      </c>
      <c r="Y202" s="725">
        <f>IFERROR(Y194/H194,"0")+IFERROR(Y195/H195,"0")+IFERROR(Y196/H196,"0")+IFERROR(Y197/H197,"0")+IFERROR(Y198/H198,"0")+IFERROR(Y199/H199,"0")+IFERROR(Y200/H200,"0")+IFERROR(Y201/H201,"0")</f>
        <v>317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1.6942500000000003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9" t="s">
        <v>70</v>
      </c>
      <c r="Q203" s="740"/>
      <c r="R203" s="740"/>
      <c r="S203" s="740"/>
      <c r="T203" s="740"/>
      <c r="U203" s="740"/>
      <c r="V203" s="741"/>
      <c r="W203" s="37" t="s">
        <v>68</v>
      </c>
      <c r="X203" s="725">
        <f>IFERROR(SUM(X194:X201),"0")</f>
        <v>747.5</v>
      </c>
      <c r="Y203" s="725">
        <f>IFERROR(SUM(Y194:Y201),"0")</f>
        <v>751.80000000000007</v>
      </c>
      <c r="Z203" s="37"/>
      <c r="AA203" s="726"/>
      <c r="AB203" s="726"/>
      <c r="AC203" s="726"/>
    </row>
    <row r="204" spans="1:68" ht="16.5" customHeight="1" x14ac:dyDescent="0.25">
      <c r="A204" s="744" t="s">
        <v>357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42" t="s">
        <v>113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27">
        <v>4680115881402</v>
      </c>
      <c r="E206" s="728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27">
        <v>4680115881396</v>
      </c>
      <c r="E207" s="728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2"/>
      <c r="R207" s="732"/>
      <c r="S207" s="732"/>
      <c r="T207" s="733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9" t="s">
        <v>70</v>
      </c>
      <c r="Q208" s="740"/>
      <c r="R208" s="740"/>
      <c r="S208" s="740"/>
      <c r="T208" s="740"/>
      <c r="U208" s="740"/>
      <c r="V208" s="741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9" t="s">
        <v>70</v>
      </c>
      <c r="Q209" s="740"/>
      <c r="R209" s="740"/>
      <c r="S209" s="740"/>
      <c r="T209" s="740"/>
      <c r="U209" s="740"/>
      <c r="V209" s="741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42" t="s">
        <v>165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27">
        <v>4680115882935</v>
      </c>
      <c r="E211" s="728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27">
        <v>4680115880764</v>
      </c>
      <c r="E212" s="728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2"/>
      <c r="R212" s="732"/>
      <c r="S212" s="732"/>
      <c r="T212" s="733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9" t="s">
        <v>70</v>
      </c>
      <c r="Q213" s="740"/>
      <c r="R213" s="740"/>
      <c r="S213" s="740"/>
      <c r="T213" s="740"/>
      <c r="U213" s="740"/>
      <c r="V213" s="741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9" t="s">
        <v>70</v>
      </c>
      <c r="Q214" s="740"/>
      <c r="R214" s="740"/>
      <c r="S214" s="740"/>
      <c r="T214" s="740"/>
      <c r="U214" s="740"/>
      <c r="V214" s="741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42" t="s">
        <v>63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27">
        <v>4680115882683</v>
      </c>
      <c r="E216" s="728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2"/>
      <c r="R216" s="732"/>
      <c r="S216" s="732"/>
      <c r="T216" s="733"/>
      <c r="U216" s="34"/>
      <c r="V216" s="34"/>
      <c r="W216" s="35" t="s">
        <v>68</v>
      </c>
      <c r="X216" s="723">
        <v>180</v>
      </c>
      <c r="Y216" s="724">
        <f t="shared" ref="Y216:Y223" si="36">IFERROR(IF(X216="",0,CEILING((X216/$H216),1)*$H216),"")</f>
        <v>183.60000000000002</v>
      </c>
      <c r="Z216" s="36">
        <f>IFERROR(IF(Y216=0,"",ROUNDUP(Y216/H216,0)*0.00902),"")</f>
        <v>0.30668000000000001</v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187</v>
      </c>
      <c r="BN216" s="64">
        <f t="shared" ref="BN216:BN223" si="38">IFERROR(Y216*I216/H216,"0")</f>
        <v>190.74</v>
      </c>
      <c r="BO216" s="64">
        <f t="shared" ref="BO216:BO223" si="39">IFERROR(1/J216*(X216/H216),"0")</f>
        <v>0.25252525252525249</v>
      </c>
      <c r="BP216" s="64">
        <f t="shared" ref="BP216:BP223" si="40">IFERROR(1/J216*(Y216/H216),"0")</f>
        <v>0.25757575757575757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27">
        <v>4680115882690</v>
      </c>
      <c r="E217" s="728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2"/>
      <c r="R217" s="732"/>
      <c r="S217" s="732"/>
      <c r="T217" s="733"/>
      <c r="U217" s="34"/>
      <c r="V217" s="34"/>
      <c r="W217" s="35" t="s">
        <v>68</v>
      </c>
      <c r="X217" s="723">
        <v>130</v>
      </c>
      <c r="Y217" s="724">
        <f t="shared" si="36"/>
        <v>135</v>
      </c>
      <c r="Z217" s="36">
        <f>IFERROR(IF(Y217=0,"",ROUNDUP(Y217/H217,0)*0.00902),"")</f>
        <v>0.22550000000000001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135.05555555555557</v>
      </c>
      <c r="BN217" s="64">
        <f t="shared" si="38"/>
        <v>140.25</v>
      </c>
      <c r="BO217" s="64">
        <f t="shared" si="39"/>
        <v>0.18237934904601572</v>
      </c>
      <c r="BP217" s="64">
        <f t="shared" si="40"/>
        <v>0.18939393939393939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27">
        <v>4680115882669</v>
      </c>
      <c r="E218" s="728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3">
        <v>230</v>
      </c>
      <c r="Y218" s="724">
        <f t="shared" si="36"/>
        <v>232.20000000000002</v>
      </c>
      <c r="Z218" s="36">
        <f>IFERROR(IF(Y218=0,"",ROUNDUP(Y218/H218,0)*0.00902),"")</f>
        <v>0.38785999999999998</v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238.94444444444446</v>
      </c>
      <c r="BN218" s="64">
        <f t="shared" si="38"/>
        <v>241.23000000000005</v>
      </c>
      <c r="BO218" s="64">
        <f t="shared" si="39"/>
        <v>0.32267115600448931</v>
      </c>
      <c r="BP218" s="64">
        <f t="shared" si="40"/>
        <v>0.32575757575757575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27">
        <v>4680115882676</v>
      </c>
      <c r="E219" s="728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3">
        <v>150</v>
      </c>
      <c r="Y219" s="724">
        <f t="shared" si="36"/>
        <v>151.20000000000002</v>
      </c>
      <c r="Z219" s="36">
        <f>IFERROR(IF(Y219=0,"",ROUNDUP(Y219/H219,0)*0.00902),"")</f>
        <v>0.25256000000000001</v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155.83333333333331</v>
      </c>
      <c r="BN219" s="64">
        <f t="shared" si="38"/>
        <v>157.08000000000001</v>
      </c>
      <c r="BO219" s="64">
        <f t="shared" si="39"/>
        <v>0.21043771043771042</v>
      </c>
      <c r="BP219" s="64">
        <f t="shared" si="40"/>
        <v>0.21212121212121213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27">
        <v>4680115884014</v>
      </c>
      <c r="E220" s="728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3">
        <v>57</v>
      </c>
      <c r="Y220" s="724">
        <f t="shared" si="36"/>
        <v>57.6</v>
      </c>
      <c r="Z220" s="36">
        <f>IFERROR(IF(Y220=0,"",ROUNDUP(Y220/H220,0)*0.00502),"")</f>
        <v>0.16064000000000001</v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61.11666666666666</v>
      </c>
      <c r="BN220" s="64">
        <f t="shared" si="38"/>
        <v>61.759999999999991</v>
      </c>
      <c r="BO220" s="64">
        <f t="shared" si="39"/>
        <v>0.13532763532763534</v>
      </c>
      <c r="BP220" s="64">
        <f t="shared" si="40"/>
        <v>0.13675213675213677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27">
        <v>4680115884007</v>
      </c>
      <c r="E221" s="728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3">
        <v>45</v>
      </c>
      <c r="Y221" s="724">
        <f t="shared" si="36"/>
        <v>45</v>
      </c>
      <c r="Z221" s="36">
        <f>IFERROR(IF(Y221=0,"",ROUNDUP(Y221/H221,0)*0.00502),"")</f>
        <v>0.1255</v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47.5</v>
      </c>
      <c r="BN221" s="64">
        <f t="shared" si="38"/>
        <v>47.5</v>
      </c>
      <c r="BO221" s="64">
        <f t="shared" si="39"/>
        <v>0.10683760683760685</v>
      </c>
      <c r="BP221" s="64">
        <f t="shared" si="40"/>
        <v>0.10683760683760685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27">
        <v>4680115884038</v>
      </c>
      <c r="E222" s="728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3">
        <v>60</v>
      </c>
      <c r="Y222" s="724">
        <f t="shared" si="36"/>
        <v>61.2</v>
      </c>
      <c r="Z222" s="36">
        <f>IFERROR(IF(Y222=0,"",ROUNDUP(Y222/H222,0)*0.00502),"")</f>
        <v>0.17068</v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63.333333333333329</v>
      </c>
      <c r="BN222" s="64">
        <f t="shared" si="38"/>
        <v>64.599999999999994</v>
      </c>
      <c r="BO222" s="64">
        <f t="shared" si="39"/>
        <v>0.14245014245014248</v>
      </c>
      <c r="BP222" s="64">
        <f t="shared" si="40"/>
        <v>0.14529914529914531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27">
        <v>4680115884021</v>
      </c>
      <c r="E223" s="728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3">
        <v>45</v>
      </c>
      <c r="Y223" s="724">
        <f t="shared" si="36"/>
        <v>45</v>
      </c>
      <c r="Z223" s="36">
        <f>IFERROR(IF(Y223=0,"",ROUNDUP(Y223/H223,0)*0.00502),"")</f>
        <v>0.1255</v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47.5</v>
      </c>
      <c r="BN223" s="64">
        <f t="shared" si="38"/>
        <v>47.5</v>
      </c>
      <c r="BO223" s="64">
        <f t="shared" si="39"/>
        <v>0.10683760683760685</v>
      </c>
      <c r="BP223" s="64">
        <f t="shared" si="40"/>
        <v>0.10683760683760685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9" t="s">
        <v>70</v>
      </c>
      <c r="Q224" s="740"/>
      <c r="R224" s="740"/>
      <c r="S224" s="740"/>
      <c r="T224" s="740"/>
      <c r="U224" s="740"/>
      <c r="V224" s="741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242.77777777777777</v>
      </c>
      <c r="Y224" s="725">
        <f>IFERROR(Y216/H216,"0")+IFERROR(Y217/H217,"0")+IFERROR(Y218/H218,"0")+IFERROR(Y219/H219,"0")+IFERROR(Y220/H220,"0")+IFERROR(Y221/H221,"0")+IFERROR(Y222/H222,"0")+IFERROR(Y223/H223,"0")</f>
        <v>246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1.7549199999999998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9" t="s">
        <v>70</v>
      </c>
      <c r="Q225" s="740"/>
      <c r="R225" s="740"/>
      <c r="S225" s="740"/>
      <c r="T225" s="740"/>
      <c r="U225" s="740"/>
      <c r="V225" s="741"/>
      <c r="W225" s="37" t="s">
        <v>68</v>
      </c>
      <c r="X225" s="725">
        <f>IFERROR(SUM(X216:X223),"0")</f>
        <v>897</v>
      </c>
      <c r="Y225" s="725">
        <f>IFERROR(SUM(Y216:Y223),"0")</f>
        <v>910.80000000000018</v>
      </c>
      <c r="Z225" s="37"/>
      <c r="AA225" s="726"/>
      <c r="AB225" s="726"/>
      <c r="AC225" s="726"/>
    </row>
    <row r="226" spans="1:68" ht="14.25" customHeight="1" x14ac:dyDescent="0.25">
      <c r="A226" s="742" t="s">
        <v>72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27">
        <v>4680115881594</v>
      </c>
      <c r="E227" s="728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2"/>
      <c r="R227" s="732"/>
      <c r="S227" s="732"/>
      <c r="T227" s="733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27">
        <v>4680115880962</v>
      </c>
      <c r="E228" s="728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2"/>
      <c r="R228" s="732"/>
      <c r="S228" s="732"/>
      <c r="T228" s="733"/>
      <c r="U228" s="34"/>
      <c r="V228" s="34"/>
      <c r="W228" s="35" t="s">
        <v>68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27">
        <v>4680115881617</v>
      </c>
      <c r="E229" s="728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2"/>
      <c r="R229" s="732"/>
      <c r="S229" s="732"/>
      <c r="T229" s="733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27">
        <v>4680115880573</v>
      </c>
      <c r="E230" s="728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2"/>
      <c r="R230" s="732"/>
      <c r="S230" s="732"/>
      <c r="T230" s="733"/>
      <c r="U230" s="34"/>
      <c r="V230" s="34"/>
      <c r="W230" s="35" t="s">
        <v>68</v>
      </c>
      <c r="X230" s="723">
        <v>300</v>
      </c>
      <c r="Y230" s="724">
        <f t="shared" si="41"/>
        <v>304.5</v>
      </c>
      <c r="Z230" s="36">
        <f>IFERROR(IF(Y230=0,"",ROUNDUP(Y230/H230,0)*0.02175),"")</f>
        <v>0.76124999999999998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319.44827586206895</v>
      </c>
      <c r="BN230" s="64">
        <f t="shared" si="43"/>
        <v>324.24</v>
      </c>
      <c r="BO230" s="64">
        <f t="shared" si="44"/>
        <v>0.61576354679802958</v>
      </c>
      <c r="BP230" s="64">
        <f t="shared" si="45"/>
        <v>0.625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27">
        <v>4680115882195</v>
      </c>
      <c r="E231" s="728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3">
        <v>360</v>
      </c>
      <c r="Y231" s="724">
        <f t="shared" si="41"/>
        <v>360</v>
      </c>
      <c r="Z231" s="36">
        <f t="shared" ref="Z231:Z237" si="46">IFERROR(IF(Y231=0,"",ROUNDUP(Y231/H231,0)*0.00753),"")</f>
        <v>1.1294999999999999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403.5</v>
      </c>
      <c r="BN231" s="64">
        <f t="shared" si="43"/>
        <v>403.5</v>
      </c>
      <c r="BO231" s="64">
        <f t="shared" si="44"/>
        <v>0.96153846153846145</v>
      </c>
      <c r="BP231" s="64">
        <f t="shared" si="45"/>
        <v>0.96153846153846145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27">
        <v>4680115882607</v>
      </c>
      <c r="E232" s="728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7">
        <v>4680115880092</v>
      </c>
      <c r="E233" s="728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3">
        <v>600</v>
      </c>
      <c r="Y233" s="724">
        <f t="shared" si="41"/>
        <v>600</v>
      </c>
      <c r="Z233" s="36">
        <f t="shared" si="46"/>
        <v>1.8825000000000001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668</v>
      </c>
      <c r="BN233" s="64">
        <f t="shared" si="43"/>
        <v>668</v>
      </c>
      <c r="BO233" s="64">
        <f t="shared" si="44"/>
        <v>1.6025641025641024</v>
      </c>
      <c r="BP233" s="64">
        <f t="shared" si="45"/>
        <v>1.6025641025641024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7">
        <v>4680115880221</v>
      </c>
      <c r="E234" s="728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2"/>
      <c r="R234" s="732"/>
      <c r="S234" s="732"/>
      <c r="T234" s="733"/>
      <c r="U234" s="34"/>
      <c r="V234" s="34"/>
      <c r="W234" s="35" t="s">
        <v>68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27">
        <v>4680115882942</v>
      </c>
      <c r="E235" s="728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2"/>
      <c r="R235" s="732"/>
      <c r="S235" s="732"/>
      <c r="T235" s="733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27">
        <v>4680115880504</v>
      </c>
      <c r="E236" s="728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2"/>
      <c r="R236" s="732"/>
      <c r="S236" s="732"/>
      <c r="T236" s="733"/>
      <c r="U236" s="34"/>
      <c r="V236" s="34"/>
      <c r="W236" s="35" t="s">
        <v>68</v>
      </c>
      <c r="X236" s="723">
        <v>200</v>
      </c>
      <c r="Y236" s="724">
        <f t="shared" si="41"/>
        <v>201.6</v>
      </c>
      <c r="Z236" s="36">
        <f t="shared" si="46"/>
        <v>0.63251999999999997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222.66666666666666</v>
      </c>
      <c r="BN236" s="64">
        <f t="shared" si="43"/>
        <v>224.44800000000001</v>
      </c>
      <c r="BO236" s="64">
        <f t="shared" si="44"/>
        <v>0.53418803418803418</v>
      </c>
      <c r="BP236" s="64">
        <f t="shared" si="45"/>
        <v>0.53846153846153844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27">
        <v>4680115882164</v>
      </c>
      <c r="E237" s="728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2"/>
      <c r="R237" s="732"/>
      <c r="S237" s="732"/>
      <c r="T237" s="733"/>
      <c r="U237" s="34"/>
      <c r="V237" s="34"/>
      <c r="W237" s="35" t="s">
        <v>68</v>
      </c>
      <c r="X237" s="723">
        <v>360</v>
      </c>
      <c r="Y237" s="724">
        <f t="shared" si="41"/>
        <v>360</v>
      </c>
      <c r="Z237" s="36">
        <f t="shared" si="46"/>
        <v>1.1294999999999999</v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401.7</v>
      </c>
      <c r="BN237" s="64">
        <f t="shared" si="43"/>
        <v>401.7</v>
      </c>
      <c r="BO237" s="64">
        <f t="shared" si="44"/>
        <v>0.96153846153846145</v>
      </c>
      <c r="BP237" s="64">
        <f t="shared" si="45"/>
        <v>0.96153846153846145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9" t="s">
        <v>70</v>
      </c>
      <c r="Q238" s="740"/>
      <c r="R238" s="740"/>
      <c r="S238" s="740"/>
      <c r="T238" s="740"/>
      <c r="U238" s="740"/>
      <c r="V238" s="741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667.81609195402302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669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5.5352700000000006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9" t="s">
        <v>70</v>
      </c>
      <c r="Q239" s="740"/>
      <c r="R239" s="740"/>
      <c r="S239" s="740"/>
      <c r="T239" s="740"/>
      <c r="U239" s="740"/>
      <c r="V239" s="741"/>
      <c r="W239" s="37" t="s">
        <v>68</v>
      </c>
      <c r="X239" s="725">
        <f>IFERROR(SUM(X227:X237),"0")</f>
        <v>1820</v>
      </c>
      <c r="Y239" s="725">
        <f>IFERROR(SUM(Y227:Y237),"0")</f>
        <v>1826.1</v>
      </c>
      <c r="Z239" s="37"/>
      <c r="AA239" s="726"/>
      <c r="AB239" s="726"/>
      <c r="AC239" s="726"/>
    </row>
    <row r="240" spans="1:68" ht="14.25" customHeight="1" x14ac:dyDescent="0.25">
      <c r="A240" s="742" t="s">
        <v>212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27">
        <v>4680115882874</v>
      </c>
      <c r="E241" s="728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419</v>
      </c>
      <c r="B242" s="54" t="s">
        <v>420</v>
      </c>
      <c r="C242" s="31">
        <v>4301060359</v>
      </c>
      <c r="D242" s="727">
        <v>4680115884434</v>
      </c>
      <c r="E242" s="728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2"/>
      <c r="R242" s="732"/>
      <c r="S242" s="732"/>
      <c r="T242" s="733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27">
        <v>4680115880818</v>
      </c>
      <c r="E243" s="728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2"/>
      <c r="R243" s="732"/>
      <c r="S243" s="732"/>
      <c r="T243" s="733"/>
      <c r="U243" s="34"/>
      <c r="V243" s="34"/>
      <c r="W243" s="35" t="s">
        <v>68</v>
      </c>
      <c r="X243" s="723">
        <v>68</v>
      </c>
      <c r="Y243" s="724">
        <f>IFERROR(IF(X243="",0,CEILING((X243/$H243),1)*$H243),"")</f>
        <v>69.599999999999994</v>
      </c>
      <c r="Z243" s="36">
        <f>IFERROR(IF(Y243=0,"",ROUNDUP(Y243/H243,0)*0.00753),"")</f>
        <v>0.21837000000000001</v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75.706666666666663</v>
      </c>
      <c r="BN243" s="64">
        <f>IFERROR(Y243*I243/H243,"0")</f>
        <v>77.488</v>
      </c>
      <c r="BO243" s="64">
        <f>IFERROR(1/J243*(X243/H243),"0")</f>
        <v>0.18162393162393164</v>
      </c>
      <c r="BP243" s="64">
        <f>IFERROR(1/J243*(Y243/H243),"0")</f>
        <v>0.1858974358974359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27">
        <v>4680115880801</v>
      </c>
      <c r="E244" s="728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2"/>
      <c r="R244" s="732"/>
      <c r="S244" s="732"/>
      <c r="T244" s="733"/>
      <c r="U244" s="34"/>
      <c r="V244" s="34"/>
      <c r="W244" s="35" t="s">
        <v>68</v>
      </c>
      <c r="X244" s="723">
        <v>60</v>
      </c>
      <c r="Y244" s="724">
        <f>IFERROR(IF(X244="",0,CEILING((X244/$H244),1)*$H244),"")</f>
        <v>60</v>
      </c>
      <c r="Z244" s="36">
        <f>IFERROR(IF(Y244=0,"",ROUNDUP(Y244/H244,0)*0.00753),"")</f>
        <v>0.18825</v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66.800000000000011</v>
      </c>
      <c r="BN244" s="64">
        <f>IFERROR(Y244*I244/H244,"0")</f>
        <v>66.800000000000011</v>
      </c>
      <c r="BO244" s="64">
        <f>IFERROR(1/J244*(X244/H244),"0")</f>
        <v>0.16025641025641024</v>
      </c>
      <c r="BP244" s="64">
        <f>IFERROR(1/J244*(Y244/H244),"0")</f>
        <v>0.16025641025641024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9" t="s">
        <v>70</v>
      </c>
      <c r="Q245" s="740"/>
      <c r="R245" s="740"/>
      <c r="S245" s="740"/>
      <c r="T245" s="740"/>
      <c r="U245" s="740"/>
      <c r="V245" s="741"/>
      <c r="W245" s="37" t="s">
        <v>71</v>
      </c>
      <c r="X245" s="725">
        <f>IFERROR(X241/H241,"0")+IFERROR(X242/H242,"0")+IFERROR(X243/H243,"0")+IFERROR(X244/H244,"0")</f>
        <v>53.333333333333336</v>
      </c>
      <c r="Y245" s="725">
        <f>IFERROR(Y241/H241,"0")+IFERROR(Y242/H242,"0")+IFERROR(Y243/H243,"0")+IFERROR(Y244/H244,"0")</f>
        <v>54</v>
      </c>
      <c r="Z245" s="725">
        <f>IFERROR(IF(Z241="",0,Z241),"0")+IFERROR(IF(Z242="",0,Z242),"0")+IFERROR(IF(Z243="",0,Z243),"0")+IFERROR(IF(Z244="",0,Z244),"0")</f>
        <v>0.40661999999999998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9" t="s">
        <v>70</v>
      </c>
      <c r="Q246" s="740"/>
      <c r="R246" s="740"/>
      <c r="S246" s="740"/>
      <c r="T246" s="740"/>
      <c r="U246" s="740"/>
      <c r="V246" s="741"/>
      <c r="W246" s="37" t="s">
        <v>68</v>
      </c>
      <c r="X246" s="725">
        <f>IFERROR(SUM(X241:X244),"0")</f>
        <v>128</v>
      </c>
      <c r="Y246" s="725">
        <f>IFERROR(SUM(Y241:Y244),"0")</f>
        <v>129.6</v>
      </c>
      <c r="Z246" s="37"/>
      <c r="AA246" s="726"/>
      <c r="AB246" s="726"/>
      <c r="AC246" s="726"/>
    </row>
    <row r="247" spans="1:68" ht="16.5" customHeight="1" x14ac:dyDescent="0.25">
      <c r="A247" s="744" t="s">
        <v>428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42" t="s">
        <v>113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429</v>
      </c>
      <c r="B249" s="54" t="s">
        <v>430</v>
      </c>
      <c r="C249" s="31">
        <v>4301011717</v>
      </c>
      <c r="D249" s="727">
        <v>4680115884274</v>
      </c>
      <c r="E249" s="728"/>
      <c r="F249" s="722">
        <v>1.45</v>
      </c>
      <c r="G249" s="32">
        <v>8</v>
      </c>
      <c r="H249" s="722">
        <v>11.6</v>
      </c>
      <c r="I249" s="722">
        <v>12.08</v>
      </c>
      <c r="J249" s="32">
        <v>56</v>
      </c>
      <c r="K249" s="32" t="s">
        <v>116</v>
      </c>
      <c r="L249" s="32"/>
      <c r="M249" s="33" t="s">
        <v>120</v>
      </c>
      <c r="N249" s="33"/>
      <c r="O249" s="32">
        <v>55</v>
      </c>
      <c r="P249" s="7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429</v>
      </c>
      <c r="B250" s="54" t="s">
        <v>432</v>
      </c>
      <c r="C250" s="31">
        <v>4301011945</v>
      </c>
      <c r="D250" s="727">
        <v>4680115884274</v>
      </c>
      <c r="E250" s="728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IFERROR(IF(Y250=0,"",ROUNDUP(Y250/H250,0)*0.02039),"")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434</v>
      </c>
      <c r="B251" s="54" t="s">
        <v>435</v>
      </c>
      <c r="C251" s="31">
        <v>4301011719</v>
      </c>
      <c r="D251" s="727">
        <v>4680115884298</v>
      </c>
      <c r="E251" s="728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4301011733</v>
      </c>
      <c r="D252" s="727">
        <v>4680115884250</v>
      </c>
      <c r="E252" s="728"/>
      <c r="F252" s="722">
        <v>1.45</v>
      </c>
      <c r="G252" s="32">
        <v>8</v>
      </c>
      <c r="H252" s="722">
        <v>11.6</v>
      </c>
      <c r="I252" s="722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3">
        <v>30</v>
      </c>
      <c r="Y252" s="724">
        <f t="shared" si="47"/>
        <v>34.799999999999997</v>
      </c>
      <c r="Z252" s="36">
        <f>IFERROR(IF(Y252=0,"",ROUNDUP(Y252/H252,0)*0.02175),"")</f>
        <v>6.5250000000000002E-2</v>
      </c>
      <c r="AA252" s="56"/>
      <c r="AB252" s="57"/>
      <c r="AC252" s="327" t="s">
        <v>439</v>
      </c>
      <c r="AG252" s="64"/>
      <c r="AJ252" s="68"/>
      <c r="AK252" s="68"/>
      <c r="BB252" s="328" t="s">
        <v>1</v>
      </c>
      <c r="BM252" s="64">
        <f t="shared" si="48"/>
        <v>31.241379310344826</v>
      </c>
      <c r="BN252" s="64">
        <f t="shared" si="49"/>
        <v>36.239999999999995</v>
      </c>
      <c r="BO252" s="64">
        <f t="shared" si="50"/>
        <v>4.6182266009852216E-2</v>
      </c>
      <c r="BP252" s="64">
        <f t="shared" si="51"/>
        <v>5.3571428571428568E-2</v>
      </c>
    </row>
    <row r="253" spans="1:68" ht="27" customHeight="1" x14ac:dyDescent="0.25">
      <c r="A253" s="54" t="s">
        <v>437</v>
      </c>
      <c r="B253" s="54" t="s">
        <v>440</v>
      </c>
      <c r="C253" s="31">
        <v>4301011944</v>
      </c>
      <c r="D253" s="727">
        <v>4680115884250</v>
      </c>
      <c r="E253" s="728"/>
      <c r="F253" s="722">
        <v>1.45</v>
      </c>
      <c r="G253" s="32">
        <v>8</v>
      </c>
      <c r="H253" s="722">
        <v>11.6</v>
      </c>
      <c r="I253" s="722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0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433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4301011718</v>
      </c>
      <c r="D254" s="727">
        <v>4680115884281</v>
      </c>
      <c r="E254" s="728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431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4301011720</v>
      </c>
      <c r="D255" s="727">
        <v>4680115884199</v>
      </c>
      <c r="E255" s="728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2"/>
      <c r="R255" s="732"/>
      <c r="S255" s="732"/>
      <c r="T255" s="733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27">
        <v>4680115884267</v>
      </c>
      <c r="E256" s="728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2"/>
      <c r="R256" s="732"/>
      <c r="S256" s="732"/>
      <c r="T256" s="733"/>
      <c r="U256" s="34"/>
      <c r="V256" s="34"/>
      <c r="W256" s="35" t="s">
        <v>68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9" t="s">
        <v>70</v>
      </c>
      <c r="Q257" s="740"/>
      <c r="R257" s="740"/>
      <c r="S257" s="740"/>
      <c r="T257" s="740"/>
      <c r="U257" s="740"/>
      <c r="V257" s="741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2.5862068965517242</v>
      </c>
      <c r="Y257" s="725">
        <f>IFERROR(Y249/H249,"0")+IFERROR(Y250/H250,"0")+IFERROR(Y251/H251,"0")+IFERROR(Y252/H252,"0")+IFERROR(Y253/H253,"0")+IFERROR(Y254/H254,"0")+IFERROR(Y255/H255,"0")+IFERROR(Y256/H256,"0")</f>
        <v>3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6.5250000000000002E-2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9" t="s">
        <v>70</v>
      </c>
      <c r="Q258" s="740"/>
      <c r="R258" s="740"/>
      <c r="S258" s="740"/>
      <c r="T258" s="740"/>
      <c r="U258" s="740"/>
      <c r="V258" s="741"/>
      <c r="W258" s="37" t="s">
        <v>68</v>
      </c>
      <c r="X258" s="725">
        <f>IFERROR(SUM(X249:X256),"0")</f>
        <v>30</v>
      </c>
      <c r="Y258" s="725">
        <f>IFERROR(SUM(Y249:Y256),"0")</f>
        <v>34.799999999999997</v>
      </c>
      <c r="Z258" s="37"/>
      <c r="AA258" s="726"/>
      <c r="AB258" s="726"/>
      <c r="AC258" s="726"/>
    </row>
    <row r="259" spans="1:68" ht="16.5" customHeight="1" x14ac:dyDescent="0.25">
      <c r="A259" s="744" t="s">
        <v>448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42" t="s">
        <v>113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449</v>
      </c>
      <c r="B261" s="54" t="s">
        <v>450</v>
      </c>
      <c r="C261" s="31">
        <v>4301011826</v>
      </c>
      <c r="D261" s="727">
        <v>4680115884137</v>
      </c>
      <c r="E261" s="728"/>
      <c r="F261" s="722">
        <v>1.45</v>
      </c>
      <c r="G261" s="32">
        <v>8</v>
      </c>
      <c r="H261" s="722">
        <v>11.6</v>
      </c>
      <c r="I261" s="722">
        <v>12.08</v>
      </c>
      <c r="J261" s="32">
        <v>56</v>
      </c>
      <c r="K261" s="32" t="s">
        <v>116</v>
      </c>
      <c r="L261" s="32"/>
      <c r="M261" s="33" t="s">
        <v>120</v>
      </c>
      <c r="N261" s="33"/>
      <c r="O261" s="32">
        <v>55</v>
      </c>
      <c r="P261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2"/>
      <c r="R261" s="732"/>
      <c r="S261" s="732"/>
      <c r="T261" s="733"/>
      <c r="U261" s="34"/>
      <c r="V261" s="34"/>
      <c r="W261" s="35" t="s">
        <v>68</v>
      </c>
      <c r="X261" s="723">
        <v>40</v>
      </c>
      <c r="Y261" s="724">
        <f t="shared" ref="Y261:Y268" si="52">IFERROR(IF(X261="",0,CEILING((X261/$H261),1)*$H261),"")</f>
        <v>46.4</v>
      </c>
      <c r="Z261" s="36">
        <f>IFERROR(IF(Y261=0,"",ROUNDUP(Y261/H261,0)*0.02175),"")</f>
        <v>8.6999999999999994E-2</v>
      </c>
      <c r="AA261" s="56"/>
      <c r="AB261" s="57"/>
      <c r="AC261" s="337" t="s">
        <v>451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41.655172413793103</v>
      </c>
      <c r="BN261" s="64">
        <f t="shared" ref="BN261:BN268" si="54">IFERROR(Y261*I261/H261,"0")</f>
        <v>48.319999999999993</v>
      </c>
      <c r="BO261" s="64">
        <f t="shared" ref="BO261:BO268" si="55">IFERROR(1/J261*(X261/H261),"0")</f>
        <v>6.1576354679802957E-2</v>
      </c>
      <c r="BP261" s="64">
        <f t="shared" ref="BP261:BP268" si="56">IFERROR(1/J261*(Y261/H261),"0")</f>
        <v>7.1428571428571425E-2</v>
      </c>
    </row>
    <row r="262" spans="1:68" ht="27" customHeight="1" x14ac:dyDescent="0.25">
      <c r="A262" s="54" t="s">
        <v>449</v>
      </c>
      <c r="B262" s="54" t="s">
        <v>452</v>
      </c>
      <c r="C262" s="31">
        <v>4301011942</v>
      </c>
      <c r="D262" s="727">
        <v>4680115884137</v>
      </c>
      <c r="E262" s="728"/>
      <c r="F262" s="722">
        <v>1.45</v>
      </c>
      <c r="G262" s="32">
        <v>8</v>
      </c>
      <c r="H262" s="722">
        <v>11.6</v>
      </c>
      <c r="I262" s="722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1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2"/>
      <c r="R262" s="732"/>
      <c r="S262" s="732"/>
      <c r="T262" s="733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27">
        <v>4680115884236</v>
      </c>
      <c r="E263" s="728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27">
        <v>4680115884175</v>
      </c>
      <c r="E264" s="728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3">
        <v>100</v>
      </c>
      <c r="Y264" s="724">
        <f t="shared" si="52"/>
        <v>104.39999999999999</v>
      </c>
      <c r="Z264" s="36">
        <f>IFERROR(IF(Y264=0,"",ROUNDUP(Y264/H264,0)*0.02175),"")</f>
        <v>0.19574999999999998</v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104.13793103448276</v>
      </c>
      <c r="BN264" s="64">
        <f t="shared" si="54"/>
        <v>108.71999999999998</v>
      </c>
      <c r="BO264" s="64">
        <f t="shared" si="55"/>
        <v>0.1539408866995074</v>
      </c>
      <c r="BP264" s="64">
        <f t="shared" si="56"/>
        <v>0.1607142857142857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7">
        <v>4680115884144</v>
      </c>
      <c r="E265" s="728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3">
        <v>32</v>
      </c>
      <c r="Y265" s="724">
        <f t="shared" si="52"/>
        <v>32</v>
      </c>
      <c r="Z265" s="36">
        <f>IFERROR(IF(Y265=0,"",ROUNDUP(Y265/H265,0)*0.00902),"")</f>
        <v>7.2160000000000002E-2</v>
      </c>
      <c r="AA265" s="56"/>
      <c r="AB265" s="57"/>
      <c r="AC265" s="345" t="s">
        <v>451</v>
      </c>
      <c r="AG265" s="64"/>
      <c r="AJ265" s="68"/>
      <c r="AK265" s="68"/>
      <c r="BB265" s="346" t="s">
        <v>1</v>
      </c>
      <c r="BM265" s="64">
        <f t="shared" si="53"/>
        <v>33.68</v>
      </c>
      <c r="BN265" s="64">
        <f t="shared" si="54"/>
        <v>33.68</v>
      </c>
      <c r="BO265" s="64">
        <f t="shared" si="55"/>
        <v>6.0606060606060608E-2</v>
      </c>
      <c r="BP265" s="64">
        <f t="shared" si="56"/>
        <v>6.0606060606060608E-2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27">
        <v>4680115885288</v>
      </c>
      <c r="E266" s="728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2"/>
      <c r="R266" s="732"/>
      <c r="S266" s="732"/>
      <c r="T266" s="733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27">
        <v>4680115884182</v>
      </c>
      <c r="E267" s="728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27">
        <v>4680115884205</v>
      </c>
      <c r="E268" s="728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2"/>
      <c r="R268" s="732"/>
      <c r="S268" s="732"/>
      <c r="T268" s="733"/>
      <c r="U268" s="34"/>
      <c r="V268" s="34"/>
      <c r="W268" s="35" t="s">
        <v>68</v>
      </c>
      <c r="X268" s="723">
        <v>32</v>
      </c>
      <c r="Y268" s="724">
        <f t="shared" si="52"/>
        <v>32</v>
      </c>
      <c r="Z268" s="36">
        <f>IFERROR(IF(Y268=0,"",ROUNDUP(Y268/H268,0)*0.00902),"")</f>
        <v>7.2160000000000002E-2</v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33.68</v>
      </c>
      <c r="BN268" s="64">
        <f t="shared" si="54"/>
        <v>33.68</v>
      </c>
      <c r="BO268" s="64">
        <f t="shared" si="55"/>
        <v>6.0606060606060608E-2</v>
      </c>
      <c r="BP268" s="64">
        <f t="shared" si="56"/>
        <v>6.0606060606060608E-2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9" t="s">
        <v>70</v>
      </c>
      <c r="Q269" s="740"/>
      <c r="R269" s="740"/>
      <c r="S269" s="740"/>
      <c r="T269" s="740"/>
      <c r="U269" s="740"/>
      <c r="V269" s="741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28.068965517241381</v>
      </c>
      <c r="Y269" s="725">
        <f>IFERROR(Y261/H261,"0")+IFERROR(Y262/H262,"0")+IFERROR(Y263/H263,"0")+IFERROR(Y264/H264,"0")+IFERROR(Y265/H265,"0")+IFERROR(Y266/H266,"0")+IFERROR(Y267/H267,"0")+IFERROR(Y268/H268,"0")</f>
        <v>29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0.42706999999999995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9" t="s">
        <v>70</v>
      </c>
      <c r="Q270" s="740"/>
      <c r="R270" s="740"/>
      <c r="S270" s="740"/>
      <c r="T270" s="740"/>
      <c r="U270" s="740"/>
      <c r="V270" s="741"/>
      <c r="W270" s="37" t="s">
        <v>68</v>
      </c>
      <c r="X270" s="725">
        <f>IFERROR(SUM(X261:X268),"0")</f>
        <v>204</v>
      </c>
      <c r="Y270" s="725">
        <f>IFERROR(SUM(Y261:Y268),"0")</f>
        <v>214.79999999999998</v>
      </c>
      <c r="Z270" s="37"/>
      <c r="AA270" s="726"/>
      <c r="AB270" s="726"/>
      <c r="AC270" s="726"/>
    </row>
    <row r="271" spans="1:68" ht="14.25" customHeight="1" x14ac:dyDescent="0.25">
      <c r="A271" s="742" t="s">
        <v>165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7">
        <v>4680115885721</v>
      </c>
      <c r="E272" s="728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13" t="s">
        <v>470</v>
      </c>
      <c r="Q272" s="732"/>
      <c r="R272" s="732"/>
      <c r="S272" s="732"/>
      <c r="T272" s="733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9" t="s">
        <v>70</v>
      </c>
      <c r="Q273" s="740"/>
      <c r="R273" s="740"/>
      <c r="S273" s="740"/>
      <c r="T273" s="740"/>
      <c r="U273" s="740"/>
      <c r="V273" s="741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9" t="s">
        <v>70</v>
      </c>
      <c r="Q274" s="740"/>
      <c r="R274" s="740"/>
      <c r="S274" s="740"/>
      <c r="T274" s="740"/>
      <c r="U274" s="740"/>
      <c r="V274" s="741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customHeight="1" x14ac:dyDescent="0.25">
      <c r="A275" s="744" t="s">
        <v>472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42" t="s">
        <v>113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27">
        <v>4680115885837</v>
      </c>
      <c r="E277" s="728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2"/>
      <c r="R277" s="732"/>
      <c r="S277" s="732"/>
      <c r="T277" s="733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4301011850</v>
      </c>
      <c r="D278" s="727">
        <v>4680115885806</v>
      </c>
      <c r="E278" s="728"/>
      <c r="F278" s="722">
        <v>1.35</v>
      </c>
      <c r="G278" s="32">
        <v>8</v>
      </c>
      <c r="H278" s="722">
        <v>10.8</v>
      </c>
      <c r="I278" s="722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32"/>
      <c r="R278" s="732"/>
      <c r="S278" s="732"/>
      <c r="T278" s="733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479</v>
      </c>
      <c r="C279" s="31">
        <v>4301011910</v>
      </c>
      <c r="D279" s="727">
        <v>4680115885806</v>
      </c>
      <c r="E279" s="728"/>
      <c r="F279" s="722">
        <v>1.35</v>
      </c>
      <c r="G279" s="32">
        <v>8</v>
      </c>
      <c r="H279" s="722">
        <v>10.8</v>
      </c>
      <c r="I279" s="722">
        <v>11.28</v>
      </c>
      <c r="J279" s="32">
        <v>48</v>
      </c>
      <c r="K279" s="32" t="s">
        <v>116</v>
      </c>
      <c r="L279" s="32"/>
      <c r="M279" s="33" t="s">
        <v>147</v>
      </c>
      <c r="N279" s="33"/>
      <c r="O279" s="32">
        <v>55</v>
      </c>
      <c r="P279" s="998" t="s">
        <v>480</v>
      </c>
      <c r="Q279" s="732"/>
      <c r="R279" s="732"/>
      <c r="S279" s="732"/>
      <c r="T279" s="733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IFERROR(IF(Y279=0,"",ROUNDUP(Y279/H279,0)*0.02039),"")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27">
        <v>4680115885851</v>
      </c>
      <c r="E280" s="728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2"/>
      <c r="R280" s="732"/>
      <c r="S280" s="732"/>
      <c r="T280" s="733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27">
        <v>4680115885844</v>
      </c>
      <c r="E281" s="728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2"/>
      <c r="R281" s="732"/>
      <c r="S281" s="732"/>
      <c r="T281" s="733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27">
        <v>4680115885820</v>
      </c>
      <c r="E282" s="728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9" t="s">
        <v>70</v>
      </c>
      <c r="Q283" s="740"/>
      <c r="R283" s="740"/>
      <c r="S283" s="740"/>
      <c r="T283" s="740"/>
      <c r="U283" s="740"/>
      <c r="V283" s="741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9" t="s">
        <v>70</v>
      </c>
      <c r="Q284" s="740"/>
      <c r="R284" s="740"/>
      <c r="S284" s="740"/>
      <c r="T284" s="740"/>
      <c r="U284" s="740"/>
      <c r="V284" s="741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44" t="s">
        <v>489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42" t="s">
        <v>113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27">
        <v>4680115885707</v>
      </c>
      <c r="E287" s="728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2"/>
      <c r="R287" s="732"/>
      <c r="S287" s="732"/>
      <c r="T287" s="733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439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9" t="s">
        <v>70</v>
      </c>
      <c r="Q288" s="740"/>
      <c r="R288" s="740"/>
      <c r="S288" s="740"/>
      <c r="T288" s="740"/>
      <c r="U288" s="740"/>
      <c r="V288" s="741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9" t="s">
        <v>70</v>
      </c>
      <c r="Q289" s="740"/>
      <c r="R289" s="740"/>
      <c r="S289" s="740"/>
      <c r="T289" s="740"/>
      <c r="U289" s="740"/>
      <c r="V289" s="741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44" t="s">
        <v>492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42" t="s">
        <v>113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27">
        <v>4607091383423</v>
      </c>
      <c r="E292" s="728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27">
        <v>4680115885691</v>
      </c>
      <c r="E293" s="728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2"/>
      <c r="R293" s="732"/>
      <c r="S293" s="732"/>
      <c r="T293" s="733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27">
        <v>4680115885660</v>
      </c>
      <c r="E294" s="728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2"/>
      <c r="R294" s="732"/>
      <c r="S294" s="732"/>
      <c r="T294" s="733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9" t="s">
        <v>70</v>
      </c>
      <c r="Q295" s="740"/>
      <c r="R295" s="740"/>
      <c r="S295" s="740"/>
      <c r="T295" s="740"/>
      <c r="U295" s="740"/>
      <c r="V295" s="741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9" t="s">
        <v>70</v>
      </c>
      <c r="Q296" s="740"/>
      <c r="R296" s="740"/>
      <c r="S296" s="740"/>
      <c r="T296" s="740"/>
      <c r="U296" s="740"/>
      <c r="V296" s="741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44" t="s">
        <v>501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42" t="s">
        <v>72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27">
        <v>4680115881556</v>
      </c>
      <c r="E299" s="728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2"/>
      <c r="R299" s="732"/>
      <c r="S299" s="732"/>
      <c r="T299" s="733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27">
        <v>4680115881037</v>
      </c>
      <c r="E300" s="728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8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2"/>
      <c r="R300" s="732"/>
      <c r="S300" s="732"/>
      <c r="T300" s="733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7">
        <v>4680115881228</v>
      </c>
      <c r="E301" s="728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2"/>
      <c r="R301" s="732"/>
      <c r="S301" s="732"/>
      <c r="T301" s="733"/>
      <c r="U301" s="34"/>
      <c r="V301" s="34"/>
      <c r="W301" s="35" t="s">
        <v>68</v>
      </c>
      <c r="X301" s="723">
        <v>240</v>
      </c>
      <c r="Y301" s="724">
        <f>IFERROR(IF(X301="",0,CEILING((X301/$H301),1)*$H301),"")</f>
        <v>240</v>
      </c>
      <c r="Z301" s="36">
        <f>IFERROR(IF(Y301=0,"",ROUNDUP(Y301/H301,0)*0.00753),"")</f>
        <v>0.753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267.20000000000005</v>
      </c>
      <c r="BN301" s="64">
        <f>IFERROR(Y301*I301/H301,"0")</f>
        <v>267.20000000000005</v>
      </c>
      <c r="BO301" s="64">
        <f>IFERROR(1/J301*(X301/H301),"0")</f>
        <v>0.64102564102564097</v>
      </c>
      <c r="BP301" s="64">
        <f>IFERROR(1/J301*(Y301/H301),"0")</f>
        <v>0.64102564102564097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7">
        <v>4680115881211</v>
      </c>
      <c r="E302" s="728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2"/>
      <c r="R302" s="732"/>
      <c r="S302" s="732"/>
      <c r="T302" s="733"/>
      <c r="U302" s="34"/>
      <c r="V302" s="34"/>
      <c r="W302" s="35" t="s">
        <v>68</v>
      </c>
      <c r="X302" s="723">
        <v>300</v>
      </c>
      <c r="Y302" s="724">
        <f>IFERROR(IF(X302="",0,CEILING((X302/$H302),1)*$H302),"")</f>
        <v>300</v>
      </c>
      <c r="Z302" s="36">
        <f>IFERROR(IF(Y302=0,"",ROUNDUP(Y302/H302,0)*0.00753),"")</f>
        <v>0.94125000000000003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325</v>
      </c>
      <c r="BN302" s="64">
        <f>IFERROR(Y302*I302/H302,"0")</f>
        <v>325</v>
      </c>
      <c r="BO302" s="64">
        <f>IFERROR(1/J302*(X302/H302),"0")</f>
        <v>0.80128205128205121</v>
      </c>
      <c r="BP302" s="64">
        <f>IFERROR(1/J302*(Y302/H302),"0")</f>
        <v>0.80128205128205121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27">
        <v>4680115881020</v>
      </c>
      <c r="E303" s="728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2"/>
      <c r="R303" s="732"/>
      <c r="S303" s="732"/>
      <c r="T303" s="733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9" t="s">
        <v>70</v>
      </c>
      <c r="Q304" s="740"/>
      <c r="R304" s="740"/>
      <c r="S304" s="740"/>
      <c r="T304" s="740"/>
      <c r="U304" s="740"/>
      <c r="V304" s="741"/>
      <c r="W304" s="37" t="s">
        <v>71</v>
      </c>
      <c r="X304" s="725">
        <f>IFERROR(X299/H299,"0")+IFERROR(X300/H300,"0")+IFERROR(X301/H301,"0")+IFERROR(X302/H302,"0")+IFERROR(X303/H303,"0")</f>
        <v>225</v>
      </c>
      <c r="Y304" s="725">
        <f>IFERROR(Y299/H299,"0")+IFERROR(Y300/H300,"0")+IFERROR(Y301/H301,"0")+IFERROR(Y302/H302,"0")+IFERROR(Y303/H303,"0")</f>
        <v>225</v>
      </c>
      <c r="Z304" s="725">
        <f>IFERROR(IF(Z299="",0,Z299),"0")+IFERROR(IF(Z300="",0,Z300),"0")+IFERROR(IF(Z301="",0,Z301),"0")+IFERROR(IF(Z302="",0,Z302),"0")+IFERROR(IF(Z303="",0,Z303),"0")</f>
        <v>1.69425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9" t="s">
        <v>70</v>
      </c>
      <c r="Q305" s="740"/>
      <c r="R305" s="740"/>
      <c r="S305" s="740"/>
      <c r="T305" s="740"/>
      <c r="U305" s="740"/>
      <c r="V305" s="741"/>
      <c r="W305" s="37" t="s">
        <v>68</v>
      </c>
      <c r="X305" s="725">
        <f>IFERROR(SUM(X299:X303),"0")</f>
        <v>540</v>
      </c>
      <c r="Y305" s="725">
        <f>IFERROR(SUM(Y299:Y303),"0")</f>
        <v>540</v>
      </c>
      <c r="Z305" s="37"/>
      <c r="AA305" s="726"/>
      <c r="AB305" s="726"/>
      <c r="AC305" s="726"/>
    </row>
    <row r="306" spans="1:68" ht="16.5" customHeight="1" x14ac:dyDescent="0.25">
      <c r="A306" s="744" t="s">
        <v>515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42" t="s">
        <v>72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27">
        <v>4680115884618</v>
      </c>
      <c r="E308" s="728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2"/>
      <c r="R308" s="732"/>
      <c r="S308" s="732"/>
      <c r="T308" s="733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9" t="s">
        <v>70</v>
      </c>
      <c r="Q309" s="740"/>
      <c r="R309" s="740"/>
      <c r="S309" s="740"/>
      <c r="T309" s="740"/>
      <c r="U309" s="740"/>
      <c r="V309" s="741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9" t="s">
        <v>70</v>
      </c>
      <c r="Q310" s="740"/>
      <c r="R310" s="740"/>
      <c r="S310" s="740"/>
      <c r="T310" s="740"/>
      <c r="U310" s="740"/>
      <c r="V310" s="741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44" t="s">
        <v>519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42" t="s">
        <v>113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27">
        <v>4680115882973</v>
      </c>
      <c r="E313" s="728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2"/>
      <c r="R313" s="732"/>
      <c r="S313" s="732"/>
      <c r="T313" s="733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9" t="s">
        <v>70</v>
      </c>
      <c r="Q314" s="740"/>
      <c r="R314" s="740"/>
      <c r="S314" s="740"/>
      <c r="T314" s="740"/>
      <c r="U314" s="740"/>
      <c r="V314" s="741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9" t="s">
        <v>70</v>
      </c>
      <c r="Q315" s="740"/>
      <c r="R315" s="740"/>
      <c r="S315" s="740"/>
      <c r="T315" s="740"/>
      <c r="U315" s="740"/>
      <c r="V315" s="741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42" t="s">
        <v>63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27">
        <v>4607091389845</v>
      </c>
      <c r="E317" s="728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2"/>
      <c r="R317" s="732"/>
      <c r="S317" s="732"/>
      <c r="T317" s="733"/>
      <c r="U317" s="34"/>
      <c r="V317" s="34"/>
      <c r="W317" s="35" t="s">
        <v>68</v>
      </c>
      <c r="X317" s="723">
        <v>245</v>
      </c>
      <c r="Y317" s="724">
        <f>IFERROR(IF(X317="",0,CEILING((X317/$H317),1)*$H317),"")</f>
        <v>245.70000000000002</v>
      </c>
      <c r="Z317" s="36">
        <f>IFERROR(IF(Y317=0,"",ROUNDUP(Y317/H317,0)*0.00502),"")</f>
        <v>0.58733999999999997</v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256.66666666666663</v>
      </c>
      <c r="BN317" s="64">
        <f>IFERROR(Y317*I317/H317,"0")</f>
        <v>257.40000000000003</v>
      </c>
      <c r="BO317" s="64">
        <f>IFERROR(1/J317*(X317/H317),"0")</f>
        <v>0.4985754985754986</v>
      </c>
      <c r="BP317" s="64">
        <f>IFERROR(1/J317*(Y317/H317),"0")</f>
        <v>0.5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27">
        <v>4680115882881</v>
      </c>
      <c r="E318" s="728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10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9" t="s">
        <v>70</v>
      </c>
      <c r="Q319" s="740"/>
      <c r="R319" s="740"/>
      <c r="S319" s="740"/>
      <c r="T319" s="740"/>
      <c r="U319" s="740"/>
      <c r="V319" s="741"/>
      <c r="W319" s="37" t="s">
        <v>71</v>
      </c>
      <c r="X319" s="725">
        <f>IFERROR(X317/H317,"0")+IFERROR(X318/H318,"0")</f>
        <v>116.66666666666666</v>
      </c>
      <c r="Y319" s="725">
        <f>IFERROR(Y317/H317,"0")+IFERROR(Y318/H318,"0")</f>
        <v>117</v>
      </c>
      <c r="Z319" s="725">
        <f>IFERROR(IF(Z317="",0,Z317),"0")+IFERROR(IF(Z318="",0,Z318),"0")</f>
        <v>0.58733999999999997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9" t="s">
        <v>70</v>
      </c>
      <c r="Q320" s="740"/>
      <c r="R320" s="740"/>
      <c r="S320" s="740"/>
      <c r="T320" s="740"/>
      <c r="U320" s="740"/>
      <c r="V320" s="741"/>
      <c r="W320" s="37" t="s">
        <v>68</v>
      </c>
      <c r="X320" s="725">
        <f>IFERROR(SUM(X317:X318),"0")</f>
        <v>245</v>
      </c>
      <c r="Y320" s="725">
        <f>IFERROR(SUM(Y317:Y318),"0")</f>
        <v>245.70000000000002</v>
      </c>
      <c r="Z320" s="37"/>
      <c r="AA320" s="726"/>
      <c r="AB320" s="726"/>
      <c r="AC320" s="726"/>
    </row>
    <row r="321" spans="1:68" ht="16.5" customHeight="1" x14ac:dyDescent="0.25">
      <c r="A321" s="744" t="s">
        <v>527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42" t="s">
        <v>113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27">
        <v>4680115885615</v>
      </c>
      <c r="E323" s="728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2"/>
      <c r="R323" s="732"/>
      <c r="S323" s="732"/>
      <c r="T323" s="733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531</v>
      </c>
      <c r="B324" s="54" t="s">
        <v>532</v>
      </c>
      <c r="C324" s="31">
        <v>4301012016</v>
      </c>
      <c r="D324" s="727">
        <v>4680115885554</v>
      </c>
      <c r="E324" s="728"/>
      <c r="F324" s="722">
        <v>1.35</v>
      </c>
      <c r="G324" s="32">
        <v>8</v>
      </c>
      <c r="H324" s="722">
        <v>10.8</v>
      </c>
      <c r="I324" s="722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32"/>
      <c r="R324" s="732"/>
      <c r="S324" s="732"/>
      <c r="T324" s="733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IFERROR(IF(Y324=0,"",ROUNDUP(Y324/H324,0)*0.02175),"")</f>
        <v/>
      </c>
      <c r="AA324" s="56"/>
      <c r="AB324" s="57"/>
      <c r="AC324" s="395" t="s">
        <v>533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534</v>
      </c>
      <c r="C325" s="31">
        <v>4301011911</v>
      </c>
      <c r="D325" s="727">
        <v>4680115885554</v>
      </c>
      <c r="E325" s="728"/>
      <c r="F325" s="722">
        <v>1.35</v>
      </c>
      <c r="G325" s="32">
        <v>8</v>
      </c>
      <c r="H325" s="722">
        <v>10.8</v>
      </c>
      <c r="I325" s="722">
        <v>11.28</v>
      </c>
      <c r="J325" s="32">
        <v>48</v>
      </c>
      <c r="K325" s="32" t="s">
        <v>116</v>
      </c>
      <c r="L325" s="32"/>
      <c r="M325" s="33" t="s">
        <v>147</v>
      </c>
      <c r="N325" s="33"/>
      <c r="O325" s="32">
        <v>55</v>
      </c>
      <c r="P325" s="985" t="s">
        <v>535</v>
      </c>
      <c r="Q325" s="732"/>
      <c r="R325" s="732"/>
      <c r="S325" s="732"/>
      <c r="T325" s="733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IFERROR(IF(Y325=0,"",ROUNDUP(Y325/H325,0)*0.02039),"")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7">
        <v>4680115885646</v>
      </c>
      <c r="E326" s="728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2"/>
      <c r="R326" s="732"/>
      <c r="S326" s="732"/>
      <c r="T326" s="733"/>
      <c r="U326" s="34"/>
      <c r="V326" s="34"/>
      <c r="W326" s="35" t="s">
        <v>68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27">
        <v>4680115885622</v>
      </c>
      <c r="E327" s="728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2"/>
      <c r="R327" s="732"/>
      <c r="S327" s="732"/>
      <c r="T327" s="733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27">
        <v>4680115881938</v>
      </c>
      <c r="E328" s="728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2"/>
      <c r="R328" s="732"/>
      <c r="S328" s="732"/>
      <c r="T328" s="733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27">
        <v>4607091387346</v>
      </c>
      <c r="E329" s="728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8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2"/>
      <c r="R329" s="732"/>
      <c r="S329" s="732"/>
      <c r="T329" s="733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27">
        <v>4680115885608</v>
      </c>
      <c r="E330" s="728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2"/>
      <c r="R330" s="732"/>
      <c r="S330" s="732"/>
      <c r="T330" s="733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533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9" t="s">
        <v>70</v>
      </c>
      <c r="Q331" s="740"/>
      <c r="R331" s="740"/>
      <c r="S331" s="740"/>
      <c r="T331" s="740"/>
      <c r="U331" s="740"/>
      <c r="V331" s="741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9" t="s">
        <v>70</v>
      </c>
      <c r="Q332" s="740"/>
      <c r="R332" s="740"/>
      <c r="S332" s="740"/>
      <c r="T332" s="740"/>
      <c r="U332" s="740"/>
      <c r="V332" s="741"/>
      <c r="W332" s="37" t="s">
        <v>68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customHeight="1" x14ac:dyDescent="0.25">
      <c r="A333" s="742" t="s">
        <v>63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7">
        <v>4607091387193</v>
      </c>
      <c r="E334" s="728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2"/>
      <c r="R334" s="732"/>
      <c r="S334" s="732"/>
      <c r="T334" s="733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27">
        <v>4607091387230</v>
      </c>
      <c r="E335" s="728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2"/>
      <c r="R335" s="732"/>
      <c r="S335" s="732"/>
      <c r="T335" s="733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27">
        <v>4607091387292</v>
      </c>
      <c r="E336" s="728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6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2"/>
      <c r="R336" s="732"/>
      <c r="S336" s="732"/>
      <c r="T336" s="733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27">
        <v>4607091387285</v>
      </c>
      <c r="E337" s="728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2"/>
      <c r="R337" s="732"/>
      <c r="S337" s="732"/>
      <c r="T337" s="733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9" t="s">
        <v>70</v>
      </c>
      <c r="Q338" s="740"/>
      <c r="R338" s="740"/>
      <c r="S338" s="740"/>
      <c r="T338" s="740"/>
      <c r="U338" s="740"/>
      <c r="V338" s="741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9" t="s">
        <v>70</v>
      </c>
      <c r="Q339" s="740"/>
      <c r="R339" s="740"/>
      <c r="S339" s="740"/>
      <c r="T339" s="740"/>
      <c r="U339" s="740"/>
      <c r="V339" s="741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customHeight="1" x14ac:dyDescent="0.25">
      <c r="A340" s="742" t="s">
        <v>72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27">
        <v>4607091387766</v>
      </c>
      <c r="E341" s="728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2"/>
      <c r="R341" s="732"/>
      <c r="S341" s="732"/>
      <c r="T341" s="733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27">
        <v>4607091387957</v>
      </c>
      <c r="E342" s="728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2"/>
      <c r="R342" s="732"/>
      <c r="S342" s="732"/>
      <c r="T342" s="733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27">
        <v>4607091387964</v>
      </c>
      <c r="E343" s="728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10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2"/>
      <c r="R343" s="732"/>
      <c r="S343" s="732"/>
      <c r="T343" s="733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27">
        <v>4680115884588</v>
      </c>
      <c r="E344" s="728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2"/>
      <c r="R344" s="732"/>
      <c r="S344" s="732"/>
      <c r="T344" s="733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27">
        <v>4607091387537</v>
      </c>
      <c r="E345" s="728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2"/>
      <c r="R345" s="732"/>
      <c r="S345" s="732"/>
      <c r="T345" s="733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27">
        <v>4607091387513</v>
      </c>
      <c r="E346" s="728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2"/>
      <c r="R346" s="732"/>
      <c r="S346" s="732"/>
      <c r="T346" s="733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9" t="s">
        <v>70</v>
      </c>
      <c r="Q347" s="740"/>
      <c r="R347" s="740"/>
      <c r="S347" s="740"/>
      <c r="T347" s="740"/>
      <c r="U347" s="740"/>
      <c r="V347" s="741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9" t="s">
        <v>70</v>
      </c>
      <c r="Q348" s="740"/>
      <c r="R348" s="740"/>
      <c r="S348" s="740"/>
      <c r="T348" s="740"/>
      <c r="U348" s="740"/>
      <c r="V348" s="741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customHeight="1" x14ac:dyDescent="0.25">
      <c r="A349" s="742" t="s">
        <v>212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7">
        <v>4607091380880</v>
      </c>
      <c r="E350" s="728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3">
        <v>80</v>
      </c>
      <c r="Y350" s="724">
        <f>IFERROR(IF(X350="",0,CEILING((X350/$H350),1)*$H350),"")</f>
        <v>84</v>
      </c>
      <c r="Z350" s="36">
        <f>IFERROR(IF(Y350=0,"",ROUNDUP(Y350/H350,0)*0.02175),"")</f>
        <v>0.21749999999999997</v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85.371428571428567</v>
      </c>
      <c r="BN350" s="64">
        <f>IFERROR(Y350*I350/H350,"0")</f>
        <v>89.64</v>
      </c>
      <c r="BO350" s="64">
        <f>IFERROR(1/J350*(X350/H350),"0")</f>
        <v>0.17006802721088435</v>
      </c>
      <c r="BP350" s="64">
        <f>IFERROR(1/J350*(Y350/H350),"0")</f>
        <v>0.17857142857142855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7">
        <v>4607091384482</v>
      </c>
      <c r="E351" s="728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2"/>
      <c r="R351" s="732"/>
      <c r="S351" s="732"/>
      <c r="T351" s="733"/>
      <c r="U351" s="34"/>
      <c r="V351" s="34"/>
      <c r="W351" s="35" t="s">
        <v>68</v>
      </c>
      <c r="X351" s="723">
        <v>500</v>
      </c>
      <c r="Y351" s="724">
        <f>IFERROR(IF(X351="",0,CEILING((X351/$H351),1)*$H351),"")</f>
        <v>507</v>
      </c>
      <c r="Z351" s="36">
        <f>IFERROR(IF(Y351=0,"",ROUNDUP(Y351/H351,0)*0.02175),"")</f>
        <v>1.4137499999999998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536.15384615384619</v>
      </c>
      <c r="BN351" s="64">
        <f>IFERROR(Y351*I351/H351,"0")</f>
        <v>543.66000000000008</v>
      </c>
      <c r="BO351" s="64">
        <f>IFERROR(1/J351*(X351/H351),"0")</f>
        <v>1.1446886446886446</v>
      </c>
      <c r="BP351" s="64">
        <f>IFERROR(1/J351*(Y351/H351),"0")</f>
        <v>1.1607142857142856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7">
        <v>4607091380897</v>
      </c>
      <c r="E352" s="728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2"/>
      <c r="R352" s="732"/>
      <c r="S352" s="732"/>
      <c r="T352" s="733"/>
      <c r="U352" s="34"/>
      <c r="V352" s="34"/>
      <c r="W352" s="35" t="s">
        <v>68</v>
      </c>
      <c r="X352" s="723">
        <v>40</v>
      </c>
      <c r="Y352" s="724">
        <f>IFERROR(IF(X352="",0,CEILING((X352/$H352),1)*$H352),"")</f>
        <v>42</v>
      </c>
      <c r="Z352" s="36">
        <f>IFERROR(IF(Y352=0,"",ROUNDUP(Y352/H352,0)*0.02175),"")</f>
        <v>0.10874999999999999</v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42.685714285714283</v>
      </c>
      <c r="BN352" s="64">
        <f>IFERROR(Y352*I352/H352,"0")</f>
        <v>44.82</v>
      </c>
      <c r="BO352" s="64">
        <f>IFERROR(1/J352*(X352/H352),"0")</f>
        <v>8.5034013605442174E-2</v>
      </c>
      <c r="BP352" s="64">
        <f>IFERROR(1/J352*(Y352/H352),"0")</f>
        <v>8.9285714285714274E-2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9" t="s">
        <v>70</v>
      </c>
      <c r="Q353" s="740"/>
      <c r="R353" s="740"/>
      <c r="S353" s="740"/>
      <c r="T353" s="740"/>
      <c r="U353" s="740"/>
      <c r="V353" s="741"/>
      <c r="W353" s="37" t="s">
        <v>71</v>
      </c>
      <c r="X353" s="725">
        <f>IFERROR(X350/H350,"0")+IFERROR(X351/H351,"0")+IFERROR(X352/H352,"0")</f>
        <v>78.38827838827838</v>
      </c>
      <c r="Y353" s="725">
        <f>IFERROR(Y350/H350,"0")+IFERROR(Y351/H351,"0")+IFERROR(Y352/H352,"0")</f>
        <v>80</v>
      </c>
      <c r="Z353" s="725">
        <f>IFERROR(IF(Z350="",0,Z350),"0")+IFERROR(IF(Z351="",0,Z351),"0")+IFERROR(IF(Z352="",0,Z352),"0")</f>
        <v>1.7399999999999998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9" t="s">
        <v>70</v>
      </c>
      <c r="Q354" s="740"/>
      <c r="R354" s="740"/>
      <c r="S354" s="740"/>
      <c r="T354" s="740"/>
      <c r="U354" s="740"/>
      <c r="V354" s="741"/>
      <c r="W354" s="37" t="s">
        <v>68</v>
      </c>
      <c r="X354" s="725">
        <f>IFERROR(SUM(X350:X352),"0")</f>
        <v>620</v>
      </c>
      <c r="Y354" s="725">
        <f>IFERROR(SUM(Y350:Y352),"0")</f>
        <v>633</v>
      </c>
      <c r="Z354" s="37"/>
      <c r="AA354" s="726"/>
      <c r="AB354" s="726"/>
      <c r="AC354" s="726"/>
    </row>
    <row r="355" spans="1:68" ht="14.25" customHeight="1" x14ac:dyDescent="0.25">
      <c r="A355" s="742" t="s">
        <v>102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27">
        <v>4607091388374</v>
      </c>
      <c r="E356" s="728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39" t="s">
        <v>590</v>
      </c>
      <c r="Q356" s="732"/>
      <c r="R356" s="732"/>
      <c r="S356" s="732"/>
      <c r="T356" s="733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27">
        <v>4607091388381</v>
      </c>
      <c r="E357" s="728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97" t="s">
        <v>594</v>
      </c>
      <c r="Q357" s="732"/>
      <c r="R357" s="732"/>
      <c r="S357" s="732"/>
      <c r="T357" s="733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7">
        <v>4607091383102</v>
      </c>
      <c r="E358" s="728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3">
        <v>17</v>
      </c>
      <c r="Y358" s="724">
        <f>IFERROR(IF(X358="",0,CEILING((X358/$H358),1)*$H358),"")</f>
        <v>17.849999999999998</v>
      </c>
      <c r="Z358" s="36">
        <f>IFERROR(IF(Y358=0,"",ROUNDUP(Y358/H358,0)*0.00753),"")</f>
        <v>5.271E-2</v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19.833333333333336</v>
      </c>
      <c r="BN358" s="64">
        <f>IFERROR(Y358*I358/H358,"0")</f>
        <v>20.824999999999999</v>
      </c>
      <c r="BO358" s="64">
        <f>IFERROR(1/J358*(X358/H358),"0")</f>
        <v>4.2735042735042736E-2</v>
      </c>
      <c r="BP358" s="64">
        <f>IFERROR(1/J358*(Y358/H358),"0")</f>
        <v>4.4871794871794872E-2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7">
        <v>4607091388404</v>
      </c>
      <c r="E359" s="728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3">
        <v>170</v>
      </c>
      <c r="Y359" s="724">
        <f>IFERROR(IF(X359="",0,CEILING((X359/$H359),1)*$H359),"")</f>
        <v>170.85</v>
      </c>
      <c r="Z359" s="36">
        <f>IFERROR(IF(Y359=0,"",ROUNDUP(Y359/H359,0)*0.00753),"")</f>
        <v>0.50451000000000001</v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193.33333333333334</v>
      </c>
      <c r="BN359" s="64">
        <f>IFERROR(Y359*I359/H359,"0")</f>
        <v>194.3</v>
      </c>
      <c r="BO359" s="64">
        <f>IFERROR(1/J359*(X359/H359),"0")</f>
        <v>0.42735042735042739</v>
      </c>
      <c r="BP359" s="64">
        <f>IFERROR(1/J359*(Y359/H359),"0")</f>
        <v>0.42948717948717946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9" t="s">
        <v>70</v>
      </c>
      <c r="Q360" s="740"/>
      <c r="R360" s="740"/>
      <c r="S360" s="740"/>
      <c r="T360" s="740"/>
      <c r="U360" s="740"/>
      <c r="V360" s="741"/>
      <c r="W360" s="37" t="s">
        <v>71</v>
      </c>
      <c r="X360" s="725">
        <f>IFERROR(X356/H356,"0")+IFERROR(X357/H357,"0")+IFERROR(X358/H358,"0")+IFERROR(X359/H359,"0")</f>
        <v>73.333333333333343</v>
      </c>
      <c r="Y360" s="725">
        <f>IFERROR(Y356/H356,"0")+IFERROR(Y357/H357,"0")+IFERROR(Y358/H358,"0")+IFERROR(Y359/H359,"0")</f>
        <v>74</v>
      </c>
      <c r="Z360" s="725">
        <f>IFERROR(IF(Z356="",0,Z356),"0")+IFERROR(IF(Z357="",0,Z357),"0")+IFERROR(IF(Z358="",0,Z358),"0")+IFERROR(IF(Z359="",0,Z359),"0")</f>
        <v>0.55722000000000005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9" t="s">
        <v>70</v>
      </c>
      <c r="Q361" s="740"/>
      <c r="R361" s="740"/>
      <c r="S361" s="740"/>
      <c r="T361" s="740"/>
      <c r="U361" s="740"/>
      <c r="V361" s="741"/>
      <c r="W361" s="37" t="s">
        <v>68</v>
      </c>
      <c r="X361" s="725">
        <f>IFERROR(SUM(X356:X359),"0")</f>
        <v>187</v>
      </c>
      <c r="Y361" s="725">
        <f>IFERROR(SUM(Y356:Y359),"0")</f>
        <v>188.7</v>
      </c>
      <c r="Z361" s="37"/>
      <c r="AA361" s="726"/>
      <c r="AB361" s="726"/>
      <c r="AC361" s="726"/>
    </row>
    <row r="362" spans="1:68" ht="14.25" customHeight="1" x14ac:dyDescent="0.25">
      <c r="A362" s="742" t="s">
        <v>600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27">
        <v>4680115881808</v>
      </c>
      <c r="E363" s="728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2"/>
      <c r="R363" s="732"/>
      <c r="S363" s="732"/>
      <c r="T363" s="733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27">
        <v>4680115881822</v>
      </c>
      <c r="E364" s="728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2"/>
      <c r="R364" s="732"/>
      <c r="S364" s="732"/>
      <c r="T364" s="733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27">
        <v>4680115880016</v>
      </c>
      <c r="E365" s="728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2"/>
      <c r="R365" s="732"/>
      <c r="S365" s="732"/>
      <c r="T365" s="733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9" t="s">
        <v>70</v>
      </c>
      <c r="Q366" s="740"/>
      <c r="R366" s="740"/>
      <c r="S366" s="740"/>
      <c r="T366" s="740"/>
      <c r="U366" s="740"/>
      <c r="V366" s="741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9" t="s">
        <v>70</v>
      </c>
      <c r="Q367" s="740"/>
      <c r="R367" s="740"/>
      <c r="S367" s="740"/>
      <c r="T367" s="740"/>
      <c r="U367" s="740"/>
      <c r="V367" s="741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44" t="s">
        <v>610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42" t="s">
        <v>63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7">
        <v>4607091383836</v>
      </c>
      <c r="E370" s="728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3">
        <v>30</v>
      </c>
      <c r="Y370" s="724">
        <f>IFERROR(IF(X370="",0,CEILING((X370/$H370),1)*$H370),"")</f>
        <v>30.6</v>
      </c>
      <c r="Z370" s="36">
        <f>IFERROR(IF(Y370=0,"",ROUNDUP(Y370/H370,0)*0.00753),"")</f>
        <v>0.12801000000000001</v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34.133333333333333</v>
      </c>
      <c r="BN370" s="64">
        <f>IFERROR(Y370*I370/H370,"0")</f>
        <v>34.816000000000003</v>
      </c>
      <c r="BO370" s="64">
        <f>IFERROR(1/J370*(X370/H370),"0")</f>
        <v>0.10683760683760685</v>
      </c>
      <c r="BP370" s="64">
        <f>IFERROR(1/J370*(Y370/H370),"0")</f>
        <v>0.10897435897435898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9" t="s">
        <v>70</v>
      </c>
      <c r="Q371" s="740"/>
      <c r="R371" s="740"/>
      <c r="S371" s="740"/>
      <c r="T371" s="740"/>
      <c r="U371" s="740"/>
      <c r="V371" s="741"/>
      <c r="W371" s="37" t="s">
        <v>71</v>
      </c>
      <c r="X371" s="725">
        <f>IFERROR(X370/H370,"0")</f>
        <v>16.666666666666668</v>
      </c>
      <c r="Y371" s="725">
        <f>IFERROR(Y370/H370,"0")</f>
        <v>17</v>
      </c>
      <c r="Z371" s="725">
        <f>IFERROR(IF(Z370="",0,Z370),"0")</f>
        <v>0.12801000000000001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9" t="s">
        <v>70</v>
      </c>
      <c r="Q372" s="740"/>
      <c r="R372" s="740"/>
      <c r="S372" s="740"/>
      <c r="T372" s="740"/>
      <c r="U372" s="740"/>
      <c r="V372" s="741"/>
      <c r="W372" s="37" t="s">
        <v>68</v>
      </c>
      <c r="X372" s="725">
        <f>IFERROR(SUM(X370:X370),"0")</f>
        <v>30</v>
      </c>
      <c r="Y372" s="725">
        <f>IFERROR(SUM(Y370:Y370),"0")</f>
        <v>30.6</v>
      </c>
      <c r="Z372" s="37"/>
      <c r="AA372" s="726"/>
      <c r="AB372" s="726"/>
      <c r="AC372" s="726"/>
    </row>
    <row r="373" spans="1:68" ht="14.25" customHeight="1" x14ac:dyDescent="0.25">
      <c r="A373" s="742" t="s">
        <v>72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7">
        <v>4607091387919</v>
      </c>
      <c r="E374" s="728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2"/>
      <c r="R374" s="732"/>
      <c r="S374" s="732"/>
      <c r="T374" s="733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27">
        <v>4680115883604</v>
      </c>
      <c r="E375" s="728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3">
        <v>665</v>
      </c>
      <c r="Y375" s="724">
        <f>IFERROR(IF(X375="",0,CEILING((X375/$H375),1)*$H375),"")</f>
        <v>665.7</v>
      </c>
      <c r="Z375" s="36">
        <f>IFERROR(IF(Y375=0,"",ROUNDUP(Y375/H375,0)*0.00753),"")</f>
        <v>2.3870100000000001</v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751.13333333333321</v>
      </c>
      <c r="BN375" s="64">
        <f>IFERROR(Y375*I375/H375,"0")</f>
        <v>751.92399999999998</v>
      </c>
      <c r="BO375" s="64">
        <f>IFERROR(1/J375*(X375/H375),"0")</f>
        <v>2.0299145299145298</v>
      </c>
      <c r="BP375" s="64">
        <f>IFERROR(1/J375*(Y375/H375),"0")</f>
        <v>2.0320512820512819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27">
        <v>4680115883567</v>
      </c>
      <c r="E376" s="728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3">
        <v>280</v>
      </c>
      <c r="Y376" s="724">
        <f>IFERROR(IF(X376="",0,CEILING((X376/$H376),1)*$H376),"")</f>
        <v>281.40000000000003</v>
      </c>
      <c r="Z376" s="36">
        <f>IFERROR(IF(Y376=0,"",ROUNDUP(Y376/H376,0)*0.00753),"")</f>
        <v>1.00902</v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314.66666666666663</v>
      </c>
      <c r="BN376" s="64">
        <f>IFERROR(Y376*I376/H376,"0")</f>
        <v>316.24</v>
      </c>
      <c r="BO376" s="64">
        <f>IFERROR(1/J376*(X376/H376),"0")</f>
        <v>0.85470085470085455</v>
      </c>
      <c r="BP376" s="64">
        <f>IFERROR(1/J376*(Y376/H376),"0")</f>
        <v>0.85897435897435892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9" t="s">
        <v>70</v>
      </c>
      <c r="Q377" s="740"/>
      <c r="R377" s="740"/>
      <c r="S377" s="740"/>
      <c r="T377" s="740"/>
      <c r="U377" s="740"/>
      <c r="V377" s="741"/>
      <c r="W377" s="37" t="s">
        <v>71</v>
      </c>
      <c r="X377" s="725">
        <f>IFERROR(X374/H374,"0")+IFERROR(X375/H375,"0")+IFERROR(X376/H376,"0")</f>
        <v>449.99999999999994</v>
      </c>
      <c r="Y377" s="725">
        <f>IFERROR(Y374/H374,"0")+IFERROR(Y375/H375,"0")+IFERROR(Y376/H376,"0")</f>
        <v>451</v>
      </c>
      <c r="Z377" s="725">
        <f>IFERROR(IF(Z374="",0,Z374),"0")+IFERROR(IF(Z375="",0,Z375),"0")+IFERROR(IF(Z376="",0,Z376),"0")</f>
        <v>3.3960300000000001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9" t="s">
        <v>70</v>
      </c>
      <c r="Q378" s="740"/>
      <c r="R378" s="740"/>
      <c r="S378" s="740"/>
      <c r="T378" s="740"/>
      <c r="U378" s="740"/>
      <c r="V378" s="741"/>
      <c r="W378" s="37" t="s">
        <v>68</v>
      </c>
      <c r="X378" s="725">
        <f>IFERROR(SUM(X374:X376),"0")</f>
        <v>945</v>
      </c>
      <c r="Y378" s="725">
        <f>IFERROR(SUM(Y374:Y376),"0")</f>
        <v>947.10000000000014</v>
      </c>
      <c r="Z378" s="37"/>
      <c r="AA378" s="726"/>
      <c r="AB378" s="726"/>
      <c r="AC378" s="726"/>
    </row>
    <row r="379" spans="1:68" ht="27.75" customHeight="1" x14ac:dyDescent="0.2">
      <c r="A379" s="825" t="s">
        <v>623</v>
      </c>
      <c r="B379" s="826"/>
      <c r="C379" s="826"/>
      <c r="D379" s="826"/>
      <c r="E379" s="826"/>
      <c r="F379" s="826"/>
      <c r="G379" s="826"/>
      <c r="H379" s="826"/>
      <c r="I379" s="826"/>
      <c r="J379" s="826"/>
      <c r="K379" s="826"/>
      <c r="L379" s="826"/>
      <c r="M379" s="826"/>
      <c r="N379" s="826"/>
      <c r="O379" s="826"/>
      <c r="P379" s="826"/>
      <c r="Q379" s="826"/>
      <c r="R379" s="826"/>
      <c r="S379" s="826"/>
      <c r="T379" s="826"/>
      <c r="U379" s="826"/>
      <c r="V379" s="826"/>
      <c r="W379" s="826"/>
      <c r="X379" s="826"/>
      <c r="Y379" s="826"/>
      <c r="Z379" s="826"/>
      <c r="AA379" s="48"/>
      <c r="AB379" s="48"/>
      <c r="AC379" s="48"/>
    </row>
    <row r="380" spans="1:68" ht="16.5" customHeight="1" x14ac:dyDescent="0.25">
      <c r="A380" s="744" t="s">
        <v>624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42" t="s">
        <v>113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4301011946</v>
      </c>
      <c r="D382" s="727">
        <v>4680115884847</v>
      </c>
      <c r="E382" s="728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147</v>
      </c>
      <c r="N382" s="33"/>
      <c r="O382" s="32">
        <v>60</v>
      </c>
      <c r="P382" s="8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2"/>
      <c r="R382" s="732"/>
      <c r="S382" s="732"/>
      <c r="T382" s="733"/>
      <c r="U382" s="34"/>
      <c r="V382" s="34"/>
      <c r="W382" s="35" t="s">
        <v>68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625</v>
      </c>
      <c r="B383" s="54" t="s">
        <v>628</v>
      </c>
      <c r="C383" s="31">
        <v>4301011869</v>
      </c>
      <c r="D383" s="727">
        <v>4680115884847</v>
      </c>
      <c r="E383" s="728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12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2"/>
      <c r="R383" s="732"/>
      <c r="S383" s="732"/>
      <c r="T383" s="733"/>
      <c r="U383" s="34"/>
      <c r="V383" s="34"/>
      <c r="W383" s="35" t="s">
        <v>68</v>
      </c>
      <c r="X383" s="723">
        <v>500</v>
      </c>
      <c r="Y383" s="724">
        <f t="shared" si="72"/>
        <v>510</v>
      </c>
      <c r="Z383" s="36">
        <f>IFERROR(IF(Y383=0,"",ROUNDUP(Y383/H383,0)*0.02175),"")</f>
        <v>0.73949999999999994</v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516</v>
      </c>
      <c r="BN383" s="64">
        <f t="shared" si="74"/>
        <v>526.32000000000005</v>
      </c>
      <c r="BO383" s="64">
        <f t="shared" si="75"/>
        <v>0.69444444444444442</v>
      </c>
      <c r="BP383" s="64">
        <f t="shared" si="76"/>
        <v>0.70833333333333326</v>
      </c>
    </row>
    <row r="384" spans="1:68" ht="27" customHeight="1" x14ac:dyDescent="0.25">
      <c r="A384" s="54" t="s">
        <v>630</v>
      </c>
      <c r="B384" s="54" t="s">
        <v>631</v>
      </c>
      <c r="C384" s="31">
        <v>4301011947</v>
      </c>
      <c r="D384" s="727">
        <v>4680115884854</v>
      </c>
      <c r="E384" s="728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147</v>
      </c>
      <c r="N384" s="33"/>
      <c r="O384" s="32">
        <v>60</v>
      </c>
      <c r="P384" s="7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2"/>
      <c r="R384" s="732"/>
      <c r="S384" s="732"/>
      <c r="T384" s="733"/>
      <c r="U384" s="34"/>
      <c r="V384" s="34"/>
      <c r="W384" s="35" t="s">
        <v>68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630</v>
      </c>
      <c r="B385" s="54" t="s">
        <v>632</v>
      </c>
      <c r="C385" s="31">
        <v>4301011870</v>
      </c>
      <c r="D385" s="727">
        <v>4680115884854</v>
      </c>
      <c r="E385" s="728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67</v>
      </c>
      <c r="N385" s="33"/>
      <c r="O385" s="32">
        <v>60</v>
      </c>
      <c r="P385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2"/>
      <c r="R385" s="732"/>
      <c r="S385" s="732"/>
      <c r="T385" s="733"/>
      <c r="U385" s="34"/>
      <c r="V385" s="34"/>
      <c r="W385" s="35" t="s">
        <v>68</v>
      </c>
      <c r="X385" s="723">
        <v>500</v>
      </c>
      <c r="Y385" s="724">
        <f t="shared" si="72"/>
        <v>510</v>
      </c>
      <c r="Z385" s="36">
        <f>IFERROR(IF(Y385=0,"",ROUNDUP(Y385/H385,0)*0.02175),"")</f>
        <v>0.73949999999999994</v>
      </c>
      <c r="AA385" s="56"/>
      <c r="AB385" s="57"/>
      <c r="AC385" s="463" t="s">
        <v>633</v>
      </c>
      <c r="AG385" s="64"/>
      <c r="AJ385" s="68"/>
      <c r="AK385" s="68"/>
      <c r="BB385" s="464" t="s">
        <v>1</v>
      </c>
      <c r="BM385" s="64">
        <f t="shared" si="73"/>
        <v>516</v>
      </c>
      <c r="BN385" s="64">
        <f t="shared" si="74"/>
        <v>526.32000000000005</v>
      </c>
      <c r="BO385" s="64">
        <f t="shared" si="75"/>
        <v>0.69444444444444442</v>
      </c>
      <c r="BP385" s="64">
        <f t="shared" si="76"/>
        <v>0.70833333333333326</v>
      </c>
    </row>
    <row r="386" spans="1:68" ht="27" customHeight="1" x14ac:dyDescent="0.25">
      <c r="A386" s="54" t="s">
        <v>634</v>
      </c>
      <c r="B386" s="54" t="s">
        <v>635</v>
      </c>
      <c r="C386" s="31">
        <v>4301011339</v>
      </c>
      <c r="D386" s="727">
        <v>4607091383997</v>
      </c>
      <c r="E386" s="728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32"/>
      <c r="R386" s="732"/>
      <c r="S386" s="732"/>
      <c r="T386" s="733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IFERROR(IF(Y386=0,"",ROUNDUP(Y386/H386,0)*0.02175),"")</f>
        <v/>
      </c>
      <c r="AA386" s="56"/>
      <c r="AB386" s="57"/>
      <c r="AC386" s="465" t="s">
        <v>636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637</v>
      </c>
      <c r="B387" s="54" t="s">
        <v>638</v>
      </c>
      <c r="C387" s="31">
        <v>4301011943</v>
      </c>
      <c r="D387" s="727">
        <v>4680115884830</v>
      </c>
      <c r="E387" s="728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147</v>
      </c>
      <c r="N387" s="33"/>
      <c r="O387" s="32">
        <v>60</v>
      </c>
      <c r="P387" s="9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2"/>
      <c r="R387" s="732"/>
      <c r="S387" s="732"/>
      <c r="T387" s="733"/>
      <c r="U387" s="34"/>
      <c r="V387" s="34"/>
      <c r="W387" s="35" t="s">
        <v>68</v>
      </c>
      <c r="X387" s="723">
        <v>0</v>
      </c>
      <c r="Y387" s="724">
        <f t="shared" si="72"/>
        <v>0</v>
      </c>
      <c r="Z387" s="36" t="str">
        <f>IFERROR(IF(Y387=0,"",ROUNDUP(Y387/H387,0)*0.02039),"")</f>
        <v/>
      </c>
      <c r="AA387" s="56"/>
      <c r="AB387" s="57"/>
      <c r="AC387" s="467" t="s">
        <v>627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637</v>
      </c>
      <c r="B388" s="54" t="s">
        <v>639</v>
      </c>
      <c r="C388" s="31">
        <v>4301011867</v>
      </c>
      <c r="D388" s="727">
        <v>4680115884830</v>
      </c>
      <c r="E388" s="728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32"/>
      <c r="R388" s="732"/>
      <c r="S388" s="732"/>
      <c r="T388" s="733"/>
      <c r="U388" s="34"/>
      <c r="V388" s="34"/>
      <c r="W388" s="35" t="s">
        <v>68</v>
      </c>
      <c r="X388" s="723">
        <v>1000</v>
      </c>
      <c r="Y388" s="724">
        <f t="shared" si="72"/>
        <v>1005</v>
      </c>
      <c r="Z388" s="36">
        <f>IFERROR(IF(Y388=0,"",ROUNDUP(Y388/H388,0)*0.02175),"")</f>
        <v>1.4572499999999999</v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1032</v>
      </c>
      <c r="BN388" s="64">
        <f t="shared" si="74"/>
        <v>1037.1600000000001</v>
      </c>
      <c r="BO388" s="64">
        <f t="shared" si="75"/>
        <v>1.3888888888888888</v>
      </c>
      <c r="BP388" s="64">
        <f t="shared" si="76"/>
        <v>1.3958333333333333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27">
        <v>4680115882638</v>
      </c>
      <c r="E389" s="728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2"/>
      <c r="R389" s="732"/>
      <c r="S389" s="732"/>
      <c r="T389" s="733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27">
        <v>4680115884922</v>
      </c>
      <c r="E390" s="728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2"/>
      <c r="R390" s="732"/>
      <c r="S390" s="732"/>
      <c r="T390" s="733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633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27">
        <v>4680115884878</v>
      </c>
      <c r="E391" s="728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2"/>
      <c r="R391" s="732"/>
      <c r="S391" s="732"/>
      <c r="T391" s="733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27">
        <v>4680115884861</v>
      </c>
      <c r="E392" s="728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2"/>
      <c r="R392" s="732"/>
      <c r="S392" s="732"/>
      <c r="T392" s="733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9" t="s">
        <v>70</v>
      </c>
      <c r="Q393" s="740"/>
      <c r="R393" s="740"/>
      <c r="S393" s="740"/>
      <c r="T393" s="740"/>
      <c r="U393" s="740"/>
      <c r="V393" s="741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133.33333333333334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135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2.9362499999999998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9" t="s">
        <v>70</v>
      </c>
      <c r="Q394" s="740"/>
      <c r="R394" s="740"/>
      <c r="S394" s="740"/>
      <c r="T394" s="740"/>
      <c r="U394" s="740"/>
      <c r="V394" s="741"/>
      <c r="W394" s="37" t="s">
        <v>68</v>
      </c>
      <c r="X394" s="725">
        <f>IFERROR(SUM(X382:X392),"0")</f>
        <v>2000</v>
      </c>
      <c r="Y394" s="725">
        <f>IFERROR(SUM(Y382:Y392),"0")</f>
        <v>2025</v>
      </c>
      <c r="Z394" s="37"/>
      <c r="AA394" s="726"/>
      <c r="AB394" s="726"/>
      <c r="AC394" s="726"/>
    </row>
    <row r="395" spans="1:68" ht="14.25" customHeight="1" x14ac:dyDescent="0.25">
      <c r="A395" s="742" t="s">
        <v>165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7">
        <v>4607091383980</v>
      </c>
      <c r="E396" s="728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2"/>
      <c r="R396" s="732"/>
      <c r="S396" s="732"/>
      <c r="T396" s="733"/>
      <c r="U396" s="34"/>
      <c r="V396" s="34"/>
      <c r="W396" s="35" t="s">
        <v>68</v>
      </c>
      <c r="X396" s="723">
        <v>500</v>
      </c>
      <c r="Y396" s="724">
        <f>IFERROR(IF(X396="",0,CEILING((X396/$H396),1)*$H396),"")</f>
        <v>510</v>
      </c>
      <c r="Z396" s="36">
        <f>IFERROR(IF(Y396=0,"",ROUNDUP(Y396/H396,0)*0.02175),"")</f>
        <v>0.73949999999999994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516</v>
      </c>
      <c r="BN396" s="64">
        <f>IFERROR(Y396*I396/H396,"0")</f>
        <v>526.32000000000005</v>
      </c>
      <c r="BO396" s="64">
        <f>IFERROR(1/J396*(X396/H396),"0")</f>
        <v>0.69444444444444442</v>
      </c>
      <c r="BP396" s="64">
        <f>IFERROR(1/J396*(Y396/H396),"0")</f>
        <v>0.70833333333333326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27">
        <v>4607091384178</v>
      </c>
      <c r="E397" s="728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2"/>
      <c r="R397" s="732"/>
      <c r="S397" s="732"/>
      <c r="T397" s="733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9" t="s">
        <v>70</v>
      </c>
      <c r="Q398" s="740"/>
      <c r="R398" s="740"/>
      <c r="S398" s="740"/>
      <c r="T398" s="740"/>
      <c r="U398" s="740"/>
      <c r="V398" s="741"/>
      <c r="W398" s="37" t="s">
        <v>71</v>
      </c>
      <c r="X398" s="725">
        <f>IFERROR(X396/H396,"0")+IFERROR(X397/H397,"0")</f>
        <v>33.333333333333336</v>
      </c>
      <c r="Y398" s="725">
        <f>IFERROR(Y396/H396,"0")+IFERROR(Y397/H397,"0")</f>
        <v>34</v>
      </c>
      <c r="Z398" s="725">
        <f>IFERROR(IF(Z396="",0,Z396),"0")+IFERROR(IF(Z397="",0,Z397),"0")</f>
        <v>0.73949999999999994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9" t="s">
        <v>70</v>
      </c>
      <c r="Q399" s="740"/>
      <c r="R399" s="740"/>
      <c r="S399" s="740"/>
      <c r="T399" s="740"/>
      <c r="U399" s="740"/>
      <c r="V399" s="741"/>
      <c r="W399" s="37" t="s">
        <v>68</v>
      </c>
      <c r="X399" s="725">
        <f>IFERROR(SUM(X396:X397),"0")</f>
        <v>500</v>
      </c>
      <c r="Y399" s="725">
        <f>IFERROR(SUM(Y396:Y397),"0")</f>
        <v>510</v>
      </c>
      <c r="Z399" s="37"/>
      <c r="AA399" s="726"/>
      <c r="AB399" s="726"/>
      <c r="AC399" s="726"/>
    </row>
    <row r="400" spans="1:68" ht="14.25" customHeight="1" x14ac:dyDescent="0.25">
      <c r="A400" s="742" t="s">
        <v>72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27">
        <v>4607091383928</v>
      </c>
      <c r="E401" s="728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2"/>
      <c r="R401" s="732"/>
      <c r="S401" s="732"/>
      <c r="T401" s="733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27">
        <v>4607091383928</v>
      </c>
      <c r="E402" s="728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2"/>
      <c r="R402" s="732"/>
      <c r="S402" s="732"/>
      <c r="T402" s="733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27">
        <v>4607091384260</v>
      </c>
      <c r="E403" s="728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2"/>
      <c r="R403" s="732"/>
      <c r="S403" s="732"/>
      <c r="T403" s="733"/>
      <c r="U403" s="34"/>
      <c r="V403" s="34"/>
      <c r="W403" s="35" t="s">
        <v>68</v>
      </c>
      <c r="X403" s="723">
        <v>200</v>
      </c>
      <c r="Y403" s="724">
        <f>IFERROR(IF(X403="",0,CEILING((X403/$H403),1)*$H403),"")</f>
        <v>202.79999999999998</v>
      </c>
      <c r="Z403" s="36">
        <f>IFERROR(IF(Y403=0,"",ROUNDUP(Y403/H403,0)*0.02175),"")</f>
        <v>0.5655</v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214.46153846153848</v>
      </c>
      <c r="BN403" s="64">
        <f>IFERROR(Y403*I403/H403,"0")</f>
        <v>217.464</v>
      </c>
      <c r="BO403" s="64">
        <f>IFERROR(1/J403*(X403/H403),"0")</f>
        <v>0.45787545787545786</v>
      </c>
      <c r="BP403" s="64">
        <f>IFERROR(1/J403*(Y403/H403),"0")</f>
        <v>0.46428571428571425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9" t="s">
        <v>70</v>
      </c>
      <c r="Q404" s="740"/>
      <c r="R404" s="740"/>
      <c r="S404" s="740"/>
      <c r="T404" s="740"/>
      <c r="U404" s="740"/>
      <c r="V404" s="741"/>
      <c r="W404" s="37" t="s">
        <v>71</v>
      </c>
      <c r="X404" s="725">
        <f>IFERROR(X401/H401,"0")+IFERROR(X402/H402,"0")+IFERROR(X403/H403,"0")</f>
        <v>25.641025641025642</v>
      </c>
      <c r="Y404" s="725">
        <f>IFERROR(Y401/H401,"0")+IFERROR(Y402/H402,"0")+IFERROR(Y403/H403,"0")</f>
        <v>26</v>
      </c>
      <c r="Z404" s="725">
        <f>IFERROR(IF(Z401="",0,Z401),"0")+IFERROR(IF(Z402="",0,Z402),"0")+IFERROR(IF(Z403="",0,Z403),"0")</f>
        <v>0.5655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9" t="s">
        <v>70</v>
      </c>
      <c r="Q405" s="740"/>
      <c r="R405" s="740"/>
      <c r="S405" s="740"/>
      <c r="T405" s="740"/>
      <c r="U405" s="740"/>
      <c r="V405" s="741"/>
      <c r="W405" s="37" t="s">
        <v>68</v>
      </c>
      <c r="X405" s="725">
        <f>IFERROR(SUM(X401:X403),"0")</f>
        <v>200</v>
      </c>
      <c r="Y405" s="725">
        <f>IFERROR(SUM(Y401:Y403),"0")</f>
        <v>202.79999999999998</v>
      </c>
      <c r="Z405" s="37"/>
      <c r="AA405" s="726"/>
      <c r="AB405" s="726"/>
      <c r="AC405" s="726"/>
    </row>
    <row r="406" spans="1:68" ht="14.25" customHeight="1" x14ac:dyDescent="0.25">
      <c r="A406" s="742" t="s">
        <v>212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37.5" customHeight="1" x14ac:dyDescent="0.25">
      <c r="A407" s="54" t="s">
        <v>664</v>
      </c>
      <c r="B407" s="54" t="s">
        <v>665</v>
      </c>
      <c r="C407" s="31">
        <v>4301060345</v>
      </c>
      <c r="D407" s="727">
        <v>4607091384673</v>
      </c>
      <c r="E407" s="728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32"/>
      <c r="R407" s="732"/>
      <c r="S407" s="732"/>
      <c r="T407" s="733"/>
      <c r="U407" s="34"/>
      <c r="V407" s="34"/>
      <c r="W407" s="35" t="s">
        <v>68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664</v>
      </c>
      <c r="B408" s="54" t="s">
        <v>667</v>
      </c>
      <c r="C408" s="31">
        <v>4301060314</v>
      </c>
      <c r="D408" s="727">
        <v>4607091384673</v>
      </c>
      <c r="E408" s="728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32"/>
      <c r="R408" s="732"/>
      <c r="S408" s="732"/>
      <c r="T408" s="733"/>
      <c r="U408" s="34"/>
      <c r="V408" s="34"/>
      <c r="W408" s="35" t="s">
        <v>68</v>
      </c>
      <c r="X408" s="723">
        <v>100</v>
      </c>
      <c r="Y408" s="724">
        <f>IFERROR(IF(X408="",0,CEILING((X408/$H408),1)*$H408),"")</f>
        <v>101.39999999999999</v>
      </c>
      <c r="Z408" s="36">
        <f>IFERROR(IF(Y408=0,"",ROUNDUP(Y408/H408,0)*0.02175),"")</f>
        <v>0.28275</v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107.23076923076924</v>
      </c>
      <c r="BN408" s="64">
        <f>IFERROR(Y408*I408/H408,"0")</f>
        <v>108.732</v>
      </c>
      <c r="BO408" s="64">
        <f>IFERROR(1/J408*(X408/H408),"0")</f>
        <v>0.22893772893772893</v>
      </c>
      <c r="BP408" s="64">
        <f>IFERROR(1/J408*(Y408/H408),"0")</f>
        <v>0.23214285714285712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9" t="s">
        <v>70</v>
      </c>
      <c r="Q409" s="740"/>
      <c r="R409" s="740"/>
      <c r="S409" s="740"/>
      <c r="T409" s="740"/>
      <c r="U409" s="740"/>
      <c r="V409" s="741"/>
      <c r="W409" s="37" t="s">
        <v>71</v>
      </c>
      <c r="X409" s="725">
        <f>IFERROR(X407/H407,"0")+IFERROR(X408/H408,"0")</f>
        <v>12.820512820512821</v>
      </c>
      <c r="Y409" s="725">
        <f>IFERROR(Y407/H407,"0")+IFERROR(Y408/H408,"0")</f>
        <v>13</v>
      </c>
      <c r="Z409" s="725">
        <f>IFERROR(IF(Z407="",0,Z407),"0")+IFERROR(IF(Z408="",0,Z408),"0")</f>
        <v>0.28275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9" t="s">
        <v>70</v>
      </c>
      <c r="Q410" s="740"/>
      <c r="R410" s="740"/>
      <c r="S410" s="740"/>
      <c r="T410" s="740"/>
      <c r="U410" s="740"/>
      <c r="V410" s="741"/>
      <c r="W410" s="37" t="s">
        <v>68</v>
      </c>
      <c r="X410" s="725">
        <f>IFERROR(SUM(X407:X408),"0")</f>
        <v>100</v>
      </c>
      <c r="Y410" s="725">
        <f>IFERROR(SUM(Y407:Y408),"0")</f>
        <v>101.39999999999999</v>
      </c>
      <c r="Z410" s="37"/>
      <c r="AA410" s="726"/>
      <c r="AB410" s="726"/>
      <c r="AC410" s="726"/>
    </row>
    <row r="411" spans="1:68" ht="16.5" customHeight="1" x14ac:dyDescent="0.25">
      <c r="A411" s="744" t="s">
        <v>669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42" t="s">
        <v>113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670</v>
      </c>
      <c r="B413" s="54" t="s">
        <v>671</v>
      </c>
      <c r="C413" s="31">
        <v>4301011483</v>
      </c>
      <c r="D413" s="727">
        <v>4680115881907</v>
      </c>
      <c r="E413" s="728"/>
      <c r="F413" s="722">
        <v>1.8</v>
      </c>
      <c r="G413" s="32">
        <v>6</v>
      </c>
      <c r="H413" s="722">
        <v>10.8</v>
      </c>
      <c r="I413" s="722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32"/>
      <c r="R413" s="732"/>
      <c r="S413" s="732"/>
      <c r="T413" s="733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672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673</v>
      </c>
      <c r="C414" s="31">
        <v>4301011873</v>
      </c>
      <c r="D414" s="727">
        <v>4680115881907</v>
      </c>
      <c r="E414" s="728"/>
      <c r="F414" s="722">
        <v>1.8</v>
      </c>
      <c r="G414" s="32">
        <v>8</v>
      </c>
      <c r="H414" s="722">
        <v>14.4</v>
      </c>
      <c r="I414" s="722">
        <v>14.88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65" t="s">
        <v>674</v>
      </c>
      <c r="Q414" s="732"/>
      <c r="R414" s="732"/>
      <c r="S414" s="732"/>
      <c r="T414" s="733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27">
        <v>4680115883925</v>
      </c>
      <c r="E415" s="728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2"/>
      <c r="R415" s="732"/>
      <c r="S415" s="732"/>
      <c r="T415" s="733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672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4301011312</v>
      </c>
      <c r="D416" s="727">
        <v>4607091384192</v>
      </c>
      <c r="E416" s="728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120</v>
      </c>
      <c r="N416" s="33"/>
      <c r="O416" s="32">
        <v>60</v>
      </c>
      <c r="P416" s="8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32"/>
      <c r="R416" s="732"/>
      <c r="S416" s="732"/>
      <c r="T416" s="733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4301011874</v>
      </c>
      <c r="D417" s="727">
        <v>4680115884892</v>
      </c>
      <c r="E417" s="728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67</v>
      </c>
      <c r="N417" s="33"/>
      <c r="O417" s="32">
        <v>60</v>
      </c>
      <c r="P417" s="10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32"/>
      <c r="R417" s="732"/>
      <c r="S417" s="732"/>
      <c r="T417" s="733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27">
        <v>4680115884885</v>
      </c>
      <c r="E418" s="728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2"/>
      <c r="R418" s="732"/>
      <c r="S418" s="732"/>
      <c r="T418" s="733"/>
      <c r="U418" s="34"/>
      <c r="V418" s="34"/>
      <c r="W418" s="35" t="s">
        <v>68</v>
      </c>
      <c r="X418" s="723">
        <v>80</v>
      </c>
      <c r="Y418" s="724">
        <f t="shared" si="77"/>
        <v>84</v>
      </c>
      <c r="Z418" s="36">
        <f t="shared" si="78"/>
        <v>0.15225</v>
      </c>
      <c r="AA418" s="56"/>
      <c r="AB418" s="57"/>
      <c r="AC418" s="503" t="s">
        <v>683</v>
      </c>
      <c r="AG418" s="64"/>
      <c r="AJ418" s="68"/>
      <c r="AK418" s="68"/>
      <c r="BB418" s="504" t="s">
        <v>1</v>
      </c>
      <c r="BM418" s="64">
        <f t="shared" si="79"/>
        <v>83.2</v>
      </c>
      <c r="BN418" s="64">
        <f t="shared" si="80"/>
        <v>87.36</v>
      </c>
      <c r="BO418" s="64">
        <f t="shared" si="81"/>
        <v>0.11904761904761904</v>
      </c>
      <c r="BP418" s="64">
        <f t="shared" si="82"/>
        <v>0.125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27">
        <v>4680115884908</v>
      </c>
      <c r="E419" s="728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2"/>
      <c r="R419" s="732"/>
      <c r="S419" s="732"/>
      <c r="T419" s="733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683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9" t="s">
        <v>70</v>
      </c>
      <c r="Q420" s="740"/>
      <c r="R420" s="740"/>
      <c r="S420" s="740"/>
      <c r="T420" s="740"/>
      <c r="U420" s="740"/>
      <c r="V420" s="741"/>
      <c r="W420" s="37" t="s">
        <v>71</v>
      </c>
      <c r="X420" s="725">
        <f>IFERROR(X413/H413,"0")+IFERROR(X414/H414,"0")+IFERROR(X415/H415,"0")+IFERROR(X416/H416,"0")+IFERROR(X417/H417,"0")+IFERROR(X418/H418,"0")+IFERROR(X419/H419,"0")</f>
        <v>6.666666666666667</v>
      </c>
      <c r="Y420" s="725">
        <f>IFERROR(Y413/H413,"0")+IFERROR(Y414/H414,"0")+IFERROR(Y415/H415,"0")+IFERROR(Y416/H416,"0")+IFERROR(Y417/H417,"0")+IFERROR(Y418/H418,"0")+IFERROR(Y419/H419,"0")</f>
        <v>7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0.15225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9" t="s">
        <v>70</v>
      </c>
      <c r="Q421" s="740"/>
      <c r="R421" s="740"/>
      <c r="S421" s="740"/>
      <c r="T421" s="740"/>
      <c r="U421" s="740"/>
      <c r="V421" s="741"/>
      <c r="W421" s="37" t="s">
        <v>68</v>
      </c>
      <c r="X421" s="725">
        <f>IFERROR(SUM(X413:X419),"0")</f>
        <v>80</v>
      </c>
      <c r="Y421" s="725">
        <f>IFERROR(SUM(Y413:Y419),"0")</f>
        <v>84</v>
      </c>
      <c r="Z421" s="37"/>
      <c r="AA421" s="726"/>
      <c r="AB421" s="726"/>
      <c r="AC421" s="726"/>
    </row>
    <row r="422" spans="1:68" ht="14.25" customHeight="1" x14ac:dyDescent="0.25">
      <c r="A422" s="742" t="s">
        <v>63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7">
        <v>4607091384802</v>
      </c>
      <c r="E423" s="728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2"/>
      <c r="R423" s="732"/>
      <c r="S423" s="732"/>
      <c r="T423" s="733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27">
        <v>4607091384826</v>
      </c>
      <c r="E424" s="728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2"/>
      <c r="R424" s="732"/>
      <c r="S424" s="732"/>
      <c r="T424" s="733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9" t="s">
        <v>70</v>
      </c>
      <c r="Q425" s="740"/>
      <c r="R425" s="740"/>
      <c r="S425" s="740"/>
      <c r="T425" s="740"/>
      <c r="U425" s="740"/>
      <c r="V425" s="741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9" t="s">
        <v>70</v>
      </c>
      <c r="Q426" s="740"/>
      <c r="R426" s="740"/>
      <c r="S426" s="740"/>
      <c r="T426" s="740"/>
      <c r="U426" s="740"/>
      <c r="V426" s="741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customHeight="1" x14ac:dyDescent="0.25">
      <c r="A427" s="742" t="s">
        <v>72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7">
        <v>4607091384246</v>
      </c>
      <c r="E428" s="728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2"/>
      <c r="R428" s="732"/>
      <c r="S428" s="732"/>
      <c r="T428" s="733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27">
        <v>4680115881976</v>
      </c>
      <c r="E429" s="728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2"/>
      <c r="R429" s="732"/>
      <c r="S429" s="732"/>
      <c r="T429" s="733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27">
        <v>4607091384253</v>
      </c>
      <c r="E430" s="728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2"/>
      <c r="R430" s="732"/>
      <c r="S430" s="732"/>
      <c r="T430" s="733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27">
        <v>4607091384253</v>
      </c>
      <c r="E431" s="728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2"/>
      <c r="R431" s="732"/>
      <c r="S431" s="732"/>
      <c r="T431" s="733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27">
        <v>4680115881969</v>
      </c>
      <c r="E432" s="728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2"/>
      <c r="R432" s="732"/>
      <c r="S432" s="732"/>
      <c r="T432" s="733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9" t="s">
        <v>70</v>
      </c>
      <c r="Q433" s="740"/>
      <c r="R433" s="740"/>
      <c r="S433" s="740"/>
      <c r="T433" s="740"/>
      <c r="U433" s="740"/>
      <c r="V433" s="741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9" t="s">
        <v>70</v>
      </c>
      <c r="Q434" s="740"/>
      <c r="R434" s="740"/>
      <c r="S434" s="740"/>
      <c r="T434" s="740"/>
      <c r="U434" s="740"/>
      <c r="V434" s="741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customHeight="1" x14ac:dyDescent="0.25">
      <c r="A435" s="742" t="s">
        <v>212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27">
        <v>4607091389357</v>
      </c>
      <c r="E436" s="728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2"/>
      <c r="R436" s="732"/>
      <c r="S436" s="732"/>
      <c r="T436" s="733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9" t="s">
        <v>70</v>
      </c>
      <c r="Q437" s="740"/>
      <c r="R437" s="740"/>
      <c r="S437" s="740"/>
      <c r="T437" s="740"/>
      <c r="U437" s="740"/>
      <c r="V437" s="741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9" t="s">
        <v>70</v>
      </c>
      <c r="Q438" s="740"/>
      <c r="R438" s="740"/>
      <c r="S438" s="740"/>
      <c r="T438" s="740"/>
      <c r="U438" s="740"/>
      <c r="V438" s="741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customHeight="1" x14ac:dyDescent="0.2">
      <c r="A439" s="825" t="s">
        <v>708</v>
      </c>
      <c r="B439" s="826"/>
      <c r="C439" s="826"/>
      <c r="D439" s="826"/>
      <c r="E439" s="826"/>
      <c r="F439" s="826"/>
      <c r="G439" s="826"/>
      <c r="H439" s="826"/>
      <c r="I439" s="826"/>
      <c r="J439" s="826"/>
      <c r="K439" s="826"/>
      <c r="L439" s="826"/>
      <c r="M439" s="826"/>
      <c r="N439" s="826"/>
      <c r="O439" s="826"/>
      <c r="P439" s="826"/>
      <c r="Q439" s="826"/>
      <c r="R439" s="826"/>
      <c r="S439" s="826"/>
      <c r="T439" s="826"/>
      <c r="U439" s="826"/>
      <c r="V439" s="826"/>
      <c r="W439" s="826"/>
      <c r="X439" s="826"/>
      <c r="Y439" s="826"/>
      <c r="Z439" s="826"/>
      <c r="AA439" s="48"/>
      <c r="AB439" s="48"/>
      <c r="AC439" s="48"/>
    </row>
    <row r="440" spans="1:68" ht="16.5" customHeight="1" x14ac:dyDescent="0.25">
      <c r="A440" s="744" t="s">
        <v>709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42" t="s">
        <v>113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27">
        <v>4607091389708</v>
      </c>
      <c r="E442" s="728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2"/>
      <c r="R442" s="732"/>
      <c r="S442" s="732"/>
      <c r="T442" s="733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9" t="s">
        <v>70</v>
      </c>
      <c r="Q443" s="740"/>
      <c r="R443" s="740"/>
      <c r="S443" s="740"/>
      <c r="T443" s="740"/>
      <c r="U443" s="740"/>
      <c r="V443" s="741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9" t="s">
        <v>70</v>
      </c>
      <c r="Q444" s="740"/>
      <c r="R444" s="740"/>
      <c r="S444" s="740"/>
      <c r="T444" s="740"/>
      <c r="U444" s="740"/>
      <c r="V444" s="741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42" t="s">
        <v>63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27">
        <v>4607091389753</v>
      </c>
      <c r="E446" s="728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2"/>
      <c r="R446" s="732"/>
      <c r="S446" s="732"/>
      <c r="T446" s="733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7">
        <v>4607091389753</v>
      </c>
      <c r="E447" s="728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2"/>
      <c r="R447" s="732"/>
      <c r="S447" s="732"/>
      <c r="T447" s="733"/>
      <c r="U447" s="34"/>
      <c r="V447" s="34"/>
      <c r="W447" s="35" t="s">
        <v>68</v>
      </c>
      <c r="X447" s="723">
        <v>40</v>
      </c>
      <c r="Y447" s="724">
        <f t="shared" si="83"/>
        <v>42</v>
      </c>
      <c r="Z447" s="36">
        <f>IFERROR(IF(Y447=0,"",ROUNDUP(Y447/H447,0)*0.00753),"")</f>
        <v>7.5300000000000006E-2</v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42.190476190476183</v>
      </c>
      <c r="BN447" s="64">
        <f t="shared" si="85"/>
        <v>44.3</v>
      </c>
      <c r="BO447" s="64">
        <f t="shared" si="86"/>
        <v>6.1050061050061048E-2</v>
      </c>
      <c r="BP447" s="64">
        <f t="shared" si="87"/>
        <v>6.4102564102564097E-2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27">
        <v>4607091389760</v>
      </c>
      <c r="E448" s="728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2"/>
      <c r="R448" s="732"/>
      <c r="S448" s="732"/>
      <c r="T448" s="733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7">
        <v>4607091389746</v>
      </c>
      <c r="E449" s="728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2"/>
      <c r="R449" s="732"/>
      <c r="S449" s="732"/>
      <c r="T449" s="733"/>
      <c r="U449" s="34"/>
      <c r="V449" s="34"/>
      <c r="W449" s="35" t="s">
        <v>68</v>
      </c>
      <c r="X449" s="723">
        <v>50</v>
      </c>
      <c r="Y449" s="724">
        <f t="shared" si="83"/>
        <v>50.400000000000006</v>
      </c>
      <c r="Z449" s="36">
        <f>IFERROR(IF(Y449=0,"",ROUNDUP(Y449/H449,0)*0.00753),"")</f>
        <v>9.0359999999999996E-2</v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52.738095238095234</v>
      </c>
      <c r="BN449" s="64">
        <f t="shared" si="85"/>
        <v>53.160000000000004</v>
      </c>
      <c r="BO449" s="64">
        <f t="shared" si="86"/>
        <v>7.6312576312576319E-2</v>
      </c>
      <c r="BP449" s="64">
        <f t="shared" si="87"/>
        <v>7.6923076923076927E-2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27">
        <v>4607091389746</v>
      </c>
      <c r="E450" s="728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2"/>
      <c r="R450" s="732"/>
      <c r="S450" s="732"/>
      <c r="T450" s="733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4301031257</v>
      </c>
      <c r="D451" s="727">
        <v>4680115883147</v>
      </c>
      <c r="E451" s="728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2"/>
      <c r="R451" s="732"/>
      <c r="S451" s="732"/>
      <c r="T451" s="733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726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727</v>
      </c>
      <c r="C452" s="31">
        <v>4301031335</v>
      </c>
      <c r="D452" s="727">
        <v>4680115883147</v>
      </c>
      <c r="E452" s="728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7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2"/>
      <c r="R452" s="732"/>
      <c r="S452" s="732"/>
      <c r="T452" s="733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715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4301031178</v>
      </c>
      <c r="D453" s="727">
        <v>4607091384338</v>
      </c>
      <c r="E453" s="728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32"/>
      <c r="R453" s="732"/>
      <c r="S453" s="732"/>
      <c r="T453" s="733"/>
      <c r="U453" s="34"/>
      <c r="V453" s="34"/>
      <c r="W453" s="35" t="s">
        <v>68</v>
      </c>
      <c r="X453" s="723">
        <v>52.5</v>
      </c>
      <c r="Y453" s="724">
        <f t="shared" si="83"/>
        <v>52.5</v>
      </c>
      <c r="Z453" s="36">
        <f t="shared" si="88"/>
        <v>0.1255</v>
      </c>
      <c r="AA453" s="56"/>
      <c r="AB453" s="57"/>
      <c r="AC453" s="539" t="s">
        <v>726</v>
      </c>
      <c r="AG453" s="64"/>
      <c r="AJ453" s="68"/>
      <c r="AK453" s="68"/>
      <c r="BB453" s="540" t="s">
        <v>1</v>
      </c>
      <c r="BM453" s="64">
        <f t="shared" si="84"/>
        <v>55.75</v>
      </c>
      <c r="BN453" s="64">
        <f t="shared" si="85"/>
        <v>55.75</v>
      </c>
      <c r="BO453" s="64">
        <f t="shared" si="86"/>
        <v>0.10683760683760685</v>
      </c>
      <c r="BP453" s="64">
        <f t="shared" si="87"/>
        <v>0.10683760683760685</v>
      </c>
    </row>
    <row r="454" spans="1:68" ht="27" customHeight="1" x14ac:dyDescent="0.25">
      <c r="A454" s="54" t="s">
        <v>728</v>
      </c>
      <c r="B454" s="54" t="s">
        <v>730</v>
      </c>
      <c r="C454" s="31">
        <v>4301031330</v>
      </c>
      <c r="D454" s="727">
        <v>4607091384338</v>
      </c>
      <c r="E454" s="728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32"/>
      <c r="R454" s="732"/>
      <c r="S454" s="732"/>
      <c r="T454" s="733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715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4301031254</v>
      </c>
      <c r="D455" s="727">
        <v>4680115883154</v>
      </c>
      <c r="E455" s="728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5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2"/>
      <c r="R455" s="732"/>
      <c r="S455" s="732"/>
      <c r="T455" s="733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4301031336</v>
      </c>
      <c r="D456" s="727">
        <v>4680115883154</v>
      </c>
      <c r="E456" s="728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6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2"/>
      <c r="R456" s="732"/>
      <c r="S456" s="732"/>
      <c r="T456" s="733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27">
        <v>4607091389524</v>
      </c>
      <c r="E457" s="728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2"/>
      <c r="R457" s="732"/>
      <c r="S457" s="732"/>
      <c r="T457" s="733"/>
      <c r="U457" s="34"/>
      <c r="V457" s="34"/>
      <c r="W457" s="35" t="s">
        <v>68</v>
      </c>
      <c r="X457" s="723">
        <v>10.5</v>
      </c>
      <c r="Y457" s="724">
        <f t="shared" si="83"/>
        <v>10.5</v>
      </c>
      <c r="Z457" s="36">
        <f t="shared" si="88"/>
        <v>2.5100000000000001E-2</v>
      </c>
      <c r="AA457" s="56"/>
      <c r="AB457" s="57"/>
      <c r="AC457" s="547" t="s">
        <v>735</v>
      </c>
      <c r="AG457" s="64"/>
      <c r="AJ457" s="68"/>
      <c r="AK457" s="68"/>
      <c r="BB457" s="548" t="s">
        <v>1</v>
      </c>
      <c r="BM457" s="64">
        <f t="shared" si="84"/>
        <v>11.149999999999999</v>
      </c>
      <c r="BN457" s="64">
        <f t="shared" si="85"/>
        <v>11.149999999999999</v>
      </c>
      <c r="BO457" s="64">
        <f t="shared" si="86"/>
        <v>2.1367521367521368E-2</v>
      </c>
      <c r="BP457" s="64">
        <f t="shared" si="87"/>
        <v>2.1367521367521368E-2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27">
        <v>4607091389524</v>
      </c>
      <c r="E458" s="728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97" t="s">
        <v>739</v>
      </c>
      <c r="Q458" s="732"/>
      <c r="R458" s="732"/>
      <c r="S458" s="732"/>
      <c r="T458" s="733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735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27">
        <v>4680115883161</v>
      </c>
      <c r="E459" s="728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2"/>
      <c r="R459" s="732"/>
      <c r="S459" s="732"/>
      <c r="T459" s="733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4301031358</v>
      </c>
      <c r="D460" s="727">
        <v>4607091389531</v>
      </c>
      <c r="E460" s="728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2"/>
      <c r="R460" s="732"/>
      <c r="S460" s="732"/>
      <c r="T460" s="733"/>
      <c r="U460" s="34"/>
      <c r="V460" s="34"/>
      <c r="W460" s="35" t="s">
        <v>68</v>
      </c>
      <c r="X460" s="723">
        <v>87.5</v>
      </c>
      <c r="Y460" s="724">
        <f t="shared" si="83"/>
        <v>88.2</v>
      </c>
      <c r="Z460" s="36">
        <f t="shared" si="88"/>
        <v>0.21084</v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92.916666666666657</v>
      </c>
      <c r="BN460" s="64">
        <f t="shared" si="85"/>
        <v>93.66</v>
      </c>
      <c r="BO460" s="64">
        <f t="shared" si="86"/>
        <v>0.17806267806267806</v>
      </c>
      <c r="BP460" s="64">
        <f t="shared" si="87"/>
        <v>0.17948717948717952</v>
      </c>
    </row>
    <row r="461" spans="1:68" ht="27" customHeight="1" x14ac:dyDescent="0.25">
      <c r="A461" s="54" t="s">
        <v>743</v>
      </c>
      <c r="B461" s="54" t="s">
        <v>746</v>
      </c>
      <c r="C461" s="31">
        <v>4301031333</v>
      </c>
      <c r="D461" s="727">
        <v>4607091389531</v>
      </c>
      <c r="E461" s="728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2"/>
      <c r="R461" s="732"/>
      <c r="S461" s="732"/>
      <c r="T461" s="733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27">
        <v>4607091384345</v>
      </c>
      <c r="E462" s="728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2"/>
      <c r="R462" s="732"/>
      <c r="S462" s="732"/>
      <c r="T462" s="733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4301031255</v>
      </c>
      <c r="D463" s="727">
        <v>4680115883185</v>
      </c>
      <c r="E463" s="728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45</v>
      </c>
      <c r="P463" s="10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2"/>
      <c r="R463" s="732"/>
      <c r="S463" s="732"/>
      <c r="T463" s="733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751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752</v>
      </c>
      <c r="C464" s="31">
        <v>4301031338</v>
      </c>
      <c r="D464" s="727">
        <v>4680115883185</v>
      </c>
      <c r="E464" s="728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50</v>
      </c>
      <c r="P464" s="8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2"/>
      <c r="R464" s="732"/>
      <c r="S464" s="732"/>
      <c r="T464" s="733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719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9" t="s">
        <v>70</v>
      </c>
      <c r="Q465" s="740"/>
      <c r="R465" s="740"/>
      <c r="S465" s="740"/>
      <c r="T465" s="740"/>
      <c r="U465" s="740"/>
      <c r="V465" s="741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93.095238095238102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94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0.52710000000000001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9" t="s">
        <v>70</v>
      </c>
      <c r="Q466" s="740"/>
      <c r="R466" s="740"/>
      <c r="S466" s="740"/>
      <c r="T466" s="740"/>
      <c r="U466" s="740"/>
      <c r="V466" s="741"/>
      <c r="W466" s="37" t="s">
        <v>68</v>
      </c>
      <c r="X466" s="725">
        <f>IFERROR(SUM(X446:X464),"0")</f>
        <v>240.5</v>
      </c>
      <c r="Y466" s="725">
        <f>IFERROR(SUM(Y446:Y464),"0")</f>
        <v>243.60000000000002</v>
      </c>
      <c r="Z466" s="37"/>
      <c r="AA466" s="726"/>
      <c r="AB466" s="726"/>
      <c r="AC466" s="726"/>
    </row>
    <row r="467" spans="1:68" ht="14.25" customHeight="1" x14ac:dyDescent="0.25">
      <c r="A467" s="742" t="s">
        <v>72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27">
        <v>4607091384352</v>
      </c>
      <c r="E468" s="728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2"/>
      <c r="R468" s="732"/>
      <c r="S468" s="732"/>
      <c r="T468" s="733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27">
        <v>4607091389654</v>
      </c>
      <c r="E469" s="728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2"/>
      <c r="R469" s="732"/>
      <c r="S469" s="732"/>
      <c r="T469" s="733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9" t="s">
        <v>70</v>
      </c>
      <c r="Q470" s="740"/>
      <c r="R470" s="740"/>
      <c r="S470" s="740"/>
      <c r="T470" s="740"/>
      <c r="U470" s="740"/>
      <c r="V470" s="741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9" t="s">
        <v>70</v>
      </c>
      <c r="Q471" s="740"/>
      <c r="R471" s="740"/>
      <c r="S471" s="740"/>
      <c r="T471" s="740"/>
      <c r="U471" s="740"/>
      <c r="V471" s="741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42" t="s">
        <v>102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27">
        <v>4680115884335</v>
      </c>
      <c r="E473" s="728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2"/>
      <c r="R473" s="732"/>
      <c r="S473" s="732"/>
      <c r="T473" s="733"/>
      <c r="U473" s="34"/>
      <c r="V473" s="34"/>
      <c r="W473" s="35" t="s">
        <v>68</v>
      </c>
      <c r="X473" s="723">
        <v>4.8</v>
      </c>
      <c r="Y473" s="724">
        <f>IFERROR(IF(X473="",0,CEILING((X473/$H473),1)*$H473),"")</f>
        <v>4.8</v>
      </c>
      <c r="Z473" s="36">
        <f>IFERROR(IF(Y473=0,"",ROUNDUP(Y473/H473,0)*0.00627),"")</f>
        <v>2.5080000000000002E-2</v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7.2000000000000011</v>
      </c>
      <c r="BN473" s="64">
        <f>IFERROR(Y473*I473/H473,"0")</f>
        <v>7.2000000000000011</v>
      </c>
      <c r="BO473" s="64">
        <f>IFERROR(1/J473*(X473/H473),"0")</f>
        <v>0.02</v>
      </c>
      <c r="BP473" s="64">
        <f>IFERROR(1/J473*(Y473/H473),"0")</f>
        <v>0.02</v>
      </c>
    </row>
    <row r="474" spans="1:68" ht="27" customHeight="1" x14ac:dyDescent="0.25">
      <c r="A474" s="54" t="s">
        <v>764</v>
      </c>
      <c r="B474" s="54" t="s">
        <v>765</v>
      </c>
      <c r="C474" s="31">
        <v>4301170011</v>
      </c>
      <c r="D474" s="727">
        <v>4680115884113</v>
      </c>
      <c r="E474" s="728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9" t="s">
        <v>70</v>
      </c>
      <c r="Q475" s="740"/>
      <c r="R475" s="740"/>
      <c r="S475" s="740"/>
      <c r="T475" s="740"/>
      <c r="U475" s="740"/>
      <c r="V475" s="741"/>
      <c r="W475" s="37" t="s">
        <v>71</v>
      </c>
      <c r="X475" s="725">
        <f>IFERROR(X473/H473,"0")+IFERROR(X474/H474,"0")</f>
        <v>4</v>
      </c>
      <c r="Y475" s="725">
        <f>IFERROR(Y473/H473,"0")+IFERROR(Y474/H474,"0")</f>
        <v>4</v>
      </c>
      <c r="Z475" s="725">
        <f>IFERROR(IF(Z473="",0,Z473),"0")+IFERROR(IF(Z474="",0,Z474),"0")</f>
        <v>2.5080000000000002E-2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9" t="s">
        <v>70</v>
      </c>
      <c r="Q476" s="740"/>
      <c r="R476" s="740"/>
      <c r="S476" s="740"/>
      <c r="T476" s="740"/>
      <c r="U476" s="740"/>
      <c r="V476" s="741"/>
      <c r="W476" s="37" t="s">
        <v>68</v>
      </c>
      <c r="X476" s="725">
        <f>IFERROR(SUM(X473:X474),"0")</f>
        <v>4.8</v>
      </c>
      <c r="Y476" s="725">
        <f>IFERROR(SUM(Y473:Y474),"0")</f>
        <v>4.8</v>
      </c>
      <c r="Z476" s="37"/>
      <c r="AA476" s="726"/>
      <c r="AB476" s="726"/>
      <c r="AC476" s="726"/>
    </row>
    <row r="477" spans="1:68" ht="16.5" customHeight="1" x14ac:dyDescent="0.25">
      <c r="A477" s="744" t="s">
        <v>767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42" t="s">
        <v>165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768</v>
      </c>
      <c r="B479" s="54" t="s">
        <v>769</v>
      </c>
      <c r="C479" s="31">
        <v>4301020315</v>
      </c>
      <c r="D479" s="727">
        <v>4607091389364</v>
      </c>
      <c r="E479" s="728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2"/>
      <c r="R479" s="732"/>
      <c r="S479" s="732"/>
      <c r="T479" s="733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9" t="s">
        <v>70</v>
      </c>
      <c r="Q480" s="740"/>
      <c r="R480" s="740"/>
      <c r="S480" s="740"/>
      <c r="T480" s="740"/>
      <c r="U480" s="740"/>
      <c r="V480" s="741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9" t="s">
        <v>70</v>
      </c>
      <c r="Q481" s="740"/>
      <c r="R481" s="740"/>
      <c r="S481" s="740"/>
      <c r="T481" s="740"/>
      <c r="U481" s="740"/>
      <c r="V481" s="741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42" t="s">
        <v>63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27">
        <v>4607091389739</v>
      </c>
      <c r="E483" s="728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2"/>
      <c r="R483" s="732"/>
      <c r="S483" s="732"/>
      <c r="T483" s="733"/>
      <c r="U483" s="34"/>
      <c r="V483" s="34"/>
      <c r="W483" s="35" t="s">
        <v>68</v>
      </c>
      <c r="X483" s="723">
        <v>40</v>
      </c>
      <c r="Y483" s="724">
        <f>IFERROR(IF(X483="",0,CEILING((X483/$H483),1)*$H483),"")</f>
        <v>42</v>
      </c>
      <c r="Z483" s="36">
        <f>IFERROR(IF(Y483=0,"",ROUNDUP(Y483/H483,0)*0.00753),"")</f>
        <v>7.5300000000000006E-2</v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42.190476190476183</v>
      </c>
      <c r="BN483" s="64">
        <f>IFERROR(Y483*I483/H483,"0")</f>
        <v>44.3</v>
      </c>
      <c r="BO483" s="64">
        <f>IFERROR(1/J483*(X483/H483),"0")</f>
        <v>6.1050061050061048E-2</v>
      </c>
      <c r="BP483" s="64">
        <f>IFERROR(1/J483*(Y483/H483),"0")</f>
        <v>6.4102564102564097E-2</v>
      </c>
    </row>
    <row r="484" spans="1:68" ht="27" customHeight="1" x14ac:dyDescent="0.25">
      <c r="A484" s="54" t="s">
        <v>774</v>
      </c>
      <c r="B484" s="54" t="s">
        <v>775</v>
      </c>
      <c r="C484" s="31">
        <v>4301031363</v>
      </c>
      <c r="D484" s="727">
        <v>4607091389425</v>
      </c>
      <c r="E484" s="728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2"/>
      <c r="R484" s="732"/>
      <c r="S484" s="732"/>
      <c r="T484" s="733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4301031334</v>
      </c>
      <c r="D485" s="727">
        <v>4680115880771</v>
      </c>
      <c r="E485" s="728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2"/>
      <c r="R485" s="732"/>
      <c r="S485" s="732"/>
      <c r="T485" s="733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780</v>
      </c>
      <c r="B486" s="54" t="s">
        <v>781</v>
      </c>
      <c r="C486" s="31">
        <v>4301031359</v>
      </c>
      <c r="D486" s="727">
        <v>4607091389500</v>
      </c>
      <c r="E486" s="728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1" t="s">
        <v>782</v>
      </c>
      <c r="Q486" s="732"/>
      <c r="R486" s="732"/>
      <c r="S486" s="732"/>
      <c r="T486" s="733"/>
      <c r="U486" s="34"/>
      <c r="V486" s="34"/>
      <c r="W486" s="35" t="s">
        <v>68</v>
      </c>
      <c r="X486" s="723">
        <v>7</v>
      </c>
      <c r="Y486" s="724">
        <f>IFERROR(IF(X486="",0,CEILING((X486/$H486),1)*$H486),"")</f>
        <v>8.4</v>
      </c>
      <c r="Z486" s="36">
        <f>IFERROR(IF(Y486=0,"",ROUNDUP(Y486/H486,0)*0.00502),"")</f>
        <v>2.0080000000000001E-2</v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7.4333333333333327</v>
      </c>
      <c r="BN486" s="64">
        <f>IFERROR(Y486*I486/H486,"0")</f>
        <v>8.92</v>
      </c>
      <c r="BO486" s="64">
        <f>IFERROR(1/J486*(X486/H486),"0")</f>
        <v>1.4245014245014245E-2</v>
      </c>
      <c r="BP486" s="64">
        <f>IFERROR(1/J486*(Y486/H486),"0")</f>
        <v>1.7094017094017096E-2</v>
      </c>
    </row>
    <row r="487" spans="1:68" ht="27" customHeight="1" x14ac:dyDescent="0.25">
      <c r="A487" s="54" t="s">
        <v>780</v>
      </c>
      <c r="B487" s="54" t="s">
        <v>783</v>
      </c>
      <c r="C487" s="31">
        <v>4301031327</v>
      </c>
      <c r="D487" s="727">
        <v>4607091389500</v>
      </c>
      <c r="E487" s="728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2"/>
      <c r="R487" s="732"/>
      <c r="S487" s="732"/>
      <c r="T487" s="733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9" t="s">
        <v>70</v>
      </c>
      <c r="Q488" s="740"/>
      <c r="R488" s="740"/>
      <c r="S488" s="740"/>
      <c r="T488" s="740"/>
      <c r="U488" s="740"/>
      <c r="V488" s="741"/>
      <c r="W488" s="37" t="s">
        <v>71</v>
      </c>
      <c r="X488" s="725">
        <f>IFERROR(X483/H483,"0")+IFERROR(X484/H484,"0")+IFERROR(X485/H485,"0")+IFERROR(X486/H486,"0")+IFERROR(X487/H487,"0")</f>
        <v>12.857142857142858</v>
      </c>
      <c r="Y488" s="725">
        <f>IFERROR(Y483/H483,"0")+IFERROR(Y484/H484,"0")+IFERROR(Y485/H485,"0")+IFERROR(Y486/H486,"0")+IFERROR(Y487/H487,"0")</f>
        <v>14</v>
      </c>
      <c r="Z488" s="725">
        <f>IFERROR(IF(Z483="",0,Z483),"0")+IFERROR(IF(Z484="",0,Z484),"0")+IFERROR(IF(Z485="",0,Z485),"0")+IFERROR(IF(Z486="",0,Z486),"0")+IFERROR(IF(Z487="",0,Z487),"0")</f>
        <v>9.5380000000000006E-2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9" t="s">
        <v>70</v>
      </c>
      <c r="Q489" s="740"/>
      <c r="R489" s="740"/>
      <c r="S489" s="740"/>
      <c r="T489" s="740"/>
      <c r="U489" s="740"/>
      <c r="V489" s="741"/>
      <c r="W489" s="37" t="s">
        <v>68</v>
      </c>
      <c r="X489" s="725">
        <f>IFERROR(SUM(X483:X487),"0")</f>
        <v>47</v>
      </c>
      <c r="Y489" s="725">
        <f>IFERROR(SUM(Y483:Y487),"0")</f>
        <v>50.4</v>
      </c>
      <c r="Z489" s="37"/>
      <c r="AA489" s="726"/>
      <c r="AB489" s="726"/>
      <c r="AC489" s="726"/>
    </row>
    <row r="490" spans="1:68" ht="14.25" customHeight="1" x14ac:dyDescent="0.25">
      <c r="A490" s="742" t="s">
        <v>102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784</v>
      </c>
      <c r="B491" s="54" t="s">
        <v>785</v>
      </c>
      <c r="C491" s="31">
        <v>4301032046</v>
      </c>
      <c r="D491" s="727">
        <v>4680115884359</v>
      </c>
      <c r="E491" s="728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2"/>
      <c r="R491" s="732"/>
      <c r="S491" s="732"/>
      <c r="T491" s="733"/>
      <c r="U491" s="34"/>
      <c r="V491" s="34"/>
      <c r="W491" s="35" t="s">
        <v>68</v>
      </c>
      <c r="X491" s="723">
        <v>3</v>
      </c>
      <c r="Y491" s="724">
        <f>IFERROR(IF(X491="",0,CEILING((X491/$H491),1)*$H491),"")</f>
        <v>3.5999999999999996</v>
      </c>
      <c r="Z491" s="36">
        <f>IFERROR(IF(Y491=0,"",ROUNDUP(Y491/H491,0)*0.00627),"")</f>
        <v>1.881E-2</v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4.5000000000000009</v>
      </c>
      <c r="BN491" s="64">
        <f>IFERROR(Y491*I491/H491,"0")</f>
        <v>5.3999999999999995</v>
      </c>
      <c r="BO491" s="64">
        <f>IFERROR(1/J491*(X491/H491),"0")</f>
        <v>1.2500000000000001E-2</v>
      </c>
      <c r="BP491" s="64">
        <f>IFERROR(1/J491*(Y491/H491),"0")</f>
        <v>1.4999999999999999E-2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9" t="s">
        <v>70</v>
      </c>
      <c r="Q492" s="740"/>
      <c r="R492" s="740"/>
      <c r="S492" s="740"/>
      <c r="T492" s="740"/>
      <c r="U492" s="740"/>
      <c r="V492" s="741"/>
      <c r="W492" s="37" t="s">
        <v>71</v>
      </c>
      <c r="X492" s="725">
        <f>IFERROR(X491/H491,"0")</f>
        <v>2.5</v>
      </c>
      <c r="Y492" s="725">
        <f>IFERROR(Y491/H491,"0")</f>
        <v>3</v>
      </c>
      <c r="Z492" s="725">
        <f>IFERROR(IF(Z491="",0,Z491),"0")</f>
        <v>1.881E-2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9" t="s">
        <v>70</v>
      </c>
      <c r="Q493" s="740"/>
      <c r="R493" s="740"/>
      <c r="S493" s="740"/>
      <c r="T493" s="740"/>
      <c r="U493" s="740"/>
      <c r="V493" s="741"/>
      <c r="W493" s="37" t="s">
        <v>68</v>
      </c>
      <c r="X493" s="725">
        <f>IFERROR(SUM(X491:X491),"0")</f>
        <v>3</v>
      </c>
      <c r="Y493" s="725">
        <f>IFERROR(SUM(Y491:Y491),"0")</f>
        <v>3.5999999999999996</v>
      </c>
      <c r="Z493" s="37"/>
      <c r="AA493" s="726"/>
      <c r="AB493" s="726"/>
      <c r="AC493" s="726"/>
    </row>
    <row r="494" spans="1:68" ht="14.25" customHeight="1" x14ac:dyDescent="0.25">
      <c r="A494" s="742" t="s">
        <v>786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27">
        <v>4680115884564</v>
      </c>
      <c r="E495" s="728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9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2"/>
      <c r="R495" s="732"/>
      <c r="S495" s="732"/>
      <c r="T495" s="733"/>
      <c r="U495" s="34"/>
      <c r="V495" s="34"/>
      <c r="W495" s="35" t="s">
        <v>68</v>
      </c>
      <c r="X495" s="723">
        <v>4.5</v>
      </c>
      <c r="Y495" s="724">
        <f>IFERROR(IF(X495="",0,CEILING((X495/$H495),1)*$H495),"")</f>
        <v>6</v>
      </c>
      <c r="Z495" s="36">
        <f>IFERROR(IF(Y495=0,"",ROUNDUP(Y495/H495,0)*0.00627),"")</f>
        <v>1.2540000000000001E-2</v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5.3999999999999995</v>
      </c>
      <c r="BN495" s="64">
        <f>IFERROR(Y495*I495/H495,"0")</f>
        <v>7.2</v>
      </c>
      <c r="BO495" s="64">
        <f>IFERROR(1/J495*(X495/H495),"0")</f>
        <v>7.4999999999999997E-3</v>
      </c>
      <c r="BP495" s="64">
        <f>IFERROR(1/J495*(Y495/H495),"0")</f>
        <v>0.01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9" t="s">
        <v>70</v>
      </c>
      <c r="Q496" s="740"/>
      <c r="R496" s="740"/>
      <c r="S496" s="740"/>
      <c r="T496" s="740"/>
      <c r="U496" s="740"/>
      <c r="V496" s="741"/>
      <c r="W496" s="37" t="s">
        <v>71</v>
      </c>
      <c r="X496" s="725">
        <f>IFERROR(X495/H495,"0")</f>
        <v>1.5</v>
      </c>
      <c r="Y496" s="725">
        <f>IFERROR(Y495/H495,"0")</f>
        <v>2</v>
      </c>
      <c r="Z496" s="725">
        <f>IFERROR(IF(Z495="",0,Z495),"0")</f>
        <v>1.2540000000000001E-2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9" t="s">
        <v>70</v>
      </c>
      <c r="Q497" s="740"/>
      <c r="R497" s="740"/>
      <c r="S497" s="740"/>
      <c r="T497" s="740"/>
      <c r="U497" s="740"/>
      <c r="V497" s="741"/>
      <c r="W497" s="37" t="s">
        <v>68</v>
      </c>
      <c r="X497" s="725">
        <f>IFERROR(SUM(X495:X495),"0")</f>
        <v>4.5</v>
      </c>
      <c r="Y497" s="725">
        <f>IFERROR(SUM(Y495:Y495),"0")</f>
        <v>6</v>
      </c>
      <c r="Z497" s="37"/>
      <c r="AA497" s="726"/>
      <c r="AB497" s="726"/>
      <c r="AC497" s="726"/>
    </row>
    <row r="498" spans="1:68" ht="16.5" customHeight="1" x14ac:dyDescent="0.25">
      <c r="A498" s="744" t="s">
        <v>790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42" t="s">
        <v>63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27">
        <v>4680115885189</v>
      </c>
      <c r="E500" s="728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3">
        <v>16</v>
      </c>
      <c r="Y500" s="724">
        <f>IFERROR(IF(X500="",0,CEILING((X500/$H500),1)*$H500),"")</f>
        <v>16.8</v>
      </c>
      <c r="Z500" s="36">
        <f>IFERROR(IF(Y500=0,"",ROUNDUP(Y500/H500,0)*0.00502),"")</f>
        <v>7.0280000000000009E-2</v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18.293333333333337</v>
      </c>
      <c r="BN500" s="64">
        <f>IFERROR(Y500*I500/H500,"0")</f>
        <v>19.208000000000002</v>
      </c>
      <c r="BO500" s="64">
        <f>IFERROR(1/J500*(X500/H500),"0")</f>
        <v>5.6980056980056988E-2</v>
      </c>
      <c r="BP500" s="64">
        <f>IFERROR(1/J500*(Y500/H500),"0")</f>
        <v>5.9829059829059845E-2</v>
      </c>
    </row>
    <row r="501" spans="1:68" ht="27" customHeight="1" x14ac:dyDescent="0.25">
      <c r="A501" s="54" t="s">
        <v>794</v>
      </c>
      <c r="B501" s="54" t="s">
        <v>795</v>
      </c>
      <c r="C501" s="31">
        <v>4301031293</v>
      </c>
      <c r="D501" s="727">
        <v>4680115885172</v>
      </c>
      <c r="E501" s="728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2"/>
      <c r="R501" s="732"/>
      <c r="S501" s="732"/>
      <c r="T501" s="733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27">
        <v>4680115885110</v>
      </c>
      <c r="E502" s="728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8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2"/>
      <c r="R502" s="732"/>
      <c r="S502" s="732"/>
      <c r="T502" s="733"/>
      <c r="U502" s="34"/>
      <c r="V502" s="34"/>
      <c r="W502" s="35" t="s">
        <v>68</v>
      </c>
      <c r="X502" s="723">
        <v>24</v>
      </c>
      <c r="Y502" s="724">
        <f>IFERROR(IF(X502="",0,CEILING((X502/$H502),1)*$H502),"")</f>
        <v>24</v>
      </c>
      <c r="Z502" s="36">
        <f>IFERROR(IF(Y502=0,"",ROUNDUP(Y502/H502,0)*0.00502),"")</f>
        <v>0.1004</v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40.400000000000006</v>
      </c>
      <c r="BN502" s="64">
        <f>IFERROR(Y502*I502/H502,"0")</f>
        <v>40.400000000000006</v>
      </c>
      <c r="BO502" s="64">
        <f>IFERROR(1/J502*(X502/H502),"0")</f>
        <v>8.5470085470085472E-2</v>
      </c>
      <c r="BP502" s="64">
        <f>IFERROR(1/J502*(Y502/H502),"0")</f>
        <v>8.5470085470085472E-2</v>
      </c>
    </row>
    <row r="503" spans="1:68" ht="27" customHeight="1" x14ac:dyDescent="0.25">
      <c r="A503" s="54" t="s">
        <v>799</v>
      </c>
      <c r="B503" s="54" t="s">
        <v>800</v>
      </c>
      <c r="C503" s="31">
        <v>4301031329</v>
      </c>
      <c r="D503" s="727">
        <v>4680115885219</v>
      </c>
      <c r="E503" s="728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81" t="s">
        <v>801</v>
      </c>
      <c r="Q503" s="732"/>
      <c r="R503" s="732"/>
      <c r="S503" s="732"/>
      <c r="T503" s="733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9" t="s">
        <v>70</v>
      </c>
      <c r="Q504" s="740"/>
      <c r="R504" s="740"/>
      <c r="S504" s="740"/>
      <c r="T504" s="740"/>
      <c r="U504" s="740"/>
      <c r="V504" s="741"/>
      <c r="W504" s="37" t="s">
        <v>71</v>
      </c>
      <c r="X504" s="725">
        <f>IFERROR(X500/H500,"0")+IFERROR(X501/H501,"0")+IFERROR(X502/H502,"0")+IFERROR(X503/H503,"0")</f>
        <v>33.333333333333336</v>
      </c>
      <c r="Y504" s="725">
        <f>IFERROR(Y500/H500,"0")+IFERROR(Y501/H501,"0")+IFERROR(Y502/H502,"0")+IFERROR(Y503/H503,"0")</f>
        <v>34</v>
      </c>
      <c r="Z504" s="725">
        <f>IFERROR(IF(Z500="",0,Z500),"0")+IFERROR(IF(Z501="",0,Z501),"0")+IFERROR(IF(Z502="",0,Z502),"0")+IFERROR(IF(Z503="",0,Z503),"0")</f>
        <v>0.17068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9" t="s">
        <v>70</v>
      </c>
      <c r="Q505" s="740"/>
      <c r="R505" s="740"/>
      <c r="S505" s="740"/>
      <c r="T505" s="740"/>
      <c r="U505" s="740"/>
      <c r="V505" s="741"/>
      <c r="W505" s="37" t="s">
        <v>68</v>
      </c>
      <c r="X505" s="725">
        <f>IFERROR(SUM(X500:X503),"0")</f>
        <v>40</v>
      </c>
      <c r="Y505" s="725">
        <f>IFERROR(SUM(Y500:Y503),"0")</f>
        <v>40.799999999999997</v>
      </c>
      <c r="Z505" s="37"/>
      <c r="AA505" s="726"/>
      <c r="AB505" s="726"/>
      <c r="AC505" s="726"/>
    </row>
    <row r="506" spans="1:68" ht="16.5" customHeight="1" x14ac:dyDescent="0.25">
      <c r="A506" s="744" t="s">
        <v>803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42" t="s">
        <v>63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804</v>
      </c>
      <c r="B508" s="54" t="s">
        <v>805</v>
      </c>
      <c r="C508" s="31">
        <v>4301031261</v>
      </c>
      <c r="D508" s="727">
        <v>4680115885103</v>
      </c>
      <c r="E508" s="728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2"/>
      <c r="R508" s="732"/>
      <c r="S508" s="732"/>
      <c r="T508" s="733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9" t="s">
        <v>70</v>
      </c>
      <c r="Q509" s="740"/>
      <c r="R509" s="740"/>
      <c r="S509" s="740"/>
      <c r="T509" s="740"/>
      <c r="U509" s="740"/>
      <c r="V509" s="741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9" t="s">
        <v>70</v>
      </c>
      <c r="Q510" s="740"/>
      <c r="R510" s="740"/>
      <c r="S510" s="740"/>
      <c r="T510" s="740"/>
      <c r="U510" s="740"/>
      <c r="V510" s="741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825" t="s">
        <v>807</v>
      </c>
      <c r="B511" s="826"/>
      <c r="C511" s="826"/>
      <c r="D511" s="826"/>
      <c r="E511" s="826"/>
      <c r="F511" s="826"/>
      <c r="G511" s="826"/>
      <c r="H511" s="826"/>
      <c r="I511" s="826"/>
      <c r="J511" s="826"/>
      <c r="K511" s="826"/>
      <c r="L511" s="826"/>
      <c r="M511" s="826"/>
      <c r="N511" s="826"/>
      <c r="O511" s="826"/>
      <c r="P511" s="826"/>
      <c r="Q511" s="826"/>
      <c r="R511" s="826"/>
      <c r="S511" s="826"/>
      <c r="T511" s="826"/>
      <c r="U511" s="826"/>
      <c r="V511" s="826"/>
      <c r="W511" s="826"/>
      <c r="X511" s="826"/>
      <c r="Y511" s="826"/>
      <c r="Z511" s="826"/>
      <c r="AA511" s="48"/>
      <c r="AB511" s="48"/>
      <c r="AC511" s="48"/>
    </row>
    <row r="512" spans="1:68" ht="16.5" customHeight="1" x14ac:dyDescent="0.25">
      <c r="A512" s="744" t="s">
        <v>807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42" t="s">
        <v>113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808</v>
      </c>
      <c r="B514" s="54" t="s">
        <v>809</v>
      </c>
      <c r="C514" s="31">
        <v>4301011795</v>
      </c>
      <c r="D514" s="727">
        <v>4607091389067</v>
      </c>
      <c r="E514" s="728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2"/>
      <c r="R514" s="732"/>
      <c r="S514" s="732"/>
      <c r="T514" s="733"/>
      <c r="U514" s="34"/>
      <c r="V514" s="34"/>
      <c r="W514" s="35" t="s">
        <v>68</v>
      </c>
      <c r="X514" s="723">
        <v>100</v>
      </c>
      <c r="Y514" s="724">
        <f t="shared" ref="Y514:Y524" si="89">IFERROR(IF(X514="",0,CEILING((X514/$H514),1)*$H514),"")</f>
        <v>100.32000000000001</v>
      </c>
      <c r="Z514" s="36">
        <f t="shared" ref="Z514:Z519" si="90">IFERROR(IF(Y514=0,"",ROUNDUP(Y514/H514,0)*0.01196),"")</f>
        <v>0.22724</v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106.81818181818181</v>
      </c>
      <c r="BN514" s="64">
        <f t="shared" ref="BN514:BN524" si="92">IFERROR(Y514*I514/H514,"0")</f>
        <v>107.16</v>
      </c>
      <c r="BO514" s="64">
        <f t="shared" ref="BO514:BO524" si="93">IFERROR(1/J514*(X514/H514),"0")</f>
        <v>0.18210955710955709</v>
      </c>
      <c r="BP514" s="64">
        <f t="shared" ref="BP514:BP524" si="94">IFERROR(1/J514*(Y514/H514),"0")</f>
        <v>0.18269230769230771</v>
      </c>
    </row>
    <row r="515" spans="1:68" ht="27" customHeight="1" x14ac:dyDescent="0.25">
      <c r="A515" s="54" t="s">
        <v>810</v>
      </c>
      <c r="B515" s="54" t="s">
        <v>811</v>
      </c>
      <c r="C515" s="31">
        <v>4301011961</v>
      </c>
      <c r="D515" s="727">
        <v>4680115885271</v>
      </c>
      <c r="E515" s="728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2"/>
      <c r="R515" s="732"/>
      <c r="S515" s="732"/>
      <c r="T515" s="733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customHeight="1" x14ac:dyDescent="0.25">
      <c r="A516" s="54" t="s">
        <v>813</v>
      </c>
      <c r="B516" s="54" t="s">
        <v>814</v>
      </c>
      <c r="C516" s="31">
        <v>4301011774</v>
      </c>
      <c r="D516" s="727">
        <v>4680115884502</v>
      </c>
      <c r="E516" s="728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2"/>
      <c r="R516" s="732"/>
      <c r="S516" s="732"/>
      <c r="T516" s="733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27">
        <v>4607091389104</v>
      </c>
      <c r="E517" s="728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3">
        <v>250</v>
      </c>
      <c r="Y517" s="724">
        <f t="shared" si="89"/>
        <v>253.44</v>
      </c>
      <c r="Z517" s="36">
        <f t="shared" si="90"/>
        <v>0.57408000000000003</v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267.04545454545456</v>
      </c>
      <c r="BN517" s="64">
        <f t="shared" si="92"/>
        <v>270.71999999999997</v>
      </c>
      <c r="BO517" s="64">
        <f t="shared" si="93"/>
        <v>0.45527389277389274</v>
      </c>
      <c r="BP517" s="64">
        <f t="shared" si="94"/>
        <v>0.46153846153846156</v>
      </c>
    </row>
    <row r="518" spans="1:68" ht="16.5" customHeight="1" x14ac:dyDescent="0.25">
      <c r="A518" s="54" t="s">
        <v>819</v>
      </c>
      <c r="B518" s="54" t="s">
        <v>820</v>
      </c>
      <c r="C518" s="31">
        <v>4301011799</v>
      </c>
      <c r="D518" s="727">
        <v>4680115884519</v>
      </c>
      <c r="E518" s="728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27">
        <v>4680115885226</v>
      </c>
      <c r="E519" s="728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3">
        <v>60</v>
      </c>
      <c r="Y519" s="724">
        <f t="shared" si="89"/>
        <v>63.36</v>
      </c>
      <c r="Z519" s="36">
        <f t="shared" si="90"/>
        <v>0.14352000000000001</v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64.090909090909079</v>
      </c>
      <c r="BN519" s="64">
        <f t="shared" si="92"/>
        <v>67.679999999999993</v>
      </c>
      <c r="BO519" s="64">
        <f t="shared" si="93"/>
        <v>0.10926573426573427</v>
      </c>
      <c r="BP519" s="64">
        <f t="shared" si="94"/>
        <v>0.11538461538461539</v>
      </c>
    </row>
    <row r="520" spans="1:68" ht="27" customHeight="1" x14ac:dyDescent="0.25">
      <c r="A520" s="54" t="s">
        <v>825</v>
      </c>
      <c r="B520" s="54" t="s">
        <v>826</v>
      </c>
      <c r="C520" s="31">
        <v>4301012035</v>
      </c>
      <c r="D520" s="727">
        <v>4680115880603</v>
      </c>
      <c r="E520" s="728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1" t="s">
        <v>827</v>
      </c>
      <c r="Q520" s="732"/>
      <c r="R520" s="732"/>
      <c r="S520" s="732"/>
      <c r="T520" s="733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825</v>
      </c>
      <c r="B521" s="54" t="s">
        <v>828</v>
      </c>
      <c r="C521" s="31">
        <v>4301011778</v>
      </c>
      <c r="D521" s="727">
        <v>4680115880603</v>
      </c>
      <c r="E521" s="728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3">
        <v>90</v>
      </c>
      <c r="Y521" s="724">
        <f t="shared" si="89"/>
        <v>90</v>
      </c>
      <c r="Z521" s="36">
        <f>IFERROR(IF(Y521=0,"",ROUNDUP(Y521/H521,0)*0.00902),"")</f>
        <v>0.22550000000000001</v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95.249999999999986</v>
      </c>
      <c r="BN521" s="64">
        <f t="shared" si="92"/>
        <v>95.249999999999986</v>
      </c>
      <c r="BO521" s="64">
        <f t="shared" si="93"/>
        <v>0.18939393939393939</v>
      </c>
      <c r="BP521" s="64">
        <f t="shared" si="94"/>
        <v>0.18939393939393939</v>
      </c>
    </row>
    <row r="522" spans="1:68" ht="27" customHeight="1" x14ac:dyDescent="0.25">
      <c r="A522" s="54" t="s">
        <v>829</v>
      </c>
      <c r="B522" s="54" t="s">
        <v>830</v>
      </c>
      <c r="C522" s="31">
        <v>4301012036</v>
      </c>
      <c r="D522" s="727">
        <v>4680115882782</v>
      </c>
      <c r="E522" s="728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807" t="s">
        <v>831</v>
      </c>
      <c r="Q522" s="732"/>
      <c r="R522" s="732"/>
      <c r="S522" s="732"/>
      <c r="T522" s="733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832</v>
      </c>
      <c r="B523" s="54" t="s">
        <v>833</v>
      </c>
      <c r="C523" s="31">
        <v>4301012034</v>
      </c>
      <c r="D523" s="727">
        <v>4607091389982</v>
      </c>
      <c r="E523" s="728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67" t="s">
        <v>834</v>
      </c>
      <c r="Q523" s="732"/>
      <c r="R523" s="732"/>
      <c r="S523" s="732"/>
      <c r="T523" s="733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832</v>
      </c>
      <c r="B524" s="54" t="s">
        <v>835</v>
      </c>
      <c r="C524" s="31">
        <v>4301011784</v>
      </c>
      <c r="D524" s="727">
        <v>4607091389982</v>
      </c>
      <c r="E524" s="728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9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3">
        <v>180</v>
      </c>
      <c r="Y524" s="724">
        <f t="shared" si="89"/>
        <v>180</v>
      </c>
      <c r="Z524" s="36">
        <f>IFERROR(IF(Y524=0,"",ROUNDUP(Y524/H524,0)*0.00902),"")</f>
        <v>0.45100000000000001</v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190.49999999999997</v>
      </c>
      <c r="BN524" s="64">
        <f t="shared" si="92"/>
        <v>190.49999999999997</v>
      </c>
      <c r="BO524" s="64">
        <f t="shared" si="93"/>
        <v>0.37878787878787878</v>
      </c>
      <c r="BP524" s="64">
        <f t="shared" si="94"/>
        <v>0.37878787878787878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9" t="s">
        <v>70</v>
      </c>
      <c r="Q525" s="740"/>
      <c r="R525" s="740"/>
      <c r="S525" s="740"/>
      <c r="T525" s="740"/>
      <c r="U525" s="740"/>
      <c r="V525" s="741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152.65151515151513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154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1.62134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9" t="s">
        <v>70</v>
      </c>
      <c r="Q526" s="740"/>
      <c r="R526" s="740"/>
      <c r="S526" s="740"/>
      <c r="T526" s="740"/>
      <c r="U526" s="740"/>
      <c r="V526" s="741"/>
      <c r="W526" s="37" t="s">
        <v>68</v>
      </c>
      <c r="X526" s="725">
        <f>IFERROR(SUM(X514:X524),"0")</f>
        <v>680</v>
      </c>
      <c r="Y526" s="725">
        <f>IFERROR(SUM(Y514:Y524),"0")</f>
        <v>687.12</v>
      </c>
      <c r="Z526" s="37"/>
      <c r="AA526" s="726"/>
      <c r="AB526" s="726"/>
      <c r="AC526" s="726"/>
    </row>
    <row r="527" spans="1:68" ht="14.25" customHeight="1" x14ac:dyDescent="0.25">
      <c r="A527" s="742" t="s">
        <v>165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27">
        <v>4607091388930</v>
      </c>
      <c r="E528" s="728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1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2"/>
      <c r="R528" s="732"/>
      <c r="S528" s="732"/>
      <c r="T528" s="733"/>
      <c r="U528" s="34"/>
      <c r="V528" s="34"/>
      <c r="W528" s="35" t="s">
        <v>68</v>
      </c>
      <c r="X528" s="723">
        <v>150</v>
      </c>
      <c r="Y528" s="724">
        <f>IFERROR(IF(X528="",0,CEILING((X528/$H528),1)*$H528),"")</f>
        <v>153.12</v>
      </c>
      <c r="Z528" s="36">
        <f>IFERROR(IF(Y528=0,"",ROUNDUP(Y528/H528,0)*0.01196),"")</f>
        <v>0.34683999999999998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160.22727272727272</v>
      </c>
      <c r="BN528" s="64">
        <f>IFERROR(Y528*I528/H528,"0")</f>
        <v>163.56</v>
      </c>
      <c r="BO528" s="64">
        <f>IFERROR(1/J528*(X528/H528),"0")</f>
        <v>0.27316433566433568</v>
      </c>
      <c r="BP528" s="64">
        <f>IFERROR(1/J528*(Y528/H528),"0")</f>
        <v>0.27884615384615385</v>
      </c>
    </row>
    <row r="529" spans="1:68" ht="16.5" customHeight="1" x14ac:dyDescent="0.25">
      <c r="A529" s="54" t="s">
        <v>839</v>
      </c>
      <c r="B529" s="54" t="s">
        <v>840</v>
      </c>
      <c r="C529" s="31">
        <v>4301020364</v>
      </c>
      <c r="D529" s="727">
        <v>4680115880054</v>
      </c>
      <c r="E529" s="728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2" t="s">
        <v>841</v>
      </c>
      <c r="Q529" s="732"/>
      <c r="R529" s="732"/>
      <c r="S529" s="732"/>
      <c r="T529" s="733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842</v>
      </c>
      <c r="C530" s="31">
        <v>4301020206</v>
      </c>
      <c r="D530" s="727">
        <v>4680115880054</v>
      </c>
      <c r="E530" s="728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10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2"/>
      <c r="R530" s="732"/>
      <c r="S530" s="732"/>
      <c r="T530" s="733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9" t="s">
        <v>70</v>
      </c>
      <c r="Q531" s="740"/>
      <c r="R531" s="740"/>
      <c r="S531" s="740"/>
      <c r="T531" s="740"/>
      <c r="U531" s="740"/>
      <c r="V531" s="741"/>
      <c r="W531" s="37" t="s">
        <v>71</v>
      </c>
      <c r="X531" s="725">
        <f>IFERROR(X528/H528,"0")+IFERROR(X529/H529,"0")+IFERROR(X530/H530,"0")</f>
        <v>28.409090909090907</v>
      </c>
      <c r="Y531" s="725">
        <f>IFERROR(Y528/H528,"0")+IFERROR(Y529/H529,"0")+IFERROR(Y530/H530,"0")</f>
        <v>29</v>
      </c>
      <c r="Z531" s="725">
        <f>IFERROR(IF(Z528="",0,Z528),"0")+IFERROR(IF(Z529="",0,Z529),"0")+IFERROR(IF(Z530="",0,Z530),"0")</f>
        <v>0.34683999999999998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9" t="s">
        <v>70</v>
      </c>
      <c r="Q532" s="740"/>
      <c r="R532" s="740"/>
      <c r="S532" s="740"/>
      <c r="T532" s="740"/>
      <c r="U532" s="740"/>
      <c r="V532" s="741"/>
      <c r="W532" s="37" t="s">
        <v>68</v>
      </c>
      <c r="X532" s="725">
        <f>IFERROR(SUM(X528:X530),"0")</f>
        <v>150</v>
      </c>
      <c r="Y532" s="725">
        <f>IFERROR(SUM(Y528:Y530),"0")</f>
        <v>153.12</v>
      </c>
      <c r="Z532" s="37"/>
      <c r="AA532" s="726"/>
      <c r="AB532" s="726"/>
      <c r="AC532" s="726"/>
    </row>
    <row r="533" spans="1:68" ht="14.25" customHeight="1" x14ac:dyDescent="0.25">
      <c r="A533" s="742" t="s">
        <v>63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27">
        <v>4680115883116</v>
      </c>
      <c r="E534" s="728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2"/>
      <c r="R534" s="732"/>
      <c r="S534" s="732"/>
      <c r="T534" s="733"/>
      <c r="U534" s="34"/>
      <c r="V534" s="34"/>
      <c r="W534" s="35" t="s">
        <v>68</v>
      </c>
      <c r="X534" s="723">
        <v>110</v>
      </c>
      <c r="Y534" s="724">
        <f t="shared" ref="Y534:Y542" si="95">IFERROR(IF(X534="",0,CEILING((X534/$H534),1)*$H534),"")</f>
        <v>110.88000000000001</v>
      </c>
      <c r="Z534" s="36">
        <f>IFERROR(IF(Y534=0,"",ROUNDUP(Y534/H534,0)*0.01196),"")</f>
        <v>0.25115999999999999</v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117.49999999999999</v>
      </c>
      <c r="BN534" s="64">
        <f t="shared" ref="BN534:BN542" si="97">IFERROR(Y534*I534/H534,"0")</f>
        <v>118.44</v>
      </c>
      <c r="BO534" s="64">
        <f t="shared" ref="BO534:BO542" si="98">IFERROR(1/J534*(X534/H534),"0")</f>
        <v>0.20032051282051283</v>
      </c>
      <c r="BP534" s="64">
        <f t="shared" ref="BP534:BP542" si="99">IFERROR(1/J534*(Y534/H534),"0")</f>
        <v>0.20192307692307693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27">
        <v>4680115883093</v>
      </c>
      <c r="E535" s="728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2"/>
      <c r="R535" s="732"/>
      <c r="S535" s="732"/>
      <c r="T535" s="733"/>
      <c r="U535" s="34"/>
      <c r="V535" s="34"/>
      <c r="W535" s="35" t="s">
        <v>68</v>
      </c>
      <c r="X535" s="723">
        <v>110</v>
      </c>
      <c r="Y535" s="724">
        <f t="shared" si="95"/>
        <v>110.88000000000001</v>
      </c>
      <c r="Z535" s="36">
        <f>IFERROR(IF(Y535=0,"",ROUNDUP(Y535/H535,0)*0.01196),"")</f>
        <v>0.25115999999999999</v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117.49999999999999</v>
      </c>
      <c r="BN535" s="64">
        <f t="shared" si="97"/>
        <v>118.44</v>
      </c>
      <c r="BO535" s="64">
        <f t="shared" si="98"/>
        <v>0.20032051282051283</v>
      </c>
      <c r="BP535" s="64">
        <f t="shared" si="99"/>
        <v>0.20192307692307693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27">
        <v>4680115883109</v>
      </c>
      <c r="E536" s="728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2"/>
      <c r="R536" s="732"/>
      <c r="S536" s="732"/>
      <c r="T536" s="733"/>
      <c r="U536" s="34"/>
      <c r="V536" s="34"/>
      <c r="W536" s="35" t="s">
        <v>68</v>
      </c>
      <c r="X536" s="723">
        <v>210</v>
      </c>
      <c r="Y536" s="724">
        <f t="shared" si="95"/>
        <v>211.20000000000002</v>
      </c>
      <c r="Z536" s="36">
        <f>IFERROR(IF(Y536=0,"",ROUNDUP(Y536/H536,0)*0.01196),"")</f>
        <v>0.47839999999999999</v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224.31818181818178</v>
      </c>
      <c r="BN536" s="64">
        <f t="shared" si="97"/>
        <v>225.60000000000002</v>
      </c>
      <c r="BO536" s="64">
        <f t="shared" si="98"/>
        <v>0.38243006993006995</v>
      </c>
      <c r="BP536" s="64">
        <f t="shared" si="99"/>
        <v>0.38461538461538464</v>
      </c>
    </row>
    <row r="537" spans="1:68" ht="27" customHeight="1" x14ac:dyDescent="0.25">
      <c r="A537" s="54" t="s">
        <v>852</v>
      </c>
      <c r="B537" s="54" t="s">
        <v>853</v>
      </c>
      <c r="C537" s="31">
        <v>4301031383</v>
      </c>
      <c r="D537" s="727">
        <v>4680115882072</v>
      </c>
      <c r="E537" s="728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9" t="s">
        <v>854</v>
      </c>
      <c r="Q537" s="732"/>
      <c r="R537" s="732"/>
      <c r="S537" s="732"/>
      <c r="T537" s="733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852</v>
      </c>
      <c r="B538" s="54" t="s">
        <v>856</v>
      </c>
      <c r="C538" s="31">
        <v>4301031249</v>
      </c>
      <c r="D538" s="727">
        <v>4680115882072</v>
      </c>
      <c r="E538" s="728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2"/>
      <c r="R538" s="732"/>
      <c r="S538" s="732"/>
      <c r="T538" s="733"/>
      <c r="U538" s="34"/>
      <c r="V538" s="34"/>
      <c r="W538" s="35" t="s">
        <v>68</v>
      </c>
      <c r="X538" s="723">
        <v>30</v>
      </c>
      <c r="Y538" s="724">
        <f t="shared" si="95"/>
        <v>32.4</v>
      </c>
      <c r="Z538" s="36">
        <f>IFERROR(IF(Y538=0,"",ROUNDUP(Y538/H538,0)*0.00902),"")</f>
        <v>8.1180000000000002E-2</v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31.75</v>
      </c>
      <c r="BN538" s="64">
        <f t="shared" si="97"/>
        <v>34.29</v>
      </c>
      <c r="BO538" s="64">
        <f t="shared" si="98"/>
        <v>6.3131313131313135E-2</v>
      </c>
      <c r="BP538" s="64">
        <f t="shared" si="99"/>
        <v>6.8181818181818177E-2</v>
      </c>
    </row>
    <row r="539" spans="1:68" ht="27" customHeight="1" x14ac:dyDescent="0.25">
      <c r="A539" s="54" t="s">
        <v>857</v>
      </c>
      <c r="B539" s="54" t="s">
        <v>858</v>
      </c>
      <c r="C539" s="31">
        <v>4301031385</v>
      </c>
      <c r="D539" s="727">
        <v>4680115882102</v>
      </c>
      <c r="E539" s="728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3" t="s">
        <v>859</v>
      </c>
      <c r="Q539" s="732"/>
      <c r="R539" s="732"/>
      <c r="S539" s="732"/>
      <c r="T539" s="733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857</v>
      </c>
      <c r="B540" s="54" t="s">
        <v>861</v>
      </c>
      <c r="C540" s="31">
        <v>4301031251</v>
      </c>
      <c r="D540" s="727">
        <v>4680115882102</v>
      </c>
      <c r="E540" s="728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2"/>
      <c r="R540" s="732"/>
      <c r="S540" s="732"/>
      <c r="T540" s="733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862</v>
      </c>
      <c r="B541" s="54" t="s">
        <v>863</v>
      </c>
      <c r="C541" s="31">
        <v>4301031384</v>
      </c>
      <c r="D541" s="727">
        <v>4680115882096</v>
      </c>
      <c r="E541" s="728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16" t="s">
        <v>864</v>
      </c>
      <c r="Q541" s="732"/>
      <c r="R541" s="732"/>
      <c r="S541" s="732"/>
      <c r="T541" s="733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862</v>
      </c>
      <c r="B542" s="54" t="s">
        <v>866</v>
      </c>
      <c r="C542" s="31">
        <v>4301031253</v>
      </c>
      <c r="D542" s="727">
        <v>4680115882096</v>
      </c>
      <c r="E542" s="728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2"/>
      <c r="R542" s="732"/>
      <c r="S542" s="732"/>
      <c r="T542" s="733"/>
      <c r="U542" s="34"/>
      <c r="V542" s="34"/>
      <c r="W542" s="35" t="s">
        <v>68</v>
      </c>
      <c r="X542" s="723">
        <v>72</v>
      </c>
      <c r="Y542" s="724">
        <f t="shared" si="95"/>
        <v>72</v>
      </c>
      <c r="Z542" s="36">
        <f>IFERROR(IF(Y542=0,"",ROUNDUP(Y542/H542,0)*0.00902),"")</f>
        <v>0.1804</v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76.2</v>
      </c>
      <c r="BN542" s="64">
        <f t="shared" si="97"/>
        <v>76.2</v>
      </c>
      <c r="BO542" s="64">
        <f t="shared" si="98"/>
        <v>0.15151515151515152</v>
      </c>
      <c r="BP542" s="64">
        <f t="shared" si="99"/>
        <v>0.15151515151515152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9" t="s">
        <v>70</v>
      </c>
      <c r="Q543" s="740"/>
      <c r="R543" s="740"/>
      <c r="S543" s="740"/>
      <c r="T543" s="740"/>
      <c r="U543" s="740"/>
      <c r="V543" s="741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109.77272727272727</v>
      </c>
      <c r="Y543" s="725">
        <f>IFERROR(Y534/H534,"0")+IFERROR(Y535/H535,"0")+IFERROR(Y536/H536,"0")+IFERROR(Y537/H537,"0")+IFERROR(Y538/H538,"0")+IFERROR(Y539/H539,"0")+IFERROR(Y540/H540,"0")+IFERROR(Y541/H541,"0")+IFERROR(Y542/H542,"0")</f>
        <v>111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1.2423000000000002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9" t="s">
        <v>70</v>
      </c>
      <c r="Q544" s="740"/>
      <c r="R544" s="740"/>
      <c r="S544" s="740"/>
      <c r="T544" s="740"/>
      <c r="U544" s="740"/>
      <c r="V544" s="741"/>
      <c r="W544" s="37" t="s">
        <v>68</v>
      </c>
      <c r="X544" s="725">
        <f>IFERROR(SUM(X534:X542),"0")</f>
        <v>532</v>
      </c>
      <c r="Y544" s="725">
        <f>IFERROR(SUM(Y534:Y542),"0")</f>
        <v>537.36</v>
      </c>
      <c r="Z544" s="37"/>
      <c r="AA544" s="726"/>
      <c r="AB544" s="726"/>
      <c r="AC544" s="726"/>
    </row>
    <row r="545" spans="1:68" ht="14.25" customHeight="1" x14ac:dyDescent="0.25">
      <c r="A545" s="742" t="s">
        <v>72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867</v>
      </c>
      <c r="B546" s="54" t="s">
        <v>868</v>
      </c>
      <c r="C546" s="31">
        <v>4301051230</v>
      </c>
      <c r="D546" s="727">
        <v>4607091383409</v>
      </c>
      <c r="E546" s="728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8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2"/>
      <c r="R546" s="732"/>
      <c r="S546" s="732"/>
      <c r="T546" s="733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870</v>
      </c>
      <c r="B547" s="54" t="s">
        <v>871</v>
      </c>
      <c r="C547" s="31">
        <v>4301051231</v>
      </c>
      <c r="D547" s="727">
        <v>4607091383416</v>
      </c>
      <c r="E547" s="728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2"/>
      <c r="R547" s="732"/>
      <c r="S547" s="732"/>
      <c r="T547" s="733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4301051058</v>
      </c>
      <c r="D548" s="727">
        <v>4680115883536</v>
      </c>
      <c r="E548" s="728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9" t="s">
        <v>70</v>
      </c>
      <c r="Q549" s="740"/>
      <c r="R549" s="740"/>
      <c r="S549" s="740"/>
      <c r="T549" s="740"/>
      <c r="U549" s="740"/>
      <c r="V549" s="741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9" t="s">
        <v>70</v>
      </c>
      <c r="Q550" s="740"/>
      <c r="R550" s="740"/>
      <c r="S550" s="740"/>
      <c r="T550" s="740"/>
      <c r="U550" s="740"/>
      <c r="V550" s="741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42" t="s">
        <v>212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876</v>
      </c>
      <c r="B552" s="54" t="s">
        <v>877</v>
      </c>
      <c r="C552" s="31">
        <v>4301060363</v>
      </c>
      <c r="D552" s="727">
        <v>4680115885035</v>
      </c>
      <c r="E552" s="728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2"/>
      <c r="R552" s="732"/>
      <c r="S552" s="732"/>
      <c r="T552" s="733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879</v>
      </c>
      <c r="B553" s="54" t="s">
        <v>880</v>
      </c>
      <c r="C553" s="31">
        <v>4301060436</v>
      </c>
      <c r="D553" s="727">
        <v>4680115885936</v>
      </c>
      <c r="E553" s="728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3" t="s">
        <v>881</v>
      </c>
      <c r="Q553" s="732"/>
      <c r="R553" s="732"/>
      <c r="S553" s="732"/>
      <c r="T553" s="733"/>
      <c r="U553" s="34"/>
      <c r="V553" s="34"/>
      <c r="W553" s="35" t="s">
        <v>68</v>
      </c>
      <c r="X553" s="723">
        <v>50</v>
      </c>
      <c r="Y553" s="724">
        <f>IFERROR(IF(X553="",0,CEILING((X553/$H553),1)*$H553),"")</f>
        <v>54.6</v>
      </c>
      <c r="Z553" s="36">
        <f>IFERROR(IF(Y553=0,"",ROUNDUP(Y553/H553,0)*0.02175),"")</f>
        <v>0.15225</v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53.076923076923073</v>
      </c>
      <c r="BN553" s="64">
        <f>IFERROR(Y553*I553/H553,"0")</f>
        <v>57.959999999999994</v>
      </c>
      <c r="BO553" s="64">
        <f>IFERROR(1/J553*(X553/H553),"0")</f>
        <v>0.11446886446886446</v>
      </c>
      <c r="BP553" s="64">
        <f>IFERROR(1/J553*(Y553/H553),"0")</f>
        <v>0.125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9" t="s">
        <v>70</v>
      </c>
      <c r="Q554" s="740"/>
      <c r="R554" s="740"/>
      <c r="S554" s="740"/>
      <c r="T554" s="740"/>
      <c r="U554" s="740"/>
      <c r="V554" s="741"/>
      <c r="W554" s="37" t="s">
        <v>71</v>
      </c>
      <c r="X554" s="725">
        <f>IFERROR(X552/H552,"0")+IFERROR(X553/H553,"0")</f>
        <v>6.4102564102564106</v>
      </c>
      <c r="Y554" s="725">
        <f>IFERROR(Y552/H552,"0")+IFERROR(Y553/H553,"0")</f>
        <v>7</v>
      </c>
      <c r="Z554" s="725">
        <f>IFERROR(IF(Z552="",0,Z552),"0")+IFERROR(IF(Z553="",0,Z553),"0")</f>
        <v>0.15225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9" t="s">
        <v>70</v>
      </c>
      <c r="Q555" s="740"/>
      <c r="R555" s="740"/>
      <c r="S555" s="740"/>
      <c r="T555" s="740"/>
      <c r="U555" s="740"/>
      <c r="V555" s="741"/>
      <c r="W555" s="37" t="s">
        <v>68</v>
      </c>
      <c r="X555" s="725">
        <f>IFERROR(SUM(X552:X553),"0")</f>
        <v>50</v>
      </c>
      <c r="Y555" s="725">
        <f>IFERROR(SUM(Y552:Y553),"0")</f>
        <v>54.6</v>
      </c>
      <c r="Z555" s="37"/>
      <c r="AA555" s="726"/>
      <c r="AB555" s="726"/>
      <c r="AC555" s="726"/>
    </row>
    <row r="556" spans="1:68" ht="27.75" customHeight="1" x14ac:dyDescent="0.2">
      <c r="A556" s="825" t="s">
        <v>882</v>
      </c>
      <c r="B556" s="826"/>
      <c r="C556" s="826"/>
      <c r="D556" s="826"/>
      <c r="E556" s="826"/>
      <c r="F556" s="826"/>
      <c r="G556" s="826"/>
      <c r="H556" s="826"/>
      <c r="I556" s="826"/>
      <c r="J556" s="826"/>
      <c r="K556" s="826"/>
      <c r="L556" s="826"/>
      <c r="M556" s="826"/>
      <c r="N556" s="826"/>
      <c r="O556" s="826"/>
      <c r="P556" s="826"/>
      <c r="Q556" s="826"/>
      <c r="R556" s="826"/>
      <c r="S556" s="826"/>
      <c r="T556" s="826"/>
      <c r="U556" s="826"/>
      <c r="V556" s="826"/>
      <c r="W556" s="826"/>
      <c r="X556" s="826"/>
      <c r="Y556" s="826"/>
      <c r="Z556" s="826"/>
      <c r="AA556" s="48"/>
      <c r="AB556" s="48"/>
      <c r="AC556" s="48"/>
    </row>
    <row r="557" spans="1:68" ht="16.5" customHeight="1" x14ac:dyDescent="0.25">
      <c r="A557" s="744" t="s">
        <v>882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42" t="s">
        <v>113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883</v>
      </c>
      <c r="B559" s="54" t="s">
        <v>884</v>
      </c>
      <c r="C559" s="31">
        <v>4301011763</v>
      </c>
      <c r="D559" s="727">
        <v>4640242181011</v>
      </c>
      <c r="E559" s="728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82" t="s">
        <v>885</v>
      </c>
      <c r="Q559" s="732"/>
      <c r="R559" s="732"/>
      <c r="S559" s="732"/>
      <c r="T559" s="733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887</v>
      </c>
      <c r="B560" s="54" t="s">
        <v>888</v>
      </c>
      <c r="C560" s="31">
        <v>4301011585</v>
      </c>
      <c r="D560" s="727">
        <v>4640242180441</v>
      </c>
      <c r="E560" s="728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50" t="s">
        <v>889</v>
      </c>
      <c r="Q560" s="732"/>
      <c r="R560" s="732"/>
      <c r="S560" s="732"/>
      <c r="T560" s="733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891</v>
      </c>
      <c r="B561" s="54" t="s">
        <v>892</v>
      </c>
      <c r="C561" s="31">
        <v>4301011584</v>
      </c>
      <c r="D561" s="727">
        <v>4640242180564</v>
      </c>
      <c r="E561" s="728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7" t="s">
        <v>893</v>
      </c>
      <c r="Q561" s="732"/>
      <c r="R561" s="732"/>
      <c r="S561" s="732"/>
      <c r="T561" s="733"/>
      <c r="U561" s="34"/>
      <c r="V561" s="34"/>
      <c r="W561" s="35" t="s">
        <v>68</v>
      </c>
      <c r="X561" s="723">
        <v>50</v>
      </c>
      <c r="Y561" s="724">
        <f t="shared" si="100"/>
        <v>60</v>
      </c>
      <c r="Z561" s="36">
        <f>IFERROR(IF(Y561=0,"",ROUNDUP(Y561/H561,0)*0.02175),"")</f>
        <v>0.10874999999999999</v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52</v>
      </c>
      <c r="BN561" s="64">
        <f t="shared" si="102"/>
        <v>62.400000000000006</v>
      </c>
      <c r="BO561" s="64">
        <f t="shared" si="103"/>
        <v>7.4404761904761904E-2</v>
      </c>
      <c r="BP561" s="64">
        <f t="shared" si="104"/>
        <v>8.9285714285714274E-2</v>
      </c>
    </row>
    <row r="562" spans="1:68" ht="27" customHeight="1" x14ac:dyDescent="0.25">
      <c r="A562" s="54" t="s">
        <v>895</v>
      </c>
      <c r="B562" s="54" t="s">
        <v>896</v>
      </c>
      <c r="C562" s="31">
        <v>4301011762</v>
      </c>
      <c r="D562" s="727">
        <v>4640242180922</v>
      </c>
      <c r="E562" s="728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2" t="s">
        <v>897</v>
      </c>
      <c r="Q562" s="732"/>
      <c r="R562" s="732"/>
      <c r="S562" s="732"/>
      <c r="T562" s="733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4301011764</v>
      </c>
      <c r="D563" s="727">
        <v>4640242181189</v>
      </c>
      <c r="E563" s="728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1" t="s">
        <v>901</v>
      </c>
      <c r="Q563" s="732"/>
      <c r="R563" s="732"/>
      <c r="S563" s="732"/>
      <c r="T563" s="733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902</v>
      </c>
      <c r="B564" s="54" t="s">
        <v>903</v>
      </c>
      <c r="C564" s="31">
        <v>4301011551</v>
      </c>
      <c r="D564" s="727">
        <v>4640242180038</v>
      </c>
      <c r="E564" s="728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71" t="s">
        <v>904</v>
      </c>
      <c r="Q564" s="732"/>
      <c r="R564" s="732"/>
      <c r="S564" s="732"/>
      <c r="T564" s="733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4301011765</v>
      </c>
      <c r="D565" s="727">
        <v>4640242181172</v>
      </c>
      <c r="E565" s="728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808" t="s">
        <v>907</v>
      </c>
      <c r="Q565" s="732"/>
      <c r="R565" s="732"/>
      <c r="S565" s="732"/>
      <c r="T565" s="733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9" t="s">
        <v>70</v>
      </c>
      <c r="Q566" s="740"/>
      <c r="R566" s="740"/>
      <c r="S566" s="740"/>
      <c r="T566" s="740"/>
      <c r="U566" s="740"/>
      <c r="V566" s="741"/>
      <c r="W566" s="37" t="s">
        <v>71</v>
      </c>
      <c r="X566" s="725">
        <f>IFERROR(X559/H559,"0")+IFERROR(X560/H560,"0")+IFERROR(X561/H561,"0")+IFERROR(X562/H562,"0")+IFERROR(X563/H563,"0")+IFERROR(X564/H564,"0")+IFERROR(X565/H565,"0")</f>
        <v>4.166666666666667</v>
      </c>
      <c r="Y566" s="725">
        <f>IFERROR(Y559/H559,"0")+IFERROR(Y560/H560,"0")+IFERROR(Y561/H561,"0")+IFERROR(Y562/H562,"0")+IFERROR(Y563/H563,"0")+IFERROR(Y564/H564,"0")+IFERROR(Y565/H565,"0")</f>
        <v>5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0.10874999999999999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9" t="s">
        <v>70</v>
      </c>
      <c r="Q567" s="740"/>
      <c r="R567" s="740"/>
      <c r="S567" s="740"/>
      <c r="T567" s="740"/>
      <c r="U567" s="740"/>
      <c r="V567" s="741"/>
      <c r="W567" s="37" t="s">
        <v>68</v>
      </c>
      <c r="X567" s="725">
        <f>IFERROR(SUM(X559:X565),"0")</f>
        <v>50</v>
      </c>
      <c r="Y567" s="725">
        <f>IFERROR(SUM(Y559:Y565),"0")</f>
        <v>60</v>
      </c>
      <c r="Z567" s="37"/>
      <c r="AA567" s="726"/>
      <c r="AB567" s="726"/>
      <c r="AC567" s="726"/>
    </row>
    <row r="568" spans="1:68" ht="14.25" customHeight="1" x14ac:dyDescent="0.25">
      <c r="A568" s="742" t="s">
        <v>165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908</v>
      </c>
      <c r="B569" s="54" t="s">
        <v>909</v>
      </c>
      <c r="C569" s="31">
        <v>4301020269</v>
      </c>
      <c r="D569" s="727">
        <v>4640242180519</v>
      </c>
      <c r="E569" s="728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7" t="s">
        <v>910</v>
      </c>
      <c r="Q569" s="732"/>
      <c r="R569" s="732"/>
      <c r="S569" s="732"/>
      <c r="T569" s="733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911</v>
      </c>
      <c r="B570" s="54" t="s">
        <v>912</v>
      </c>
      <c r="C570" s="31">
        <v>4301020260</v>
      </c>
      <c r="D570" s="727">
        <v>4640242180526</v>
      </c>
      <c r="E570" s="728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2" t="s">
        <v>913</v>
      </c>
      <c r="Q570" s="732"/>
      <c r="R570" s="732"/>
      <c r="S570" s="732"/>
      <c r="T570" s="733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914</v>
      </c>
      <c r="B571" s="54" t="s">
        <v>915</v>
      </c>
      <c r="C571" s="31">
        <v>4301020309</v>
      </c>
      <c r="D571" s="727">
        <v>4640242180090</v>
      </c>
      <c r="E571" s="728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8" t="s">
        <v>916</v>
      </c>
      <c r="Q571" s="732"/>
      <c r="R571" s="732"/>
      <c r="S571" s="732"/>
      <c r="T571" s="733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918</v>
      </c>
      <c r="B572" s="54" t="s">
        <v>919</v>
      </c>
      <c r="C572" s="31">
        <v>4301020295</v>
      </c>
      <c r="D572" s="727">
        <v>4640242181363</v>
      </c>
      <c r="E572" s="728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2"/>
      <c r="R572" s="732"/>
      <c r="S572" s="732"/>
      <c r="T572" s="733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9" t="s">
        <v>70</v>
      </c>
      <c r="Q573" s="740"/>
      <c r="R573" s="740"/>
      <c r="S573" s="740"/>
      <c r="T573" s="740"/>
      <c r="U573" s="740"/>
      <c r="V573" s="741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9" t="s">
        <v>70</v>
      </c>
      <c r="Q574" s="740"/>
      <c r="R574" s="740"/>
      <c r="S574" s="740"/>
      <c r="T574" s="740"/>
      <c r="U574" s="740"/>
      <c r="V574" s="741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42" t="s">
        <v>63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921</v>
      </c>
      <c r="B576" s="54" t="s">
        <v>922</v>
      </c>
      <c r="C576" s="31">
        <v>4301031280</v>
      </c>
      <c r="D576" s="727">
        <v>4640242180816</v>
      </c>
      <c r="E576" s="728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5" t="s">
        <v>923</v>
      </c>
      <c r="Q576" s="732"/>
      <c r="R576" s="732"/>
      <c r="S576" s="732"/>
      <c r="T576" s="733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925</v>
      </c>
      <c r="B577" s="54" t="s">
        <v>926</v>
      </c>
      <c r="C577" s="31">
        <v>4301031244</v>
      </c>
      <c r="D577" s="727">
        <v>4640242180595</v>
      </c>
      <c r="E577" s="728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60" t="s">
        <v>927</v>
      </c>
      <c r="Q577" s="732"/>
      <c r="R577" s="732"/>
      <c r="S577" s="732"/>
      <c r="T577" s="733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customHeight="1" x14ac:dyDescent="0.25">
      <c r="A578" s="54" t="s">
        <v>929</v>
      </c>
      <c r="B578" s="54" t="s">
        <v>930</v>
      </c>
      <c r="C578" s="31">
        <v>4301031289</v>
      </c>
      <c r="D578" s="727">
        <v>4640242181615</v>
      </c>
      <c r="E578" s="728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95" t="s">
        <v>931</v>
      </c>
      <c r="Q578" s="732"/>
      <c r="R578" s="732"/>
      <c r="S578" s="732"/>
      <c r="T578" s="733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933</v>
      </c>
      <c r="B579" s="54" t="s">
        <v>934</v>
      </c>
      <c r="C579" s="31">
        <v>4301031285</v>
      </c>
      <c r="D579" s="727">
        <v>4640242181639</v>
      </c>
      <c r="E579" s="728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02" t="s">
        <v>935</v>
      </c>
      <c r="Q579" s="732"/>
      <c r="R579" s="732"/>
      <c r="S579" s="732"/>
      <c r="T579" s="733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937</v>
      </c>
      <c r="B580" s="54" t="s">
        <v>938</v>
      </c>
      <c r="C580" s="31">
        <v>4301031287</v>
      </c>
      <c r="D580" s="727">
        <v>4640242181622</v>
      </c>
      <c r="E580" s="728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8" t="s">
        <v>939</v>
      </c>
      <c r="Q580" s="732"/>
      <c r="R580" s="732"/>
      <c r="S580" s="732"/>
      <c r="T580" s="733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941</v>
      </c>
      <c r="B581" s="54" t="s">
        <v>942</v>
      </c>
      <c r="C581" s="31">
        <v>4301031203</v>
      </c>
      <c r="D581" s="727">
        <v>4640242180908</v>
      </c>
      <c r="E581" s="728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18" t="s">
        <v>943</v>
      </c>
      <c r="Q581" s="732"/>
      <c r="R581" s="732"/>
      <c r="S581" s="732"/>
      <c r="T581" s="733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944</v>
      </c>
      <c r="B582" s="54" t="s">
        <v>945</v>
      </c>
      <c r="C582" s="31">
        <v>4301031200</v>
      </c>
      <c r="D582" s="727">
        <v>4640242180489</v>
      </c>
      <c r="E582" s="728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2" t="s">
        <v>946</v>
      </c>
      <c r="Q582" s="732"/>
      <c r="R582" s="732"/>
      <c r="S582" s="732"/>
      <c r="T582" s="733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9" t="s">
        <v>70</v>
      </c>
      <c r="Q583" s="740"/>
      <c r="R583" s="740"/>
      <c r="S583" s="740"/>
      <c r="T583" s="740"/>
      <c r="U583" s="740"/>
      <c r="V583" s="741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9" t="s">
        <v>70</v>
      </c>
      <c r="Q584" s="740"/>
      <c r="R584" s="740"/>
      <c r="S584" s="740"/>
      <c r="T584" s="740"/>
      <c r="U584" s="740"/>
      <c r="V584" s="741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customHeight="1" x14ac:dyDescent="0.25">
      <c r="A585" s="742" t="s">
        <v>72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27">
        <v>4640242180533</v>
      </c>
      <c r="E586" s="728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52" t="s">
        <v>949</v>
      </c>
      <c r="Q586" s="732"/>
      <c r="R586" s="732"/>
      <c r="S586" s="732"/>
      <c r="T586" s="733"/>
      <c r="U586" s="34"/>
      <c r="V586" s="34"/>
      <c r="W586" s="35" t="s">
        <v>68</v>
      </c>
      <c r="X586" s="723">
        <v>1300</v>
      </c>
      <c r="Y586" s="724">
        <f>IFERROR(IF(X586="",0,CEILING((X586/$H586),1)*$H586),"")</f>
        <v>1302.5999999999999</v>
      </c>
      <c r="Z586" s="36">
        <f>IFERROR(IF(Y586=0,"",ROUNDUP(Y586/H586,0)*0.02175),"")</f>
        <v>3.6322499999999995</v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1394.0000000000002</v>
      </c>
      <c r="BN586" s="64">
        <f>IFERROR(Y586*I586/H586,"0")</f>
        <v>1396.788</v>
      </c>
      <c r="BO586" s="64">
        <f>IFERROR(1/J586*(X586/H586),"0")</f>
        <v>2.9761904761904758</v>
      </c>
      <c r="BP586" s="64">
        <f>IFERROR(1/J586*(Y586/H586),"0")</f>
        <v>2.9821428571428568</v>
      </c>
    </row>
    <row r="587" spans="1:68" ht="27" customHeight="1" x14ac:dyDescent="0.25">
      <c r="A587" s="54" t="s">
        <v>951</v>
      </c>
      <c r="B587" s="54" t="s">
        <v>952</v>
      </c>
      <c r="C587" s="31">
        <v>4301051510</v>
      </c>
      <c r="D587" s="727">
        <v>4640242180540</v>
      </c>
      <c r="E587" s="728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902" t="s">
        <v>953</v>
      </c>
      <c r="Q587" s="732"/>
      <c r="R587" s="732"/>
      <c r="S587" s="732"/>
      <c r="T587" s="733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955</v>
      </c>
      <c r="B588" s="54" t="s">
        <v>956</v>
      </c>
      <c r="C588" s="31">
        <v>4301051390</v>
      </c>
      <c r="D588" s="727">
        <v>4640242181233</v>
      </c>
      <c r="E588" s="728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70" t="s">
        <v>957</v>
      </c>
      <c r="Q588" s="732"/>
      <c r="R588" s="732"/>
      <c r="S588" s="732"/>
      <c r="T588" s="733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958</v>
      </c>
      <c r="B589" s="54" t="s">
        <v>959</v>
      </c>
      <c r="C589" s="31">
        <v>4301051448</v>
      </c>
      <c r="D589" s="727">
        <v>4640242181226</v>
      </c>
      <c r="E589" s="728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9" t="s">
        <v>960</v>
      </c>
      <c r="Q589" s="732"/>
      <c r="R589" s="732"/>
      <c r="S589" s="732"/>
      <c r="T589" s="733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9" t="s">
        <v>70</v>
      </c>
      <c r="Q590" s="740"/>
      <c r="R590" s="740"/>
      <c r="S590" s="740"/>
      <c r="T590" s="740"/>
      <c r="U590" s="740"/>
      <c r="V590" s="741"/>
      <c r="W590" s="37" t="s">
        <v>71</v>
      </c>
      <c r="X590" s="725">
        <f>IFERROR(X586/H586,"0")+IFERROR(X587/H587,"0")+IFERROR(X588/H588,"0")+IFERROR(X589/H589,"0")</f>
        <v>166.66666666666666</v>
      </c>
      <c r="Y590" s="725">
        <f>IFERROR(Y586/H586,"0")+IFERROR(Y587/H587,"0")+IFERROR(Y588/H588,"0")+IFERROR(Y589/H589,"0")</f>
        <v>167</v>
      </c>
      <c r="Z590" s="725">
        <f>IFERROR(IF(Z586="",0,Z586),"0")+IFERROR(IF(Z587="",0,Z587),"0")+IFERROR(IF(Z588="",0,Z588),"0")+IFERROR(IF(Z589="",0,Z589),"0")</f>
        <v>3.6322499999999995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9" t="s">
        <v>70</v>
      </c>
      <c r="Q591" s="740"/>
      <c r="R591" s="740"/>
      <c r="S591" s="740"/>
      <c r="T591" s="740"/>
      <c r="U591" s="740"/>
      <c r="V591" s="741"/>
      <c r="W591" s="37" t="s">
        <v>68</v>
      </c>
      <c r="X591" s="725">
        <f>IFERROR(SUM(X586:X589),"0")</f>
        <v>1300</v>
      </c>
      <c r="Y591" s="725">
        <f>IFERROR(SUM(Y586:Y589),"0")</f>
        <v>1302.5999999999999</v>
      </c>
      <c r="Z591" s="37"/>
      <c r="AA591" s="726"/>
      <c r="AB591" s="726"/>
      <c r="AC591" s="726"/>
    </row>
    <row r="592" spans="1:68" ht="14.25" customHeight="1" x14ac:dyDescent="0.25">
      <c r="A592" s="742" t="s">
        <v>212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961</v>
      </c>
      <c r="B593" s="54" t="s">
        <v>962</v>
      </c>
      <c r="C593" s="31">
        <v>4301060354</v>
      </c>
      <c r="D593" s="727">
        <v>4640242180120</v>
      </c>
      <c r="E593" s="728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901" t="s">
        <v>963</v>
      </c>
      <c r="Q593" s="732"/>
      <c r="R593" s="732"/>
      <c r="S593" s="732"/>
      <c r="T593" s="733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961</v>
      </c>
      <c r="B594" s="54" t="s">
        <v>965</v>
      </c>
      <c r="C594" s="31">
        <v>4301060408</v>
      </c>
      <c r="D594" s="727">
        <v>4640242180120</v>
      </c>
      <c r="E594" s="728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43" t="s">
        <v>966</v>
      </c>
      <c r="Q594" s="732"/>
      <c r="R594" s="732"/>
      <c r="S594" s="732"/>
      <c r="T594" s="733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967</v>
      </c>
      <c r="B595" s="54" t="s">
        <v>968</v>
      </c>
      <c r="C595" s="31">
        <v>4301060355</v>
      </c>
      <c r="D595" s="727">
        <v>4640242180137</v>
      </c>
      <c r="E595" s="728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6" t="s">
        <v>969</v>
      </c>
      <c r="Q595" s="732"/>
      <c r="R595" s="732"/>
      <c r="S595" s="732"/>
      <c r="T595" s="733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967</v>
      </c>
      <c r="B596" s="54" t="s">
        <v>971</v>
      </c>
      <c r="C596" s="31">
        <v>4301060407</v>
      </c>
      <c r="D596" s="727">
        <v>4640242180137</v>
      </c>
      <c r="E596" s="728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6" t="s">
        <v>972</v>
      </c>
      <c r="Q596" s="732"/>
      <c r="R596" s="732"/>
      <c r="S596" s="732"/>
      <c r="T596" s="733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9" t="s">
        <v>70</v>
      </c>
      <c r="Q597" s="740"/>
      <c r="R597" s="740"/>
      <c r="S597" s="740"/>
      <c r="T597" s="740"/>
      <c r="U597" s="740"/>
      <c r="V597" s="741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9" t="s">
        <v>70</v>
      </c>
      <c r="Q598" s="740"/>
      <c r="R598" s="740"/>
      <c r="S598" s="740"/>
      <c r="T598" s="740"/>
      <c r="U598" s="740"/>
      <c r="V598" s="741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44" t="s">
        <v>973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42" t="s">
        <v>113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974</v>
      </c>
      <c r="B601" s="54" t="s">
        <v>975</v>
      </c>
      <c r="C601" s="31">
        <v>4301011951</v>
      </c>
      <c r="D601" s="727">
        <v>4640242180045</v>
      </c>
      <c r="E601" s="728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87" t="s">
        <v>976</v>
      </c>
      <c r="Q601" s="732"/>
      <c r="R601" s="732"/>
      <c r="S601" s="732"/>
      <c r="T601" s="733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4301011950</v>
      </c>
      <c r="D602" s="727">
        <v>4640242180601</v>
      </c>
      <c r="E602" s="728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64" t="s">
        <v>980</v>
      </c>
      <c r="Q602" s="732"/>
      <c r="R602" s="732"/>
      <c r="S602" s="732"/>
      <c r="T602" s="733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9" t="s">
        <v>70</v>
      </c>
      <c r="Q603" s="740"/>
      <c r="R603" s="740"/>
      <c r="S603" s="740"/>
      <c r="T603" s="740"/>
      <c r="U603" s="740"/>
      <c r="V603" s="741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9" t="s">
        <v>70</v>
      </c>
      <c r="Q604" s="740"/>
      <c r="R604" s="740"/>
      <c r="S604" s="740"/>
      <c r="T604" s="740"/>
      <c r="U604" s="740"/>
      <c r="V604" s="741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42" t="s">
        <v>165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982</v>
      </c>
      <c r="B606" s="54" t="s">
        <v>983</v>
      </c>
      <c r="C606" s="31">
        <v>4301020314</v>
      </c>
      <c r="D606" s="727">
        <v>4640242180090</v>
      </c>
      <c r="E606" s="728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15" t="s">
        <v>984</v>
      </c>
      <c r="Q606" s="732"/>
      <c r="R606" s="732"/>
      <c r="S606" s="732"/>
      <c r="T606" s="733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9" t="s">
        <v>70</v>
      </c>
      <c r="Q607" s="740"/>
      <c r="R607" s="740"/>
      <c r="S607" s="740"/>
      <c r="T607" s="740"/>
      <c r="U607" s="740"/>
      <c r="V607" s="741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9" t="s">
        <v>70</v>
      </c>
      <c r="Q608" s="740"/>
      <c r="R608" s="740"/>
      <c r="S608" s="740"/>
      <c r="T608" s="740"/>
      <c r="U608" s="740"/>
      <c r="V608" s="741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42" t="s">
        <v>63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986</v>
      </c>
      <c r="B610" s="54" t="s">
        <v>987</v>
      </c>
      <c r="C610" s="31">
        <v>4301031321</v>
      </c>
      <c r="D610" s="727">
        <v>4640242180076</v>
      </c>
      <c r="E610" s="728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71" t="s">
        <v>988</v>
      </c>
      <c r="Q610" s="732"/>
      <c r="R610" s="732"/>
      <c r="S610" s="732"/>
      <c r="T610" s="733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9" t="s">
        <v>70</v>
      </c>
      <c r="Q611" s="740"/>
      <c r="R611" s="740"/>
      <c r="S611" s="740"/>
      <c r="T611" s="740"/>
      <c r="U611" s="740"/>
      <c r="V611" s="741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9" t="s">
        <v>70</v>
      </c>
      <c r="Q612" s="740"/>
      <c r="R612" s="740"/>
      <c r="S612" s="740"/>
      <c r="T612" s="740"/>
      <c r="U612" s="740"/>
      <c r="V612" s="741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42" t="s">
        <v>72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990</v>
      </c>
      <c r="B614" s="54" t="s">
        <v>991</v>
      </c>
      <c r="C614" s="31">
        <v>4301051780</v>
      </c>
      <c r="D614" s="727">
        <v>4640242180106</v>
      </c>
      <c r="E614" s="728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45" t="s">
        <v>992</v>
      </c>
      <c r="Q614" s="732"/>
      <c r="R614" s="732"/>
      <c r="S614" s="732"/>
      <c r="T614" s="733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9" t="s">
        <v>70</v>
      </c>
      <c r="Q615" s="740"/>
      <c r="R615" s="740"/>
      <c r="S615" s="740"/>
      <c r="T615" s="740"/>
      <c r="U615" s="740"/>
      <c r="V615" s="741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9" t="s">
        <v>70</v>
      </c>
      <c r="Q616" s="740"/>
      <c r="R616" s="740"/>
      <c r="S616" s="740"/>
      <c r="T616" s="740"/>
      <c r="U616" s="740"/>
      <c r="V616" s="741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8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29"/>
      <c r="P617" s="753" t="s">
        <v>994</v>
      </c>
      <c r="Q617" s="754"/>
      <c r="R617" s="754"/>
      <c r="S617" s="754"/>
      <c r="T617" s="754"/>
      <c r="U617" s="754"/>
      <c r="V617" s="755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17087.3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17281.34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29"/>
      <c r="P618" s="753" t="s">
        <v>995</v>
      </c>
      <c r="Q618" s="754"/>
      <c r="R618" s="754"/>
      <c r="S618" s="754"/>
      <c r="T618" s="754"/>
      <c r="U618" s="754"/>
      <c r="V618" s="755"/>
      <c r="W618" s="37" t="s">
        <v>68</v>
      </c>
      <c r="X618" s="725">
        <f>IFERROR(SUM(BM22:BM614),"0")</f>
        <v>18276.365041892968</v>
      </c>
      <c r="Y618" s="725">
        <f>IFERROR(SUM(BN22:BN614),"0")</f>
        <v>18481.712999999996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29"/>
      <c r="P619" s="753" t="s">
        <v>996</v>
      </c>
      <c r="Q619" s="754"/>
      <c r="R619" s="754"/>
      <c r="S619" s="754"/>
      <c r="T619" s="754"/>
      <c r="U619" s="754"/>
      <c r="V619" s="755"/>
      <c r="W619" s="37" t="s">
        <v>997</v>
      </c>
      <c r="X619" s="38">
        <f>ROUNDUP(SUM(BO22:BO614),0)</f>
        <v>35</v>
      </c>
      <c r="Y619" s="38">
        <f>ROUNDUP(SUM(BP22:BP614),0)</f>
        <v>36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29"/>
      <c r="P620" s="753" t="s">
        <v>998</v>
      </c>
      <c r="Q620" s="754"/>
      <c r="R620" s="754"/>
      <c r="S620" s="754"/>
      <c r="T620" s="754"/>
      <c r="U620" s="754"/>
      <c r="V620" s="755"/>
      <c r="W620" s="37" t="s">
        <v>68</v>
      </c>
      <c r="X620" s="725">
        <f>GrossWeightTotal+PalletQtyTotal*25</f>
        <v>19151.365041892968</v>
      </c>
      <c r="Y620" s="725">
        <f>GrossWeightTotalR+PalletQtyTotalR*25</f>
        <v>19381.712999999996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29"/>
      <c r="P621" s="753" t="s">
        <v>999</v>
      </c>
      <c r="Q621" s="754"/>
      <c r="R621" s="754"/>
      <c r="S621" s="754"/>
      <c r="T621" s="754"/>
      <c r="U621" s="754"/>
      <c r="V621" s="755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4098.4747238712753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4130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29"/>
      <c r="P622" s="753" t="s">
        <v>1000</v>
      </c>
      <c r="Q622" s="754"/>
      <c r="R622" s="754"/>
      <c r="S622" s="754"/>
      <c r="T622" s="754"/>
      <c r="U622" s="754"/>
      <c r="V622" s="755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41.702289999999998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9" t="s">
        <v>111</v>
      </c>
      <c r="D624" s="872"/>
      <c r="E624" s="872"/>
      <c r="F624" s="872"/>
      <c r="G624" s="872"/>
      <c r="H624" s="873"/>
      <c r="I624" s="729" t="s">
        <v>331</v>
      </c>
      <c r="J624" s="872"/>
      <c r="K624" s="872"/>
      <c r="L624" s="872"/>
      <c r="M624" s="872"/>
      <c r="N624" s="872"/>
      <c r="O624" s="872"/>
      <c r="P624" s="872"/>
      <c r="Q624" s="872"/>
      <c r="R624" s="872"/>
      <c r="S624" s="872"/>
      <c r="T624" s="872"/>
      <c r="U624" s="872"/>
      <c r="V624" s="873"/>
      <c r="W624" s="729" t="s">
        <v>623</v>
      </c>
      <c r="X624" s="873"/>
      <c r="Y624" s="729" t="s">
        <v>708</v>
      </c>
      <c r="Z624" s="872"/>
      <c r="AA624" s="872"/>
      <c r="AB624" s="873"/>
      <c r="AC624" s="715" t="s">
        <v>807</v>
      </c>
      <c r="AD624" s="729" t="s">
        <v>882</v>
      </c>
      <c r="AE624" s="873"/>
      <c r="AF624" s="716"/>
    </row>
    <row r="625" spans="1:32" ht="14.25" customHeight="1" thickTop="1" x14ac:dyDescent="0.2">
      <c r="A625" s="1134" t="s">
        <v>1003</v>
      </c>
      <c r="B625" s="729" t="s">
        <v>62</v>
      </c>
      <c r="C625" s="729" t="s">
        <v>112</v>
      </c>
      <c r="D625" s="729" t="s">
        <v>137</v>
      </c>
      <c r="E625" s="729" t="s">
        <v>220</v>
      </c>
      <c r="F625" s="729" t="s">
        <v>242</v>
      </c>
      <c r="G625" s="729" t="s">
        <v>292</v>
      </c>
      <c r="H625" s="729" t="s">
        <v>111</v>
      </c>
      <c r="I625" s="729" t="s">
        <v>332</v>
      </c>
      <c r="J625" s="729" t="s">
        <v>357</v>
      </c>
      <c r="K625" s="729" t="s">
        <v>428</v>
      </c>
      <c r="L625" s="716"/>
      <c r="M625" s="729" t="s">
        <v>448</v>
      </c>
      <c r="N625" s="716"/>
      <c r="O625" s="729" t="s">
        <v>472</v>
      </c>
      <c r="P625" s="729" t="s">
        <v>489</v>
      </c>
      <c r="Q625" s="729" t="s">
        <v>492</v>
      </c>
      <c r="R625" s="729" t="s">
        <v>501</v>
      </c>
      <c r="S625" s="729" t="s">
        <v>515</v>
      </c>
      <c r="T625" s="729" t="s">
        <v>519</v>
      </c>
      <c r="U625" s="729" t="s">
        <v>527</v>
      </c>
      <c r="V625" s="729" t="s">
        <v>610</v>
      </c>
      <c r="W625" s="729" t="s">
        <v>624</v>
      </c>
      <c r="X625" s="729" t="s">
        <v>669</v>
      </c>
      <c r="Y625" s="729" t="s">
        <v>709</v>
      </c>
      <c r="Z625" s="729" t="s">
        <v>767</v>
      </c>
      <c r="AA625" s="729" t="s">
        <v>790</v>
      </c>
      <c r="AB625" s="729" t="s">
        <v>803</v>
      </c>
      <c r="AC625" s="729" t="s">
        <v>807</v>
      </c>
      <c r="AD625" s="729" t="s">
        <v>882</v>
      </c>
      <c r="AE625" s="729" t="s">
        <v>973</v>
      </c>
      <c r="AF625" s="716"/>
    </row>
    <row r="626" spans="1:32" ht="13.5" customHeight="1" thickBot="1" x14ac:dyDescent="0.25">
      <c r="A626" s="1135"/>
      <c r="B626" s="730"/>
      <c r="C626" s="730"/>
      <c r="D626" s="730"/>
      <c r="E626" s="730"/>
      <c r="F626" s="730"/>
      <c r="G626" s="730"/>
      <c r="H626" s="730"/>
      <c r="I626" s="730"/>
      <c r="J626" s="730"/>
      <c r="K626" s="730"/>
      <c r="L626" s="716"/>
      <c r="M626" s="730"/>
      <c r="N626" s="716"/>
      <c r="O626" s="730"/>
      <c r="P626" s="730"/>
      <c r="Q626" s="730"/>
      <c r="R626" s="730"/>
      <c r="S626" s="730"/>
      <c r="T626" s="730"/>
      <c r="U626" s="730"/>
      <c r="V626" s="730"/>
      <c r="W626" s="730"/>
      <c r="X626" s="730"/>
      <c r="Y626" s="730"/>
      <c r="Z626" s="730"/>
      <c r="AA626" s="730"/>
      <c r="AB626" s="730"/>
      <c r="AC626" s="730"/>
      <c r="AD626" s="730"/>
      <c r="AE626" s="730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325.20000000000005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1635</v>
      </c>
      <c r="E627" s="46">
        <f>IFERROR(Y106*1,"0")+IFERROR(Y107*1,"0")+IFERROR(Y108*1,"0")+IFERROR(Y112*1,"0")+IFERROR(Y113*1,"0")+IFERROR(Y114*1,"0")+IFERROR(Y115*1,"0")+IFERROR(Y116*1,"0")</f>
        <v>761.40000000000009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1705.4600000000003</v>
      </c>
      <c r="G627" s="46">
        <f>IFERROR(Y153*1,"0")+IFERROR(Y154*1,"0")+IFERROR(Y158*1,"0")+IFERROR(Y159*1,"0")+IFERROR(Y163*1,"0")+IFERROR(Y164*1,"0")</f>
        <v>334.08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751.80000000000007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2866.5</v>
      </c>
      <c r="K627" s="46">
        <f>IFERROR(Y249*1,"0")+IFERROR(Y250*1,"0")+IFERROR(Y251*1,"0")+IFERROR(Y252*1,"0")+IFERROR(Y253*1,"0")+IFERROR(Y254*1,"0")+IFERROR(Y255*1,"0")+IFERROR(Y256*1,"0")</f>
        <v>34.799999999999997</v>
      </c>
      <c r="L627" s="716"/>
      <c r="M627" s="46">
        <f>IFERROR(Y261*1,"0")+IFERROR(Y262*1,"0")+IFERROR(Y263*1,"0")+IFERROR(Y264*1,"0")+IFERROR(Y265*1,"0")+IFERROR(Y266*1,"0")+IFERROR(Y267*1,"0")+IFERROR(Y268*1,"0")+IFERROR(Y272*1,"0")</f>
        <v>214.79999999999998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540</v>
      </c>
      <c r="S627" s="46">
        <f>IFERROR(Y308*1,"0")</f>
        <v>0</v>
      </c>
      <c r="T627" s="46">
        <f>IFERROR(Y313*1,"0")+IFERROR(Y317*1,"0")+IFERROR(Y318*1,"0")</f>
        <v>245.70000000000002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821.7</v>
      </c>
      <c r="V627" s="46">
        <f>IFERROR(Y370*1,"0")+IFERROR(Y374*1,"0")+IFERROR(Y375*1,"0")+IFERROR(Y376*1,"0")</f>
        <v>977.7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2839.2000000000003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84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248.40000000000003</v>
      </c>
      <c r="Z627" s="46">
        <f>IFERROR(Y479*1,"0")+IFERROR(Y483*1,"0")+IFERROR(Y484*1,"0")+IFERROR(Y485*1,"0")+IFERROR(Y486*1,"0")+IFERROR(Y487*1,"0")+IFERROR(Y491*1,"0")+IFERROR(Y495*1,"0")</f>
        <v>60</v>
      </c>
      <c r="AA627" s="46">
        <f>IFERROR(Y500*1,"0")+IFERROR(Y501*1,"0")+IFERROR(Y502*1,"0")+IFERROR(Y503*1,"0")</f>
        <v>40.799999999999997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1432.2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1362.6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klCVHdmoPf75eFS46DKGLqbzPU8aaZUoYpaRxDZZcBCT+6ri+NNb2a5lKHt+//qxQva+quG4uV0TCc4z0qLqlA==" saltValue="FLVQ83hyH6GGdO4KiBG9eQ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P590:V590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D452:E452"/>
    <mergeCell ref="P493:V493"/>
    <mergeCell ref="P123:T123"/>
    <mergeCell ref="P408:T408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A126:O127"/>
    <mergeCell ref="P294:T294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M17:M18"/>
    <mergeCell ref="P584:V584"/>
    <mergeCell ref="O17:O18"/>
    <mergeCell ref="P336:T336"/>
    <mergeCell ref="P258:V258"/>
    <mergeCell ref="A597:O598"/>
    <mergeCell ref="A248:Z248"/>
    <mergeCell ref="P430:T430"/>
    <mergeCell ref="A104:Z104"/>
    <mergeCell ref="A297:Z297"/>
    <mergeCell ref="P410:V410"/>
    <mergeCell ref="P417:T417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P365:T365"/>
    <mergeCell ref="P357:T357"/>
    <mergeCell ref="D29:E29"/>
    <mergeCell ref="P515:T515"/>
    <mergeCell ref="D216:E216"/>
    <mergeCell ref="D265:E265"/>
    <mergeCell ref="A134:O135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P344:T344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222:E222"/>
    <mergeCell ref="P476:V476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4:V44"/>
    <mergeCell ref="P550:V550"/>
    <mergeCell ref="A575:Z57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404:O405"/>
    <mergeCell ref="A155:O156"/>
    <mergeCell ref="D413:E413"/>
    <mergeCell ref="D217:E217"/>
    <mergeCell ref="P345:T345"/>
    <mergeCell ref="A475:O476"/>
    <mergeCell ref="P84:T84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D586:E586"/>
    <mergeCell ref="AB17:AB18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511:Z511"/>
    <mergeCell ref="D359:E359"/>
    <mergeCell ref="D601:E601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561:T561"/>
    <mergeCell ref="P405:V405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P15:T16"/>
    <mergeCell ref="D396:E39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P219:T219"/>
    <mergeCell ref="P272:T272"/>
    <mergeCell ref="D327:E327"/>
    <mergeCell ref="D460:E460"/>
    <mergeCell ref="D569:E569"/>
    <mergeCell ref="D454:E454"/>
    <mergeCell ref="P308:T308"/>
    <mergeCell ref="P433:V433"/>
    <mergeCell ref="D106:E106"/>
    <mergeCell ref="D416:E416"/>
    <mergeCell ref="A556:Z556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P548:T548"/>
    <mergeCell ref="P295:V295"/>
    <mergeCell ref="A120:Z120"/>
    <mergeCell ref="D235:E235"/>
    <mergeCell ref="P214:V214"/>
    <mergeCell ref="P270:V270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P350:T350"/>
    <mergeCell ref="A480:O481"/>
    <mergeCell ref="A353:O354"/>
    <mergeCell ref="P546:T546"/>
    <mergeCell ref="P423:T423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D308:E308"/>
    <mergeCell ref="A492:O493"/>
    <mergeCell ref="D606:E606"/>
    <mergeCell ref="A46:Z46"/>
    <mergeCell ref="P537:T53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565:E565"/>
    <mergeCell ref="D77:E77"/>
    <mergeCell ref="P131:T131"/>
    <mergeCell ref="D108:E108"/>
    <mergeCell ref="A117:O118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D66:E66"/>
    <mergeCell ref="D197:E197"/>
    <mergeCell ref="D253:E253"/>
    <mergeCell ref="D53:E53"/>
    <mergeCell ref="P552:T552"/>
    <mergeCell ref="D351:E351"/>
    <mergeCell ref="D587:E587"/>
    <mergeCell ref="P566:V566"/>
    <mergeCell ref="P147:T147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D535:E535"/>
    <mergeCell ref="H625:H626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U625:U626"/>
    <mergeCell ref="W625:W626"/>
    <mergeCell ref="D625:D626"/>
    <mergeCell ref="F625:F62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9" spans="2:8" x14ac:dyDescent="0.2">
      <c r="B9" s="47" t="s">
        <v>1012</v>
      </c>
      <c r="C9" s="47" t="s">
        <v>1007</v>
      </c>
      <c r="D9" s="47"/>
      <c r="E9" s="47"/>
    </row>
    <row r="11" spans="2:8" x14ac:dyDescent="0.2">
      <c r="B11" s="47" t="s">
        <v>1012</v>
      </c>
      <c r="C11" s="47" t="s">
        <v>1010</v>
      </c>
      <c r="D11" s="47"/>
      <c r="E11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  <row r="21" spans="2:5" x14ac:dyDescent="0.2">
      <c r="B21" s="47" t="s">
        <v>1021</v>
      </c>
      <c r="C21" s="47"/>
      <c r="D21" s="47"/>
      <c r="E21" s="47"/>
    </row>
    <row r="22" spans="2:5" x14ac:dyDescent="0.2">
      <c r="B22" s="47" t="s">
        <v>1022</v>
      </c>
      <c r="C22" s="47"/>
      <c r="D22" s="47"/>
      <c r="E22" s="47"/>
    </row>
    <row r="23" spans="2:5" x14ac:dyDescent="0.2">
      <c r="B23" s="47" t="s">
        <v>1023</v>
      </c>
      <c r="C23" s="47"/>
      <c r="D23" s="47"/>
      <c r="E23" s="47"/>
    </row>
  </sheetData>
  <sheetProtection algorithmName="SHA-512" hashValue="pN/VI+03VuuNSAab3xVS8MWh2KKZcXAdWg4pVP+7xfIm3AzWkxUWdrfpG7YQ4TSO3P9VBzWhRnMd0Ot2xibP4A==" saltValue="tlh2EmnMKWBdBLXRVXk7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1335</vt:i4>
      </vt:variant>
    </vt:vector>
  </HeadingPairs>
  <TitlesOfParts>
    <vt:vector size="13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2024-10-30T10:38:37Z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