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10,24 Симф ЗПФ\"/>
    </mc:Choice>
  </mc:AlternateContent>
  <xr:revisionPtr revIDLastSave="0" documentId="13_ncr:1_{A169EA95-1D65-4ABC-A969-A9904F03F6F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9" i="1" l="1"/>
  <c r="AC9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" i="1"/>
  <c r="AA8" i="1"/>
  <c r="AA10" i="1"/>
  <c r="AC10" i="1" s="1"/>
  <c r="AA11" i="1"/>
  <c r="AC11" i="1" s="1"/>
  <c r="Z11" i="1" s="1"/>
  <c r="AE11" i="1" s="1"/>
  <c r="AA12" i="1"/>
  <c r="AC12" i="1" s="1"/>
  <c r="AA13" i="1"/>
  <c r="AC13" i="1" s="1"/>
  <c r="Z13" i="1" s="1"/>
  <c r="AE13" i="1" s="1"/>
  <c r="AA14" i="1"/>
  <c r="AC14" i="1" s="1"/>
  <c r="AA15" i="1"/>
  <c r="AC15" i="1" s="1"/>
  <c r="Z15" i="1" s="1"/>
  <c r="AE15" i="1" s="1"/>
  <c r="AA16" i="1"/>
  <c r="AC16" i="1" s="1"/>
  <c r="AA17" i="1"/>
  <c r="AC17" i="1" s="1"/>
  <c r="Z17" i="1" s="1"/>
  <c r="AE17" i="1" s="1"/>
  <c r="AA18" i="1"/>
  <c r="AC18" i="1" s="1"/>
  <c r="AA19" i="1"/>
  <c r="AC19" i="1" s="1"/>
  <c r="Z19" i="1" s="1"/>
  <c r="AE19" i="1" s="1"/>
  <c r="AA20" i="1"/>
  <c r="AC20" i="1" s="1"/>
  <c r="AA21" i="1"/>
  <c r="AC21" i="1" s="1"/>
  <c r="Z21" i="1" s="1"/>
  <c r="AE21" i="1" s="1"/>
  <c r="AA22" i="1"/>
  <c r="AC22" i="1" s="1"/>
  <c r="AA23" i="1"/>
  <c r="AC23" i="1" s="1"/>
  <c r="Z23" i="1" s="1"/>
  <c r="AE23" i="1" s="1"/>
  <c r="AA24" i="1"/>
  <c r="AC24" i="1" s="1"/>
  <c r="AA25" i="1"/>
  <c r="AC25" i="1" s="1"/>
  <c r="Z25" i="1" s="1"/>
  <c r="AE25" i="1" s="1"/>
  <c r="AA26" i="1"/>
  <c r="AC26" i="1" s="1"/>
  <c r="AA27" i="1"/>
  <c r="AC27" i="1" s="1"/>
  <c r="Z27" i="1" s="1"/>
  <c r="AE27" i="1" s="1"/>
  <c r="AA28" i="1"/>
  <c r="AC28" i="1" s="1"/>
  <c r="AA29" i="1"/>
  <c r="AC29" i="1" s="1"/>
  <c r="Z29" i="1" s="1"/>
  <c r="AE29" i="1" s="1"/>
  <c r="AA30" i="1"/>
  <c r="AC30" i="1" s="1"/>
  <c r="AA31" i="1"/>
  <c r="AC31" i="1" s="1"/>
  <c r="Z31" i="1" s="1"/>
  <c r="AE31" i="1" s="1"/>
  <c r="AA32" i="1"/>
  <c r="AC32" i="1" s="1"/>
  <c r="AA33" i="1"/>
  <c r="AC33" i="1" s="1"/>
  <c r="Z33" i="1" s="1"/>
  <c r="AE33" i="1" s="1"/>
  <c r="AA34" i="1"/>
  <c r="AC34" i="1" s="1"/>
  <c r="AA35" i="1"/>
  <c r="AC35" i="1" s="1"/>
  <c r="Z35" i="1" s="1"/>
  <c r="AE35" i="1" s="1"/>
  <c r="AA36" i="1"/>
  <c r="AC36" i="1" s="1"/>
  <c r="AA37" i="1"/>
  <c r="AC37" i="1" s="1"/>
  <c r="Z37" i="1" s="1"/>
  <c r="AE37" i="1" s="1"/>
  <c r="AA38" i="1"/>
  <c r="AC38" i="1" s="1"/>
  <c r="AA39" i="1"/>
  <c r="AC39" i="1" s="1"/>
  <c r="Z39" i="1" s="1"/>
  <c r="AE39" i="1" s="1"/>
  <c r="AA40" i="1"/>
  <c r="AC40" i="1" s="1"/>
  <c r="AA41" i="1"/>
  <c r="AC41" i="1" s="1"/>
  <c r="Z41" i="1" s="1"/>
  <c r="AE41" i="1" s="1"/>
  <c r="AA42" i="1"/>
  <c r="AC42" i="1" s="1"/>
  <c r="AA43" i="1"/>
  <c r="AC43" i="1" s="1"/>
  <c r="Z43" i="1" s="1"/>
  <c r="AE43" i="1" s="1"/>
  <c r="AA44" i="1"/>
  <c r="AC44" i="1" s="1"/>
  <c r="AA45" i="1"/>
  <c r="AC45" i="1" s="1"/>
  <c r="Z45" i="1" s="1"/>
  <c r="AE45" i="1" s="1"/>
  <c r="AA46" i="1"/>
  <c r="AC46" i="1" s="1"/>
  <c r="AA47" i="1"/>
  <c r="AC47" i="1" s="1"/>
  <c r="Z47" i="1" s="1"/>
  <c r="AE47" i="1" s="1"/>
  <c r="AA48" i="1"/>
  <c r="AC48" i="1" s="1"/>
  <c r="AA49" i="1"/>
  <c r="AC49" i="1" s="1"/>
  <c r="Z49" i="1" s="1"/>
  <c r="AE49" i="1" s="1"/>
  <c r="AA50" i="1"/>
  <c r="AC50" i="1" s="1"/>
  <c r="AA51" i="1"/>
  <c r="AC51" i="1" s="1"/>
  <c r="Z51" i="1" s="1"/>
  <c r="AE51" i="1" s="1"/>
  <c r="AA52" i="1"/>
  <c r="AC52" i="1" s="1"/>
  <c r="AA53" i="1"/>
  <c r="AC53" i="1" s="1"/>
  <c r="Z53" i="1" s="1"/>
  <c r="AE53" i="1" s="1"/>
  <c r="AA54" i="1"/>
  <c r="AA55" i="1"/>
  <c r="AC55" i="1" s="1"/>
  <c r="Z55" i="1" s="1"/>
  <c r="AE55" i="1" s="1"/>
  <c r="AA56" i="1"/>
  <c r="AC56" i="1" s="1"/>
  <c r="AA57" i="1"/>
  <c r="AC57" i="1" s="1"/>
  <c r="Z57" i="1" s="1"/>
  <c r="AE57" i="1" s="1"/>
  <c r="AA58" i="1"/>
  <c r="AC58" i="1" s="1"/>
  <c r="AA59" i="1"/>
  <c r="AC59" i="1" s="1"/>
  <c r="Z59" i="1" s="1"/>
  <c r="AE59" i="1" s="1"/>
  <c r="AA60" i="1"/>
  <c r="AC60" i="1" s="1"/>
  <c r="AA61" i="1"/>
  <c r="AC61" i="1" s="1"/>
  <c r="Z61" i="1" s="1"/>
  <c r="AE61" i="1" s="1"/>
  <c r="AA62" i="1"/>
  <c r="AC62" i="1" s="1"/>
  <c r="AA63" i="1"/>
  <c r="AC63" i="1" s="1"/>
  <c r="Z63" i="1" s="1"/>
  <c r="AE63" i="1" s="1"/>
  <c r="AA64" i="1"/>
  <c r="AA65" i="1"/>
  <c r="AA66" i="1"/>
  <c r="AA67" i="1"/>
  <c r="AC67" i="1" s="1"/>
  <c r="Z67" i="1" s="1"/>
  <c r="AE67" i="1" s="1"/>
  <c r="AA68" i="1"/>
  <c r="AC68" i="1" s="1"/>
  <c r="AA69" i="1"/>
  <c r="AC69" i="1" s="1"/>
  <c r="Z69" i="1" s="1"/>
  <c r="AE69" i="1" s="1"/>
  <c r="AA70" i="1"/>
  <c r="AC70" i="1" s="1"/>
  <c r="AA71" i="1"/>
  <c r="AC71" i="1" s="1"/>
  <c r="Z71" i="1" s="1"/>
  <c r="AE71" i="1" s="1"/>
  <c r="AA7" i="1"/>
  <c r="Z66" i="1"/>
  <c r="AE66" i="1" s="1"/>
  <c r="Z8" i="1"/>
  <c r="AE8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" i="1"/>
  <c r="X8" i="1"/>
  <c r="X9" i="1"/>
  <c r="X10" i="1"/>
  <c r="X11" i="1"/>
  <c r="X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Z54" i="1" s="1"/>
  <c r="X55" i="1"/>
  <c r="X56" i="1"/>
  <c r="X57" i="1"/>
  <c r="X58" i="1"/>
  <c r="X59" i="1"/>
  <c r="X60" i="1"/>
  <c r="X61" i="1"/>
  <c r="X62" i="1"/>
  <c r="X63" i="1"/>
  <c r="X64" i="1"/>
  <c r="Z64" i="1" s="1"/>
  <c r="AE64" i="1" s="1"/>
  <c r="X65" i="1"/>
  <c r="Z65" i="1" s="1"/>
  <c r="AE65" i="1" s="1"/>
  <c r="X66" i="1"/>
  <c r="X67" i="1"/>
  <c r="X68" i="1"/>
  <c r="X69" i="1"/>
  <c r="X70" i="1"/>
  <c r="X71" i="1"/>
  <c r="X7" i="1"/>
  <c r="Z7" i="1" s="1"/>
  <c r="W8" i="1"/>
  <c r="W9" i="1"/>
  <c r="W10" i="1"/>
  <c r="W11" i="1"/>
  <c r="W12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Q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V44" i="1"/>
  <c r="O44" i="1" s="1"/>
  <c r="V45" i="1"/>
  <c r="O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V50" i="1"/>
  <c r="O50" i="1" s="1"/>
  <c r="R50" i="1" s="1"/>
  <c r="V51" i="1"/>
  <c r="O51" i="1" s="1"/>
  <c r="V52" i="1"/>
  <c r="O52" i="1" s="1"/>
  <c r="R52" i="1" s="1"/>
  <c r="V53" i="1"/>
  <c r="O53" i="1" s="1"/>
  <c r="V54" i="1"/>
  <c r="O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V60" i="1"/>
  <c r="O60" i="1" s="1"/>
  <c r="R60" i="1" s="1"/>
  <c r="V61" i="1"/>
  <c r="O61" i="1" s="1"/>
  <c r="V62" i="1"/>
  <c r="O62" i="1" s="1"/>
  <c r="R62" i="1" s="1"/>
  <c r="V63" i="1"/>
  <c r="O63" i="1" s="1"/>
  <c r="R63" i="1" s="1"/>
  <c r="V64" i="1"/>
  <c r="O64" i="1" s="1"/>
  <c r="V65" i="1"/>
  <c r="O65" i="1" s="1"/>
  <c r="V66" i="1"/>
  <c r="O66" i="1" s="1"/>
  <c r="R66" i="1" s="1"/>
  <c r="V67" i="1"/>
  <c r="O67" i="1" s="1"/>
  <c r="V68" i="1"/>
  <c r="O68" i="1" s="1"/>
  <c r="R68" i="1" s="1"/>
  <c r="V69" i="1"/>
  <c r="O69" i="1" s="1"/>
  <c r="V70" i="1"/>
  <c r="O70" i="1" s="1"/>
  <c r="V71" i="1"/>
  <c r="O71" i="1" s="1"/>
  <c r="R71" i="1" s="1"/>
  <c r="V7" i="1"/>
  <c r="O7" i="1" s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6" i="1"/>
  <c r="U58" i="1"/>
  <c r="U59" i="1"/>
  <c r="U60" i="1"/>
  <c r="U61" i="1"/>
  <c r="U62" i="1"/>
  <c r="U64" i="1"/>
  <c r="U66" i="1"/>
  <c r="U67" i="1"/>
  <c r="U68" i="1"/>
  <c r="U69" i="1"/>
  <c r="U70" i="1"/>
  <c r="U71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" i="1"/>
  <c r="K8" i="1"/>
  <c r="K9" i="1"/>
  <c r="K10" i="1"/>
  <c r="Q10" i="1" s="1"/>
  <c r="K11" i="1"/>
  <c r="K12" i="1"/>
  <c r="K13" i="1"/>
  <c r="K14" i="1"/>
  <c r="Q14" i="1" s="1"/>
  <c r="K15" i="1"/>
  <c r="K16" i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K43" i="1"/>
  <c r="K46" i="1"/>
  <c r="Q46" i="1" s="1"/>
  <c r="K47" i="1"/>
  <c r="K48" i="1"/>
  <c r="K49" i="1"/>
  <c r="K50" i="1"/>
  <c r="Q50" i="1" s="1"/>
  <c r="K51" i="1"/>
  <c r="K52" i="1"/>
  <c r="Q52" i="1" s="1"/>
  <c r="K53" i="1"/>
  <c r="K55" i="1"/>
  <c r="Q55" i="1" s="1"/>
  <c r="K56" i="1"/>
  <c r="Q56" i="1" s="1"/>
  <c r="K57" i="1"/>
  <c r="Q57" i="1" s="1"/>
  <c r="K58" i="1"/>
  <c r="Q58" i="1" s="1"/>
  <c r="K60" i="1"/>
  <c r="Q60" i="1" s="1"/>
  <c r="K62" i="1"/>
  <c r="Q62" i="1" s="1"/>
  <c r="K63" i="1"/>
  <c r="Q63" i="1" s="1"/>
  <c r="K65" i="1"/>
  <c r="K66" i="1"/>
  <c r="Q66" i="1" s="1"/>
  <c r="K67" i="1"/>
  <c r="K68" i="1"/>
  <c r="Q68" i="1" s="1"/>
  <c r="K69" i="1"/>
  <c r="K71" i="1"/>
  <c r="Q71" i="1" s="1"/>
  <c r="K7" i="1"/>
  <c r="J6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" i="1"/>
  <c r="L6" i="1"/>
  <c r="M6" i="1"/>
  <c r="N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" i="1"/>
  <c r="R69" i="1" l="1"/>
  <c r="Q69" i="1"/>
  <c r="R67" i="1"/>
  <c r="Q67" i="1"/>
  <c r="R65" i="1"/>
  <c r="Q65" i="1"/>
  <c r="R61" i="1"/>
  <c r="Q61" i="1"/>
  <c r="R59" i="1"/>
  <c r="Q59" i="1"/>
  <c r="R53" i="1"/>
  <c r="Q53" i="1"/>
  <c r="R51" i="1"/>
  <c r="Q51" i="1"/>
  <c r="R49" i="1"/>
  <c r="Q49" i="1"/>
  <c r="Q45" i="1"/>
  <c r="R45" i="1"/>
  <c r="R43" i="1"/>
  <c r="Q43" i="1"/>
  <c r="Q13" i="1"/>
  <c r="R7" i="1"/>
  <c r="Q7" i="1"/>
  <c r="R70" i="1"/>
  <c r="Q70" i="1"/>
  <c r="Q64" i="1"/>
  <c r="R64" i="1"/>
  <c r="R54" i="1"/>
  <c r="Q54" i="1"/>
  <c r="R44" i="1"/>
  <c r="Q44" i="1"/>
  <c r="Q42" i="1"/>
  <c r="Q16" i="1"/>
  <c r="Q12" i="1"/>
  <c r="Q8" i="1"/>
  <c r="Q47" i="1"/>
  <c r="Q41" i="1"/>
  <c r="Q39" i="1"/>
  <c r="Q35" i="1"/>
  <c r="Q33" i="1"/>
  <c r="Q31" i="1"/>
  <c r="Q29" i="1"/>
  <c r="Q27" i="1"/>
  <c r="Q25" i="1"/>
  <c r="Q23" i="1"/>
  <c r="Q21" i="1"/>
  <c r="Q19" i="1"/>
  <c r="Q15" i="1"/>
  <c r="Q11" i="1"/>
  <c r="AE7" i="1"/>
  <c r="AE54" i="1"/>
  <c r="Z70" i="1"/>
  <c r="AE70" i="1" s="1"/>
  <c r="Z68" i="1"/>
  <c r="AE68" i="1" s="1"/>
  <c r="Z62" i="1"/>
  <c r="AE62" i="1" s="1"/>
  <c r="Z60" i="1"/>
  <c r="AE60" i="1" s="1"/>
  <c r="Z58" i="1"/>
  <c r="AE58" i="1" s="1"/>
  <c r="Z56" i="1"/>
  <c r="AE56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Z9" i="1"/>
  <c r="AE9" i="1" s="1"/>
  <c r="R17" i="1"/>
  <c r="I6" i="1"/>
  <c r="J7" i="1"/>
  <c r="J6" i="1" s="1"/>
  <c r="Q9" i="1"/>
  <c r="P6" i="1"/>
  <c r="AE6" i="1"/>
  <c r="Q48" i="1"/>
  <c r="Q37" i="1"/>
  <c r="AA6" i="1"/>
  <c r="O6" i="1"/>
  <c r="V6" i="1"/>
  <c r="U6" i="1"/>
  <c r="T6" i="1"/>
  <c r="S6" i="1"/>
  <c r="K6" i="1"/>
</calcChain>
</file>

<file path=xl/sharedStrings.xml><?xml version="1.0" encoding="utf-8"?>
<sst xmlns="http://schemas.openxmlformats.org/spreadsheetml/2006/main" count="168" uniqueCount="100">
  <si>
    <t>Период: 24.10.2024 - 31.10.2024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</si>
  <si>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</si>
  <si>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</si>
  <si>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</si>
  <si>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</si>
  <si>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</si>
  <si>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</si>
  <si>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</si>
  <si>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</si>
  <si>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</si>
  <si>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</si>
  <si>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</si>
  <si>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</si>
  <si>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</si>
  <si>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</si>
  <si>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</si>
  <si>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</si>
  <si>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</si>
  <si>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</si>
  <si>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</si>
  <si>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</si>
  <si>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</si>
  <si>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</si>
  <si>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</si>
  <si>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</si>
  <si>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</si>
  <si>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</si>
  <si>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</si>
  <si>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</si>
  <si>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</si>
  <si>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</si>
  <si>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</si>
  <si>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</si>
  <si>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</si>
  <si>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</si>
  <si>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</si>
  <si>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</si>
  <si>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</si>
  <si>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</si>
  <si>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</si>
  <si>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</si>
  <si>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</si>
  <si>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</si>
  <si>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</si>
  <si>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мясом 0,2кг ТМ Стародворье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</si>
  <si>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</si>
  <si>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</si>
  <si>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</si>
  <si>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</si>
  <si>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</si>
  <si>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</si>
  <si>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</si>
  <si>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</si>
  <si>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</si>
  <si>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</si>
  <si>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</si>
  <si>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</si>
  <si>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</si>
  <si>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</si>
  <si>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</si>
  <si>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</si>
  <si>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</si>
  <si>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</si>
  <si>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</si>
  <si>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</si>
  <si>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</si>
  <si>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</si>
  <si>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</si>
  <si>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</si>
  <si>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</si>
  <si>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</si>
  <si>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</si>
  <si>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</si>
  <si>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</si>
  <si>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</si>
  <si>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</si>
  <si>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</si>
  <si>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</si>
  <si>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</si>
  <si>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</si>
  <si>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</si>
  <si>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</si>
  <si>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</si>
  <si>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</si>
  <si>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</si>
  <si>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</si>
  <si>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</si>
  <si>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</si>
  <si>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</si>
  <si>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</si>
  <si>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</si>
  <si>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</si>
  <si>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</si>
  <si>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</si>
  <si>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</si>
  <si>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04,11,</t>
  </si>
  <si>
    <t>06,11,</t>
  </si>
  <si>
    <t>17,10,</t>
  </si>
  <si>
    <t>24,10,</t>
  </si>
  <si>
    <t>31,10,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</si>
</sst>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10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23.10.2024 - 30.10.2024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04,11,</v>
          </cell>
          <cell r="P5" t="str">
            <v>04,11,</v>
          </cell>
          <cell r="S5" t="str">
            <v>17,10,</v>
          </cell>
          <cell r="T5" t="str">
            <v>24,10,</v>
          </cell>
          <cell r="U5" t="str">
            <v>30,10,</v>
          </cell>
        </row>
        <row r="6">
          <cell r="E6">
            <v>43726.119999999995</v>
          </cell>
          <cell r="F6">
            <v>59382.319999999992</v>
          </cell>
          <cell r="I6">
            <v>47604.772000000004</v>
          </cell>
          <cell r="J6">
            <v>-3878.652</v>
          </cell>
          <cell r="K6">
            <v>0</v>
          </cell>
          <cell r="L6">
            <v>0</v>
          </cell>
          <cell r="M6">
            <v>0</v>
          </cell>
          <cell r="N6">
            <v>9680</v>
          </cell>
          <cell r="O6">
            <v>7385.2239999999983</v>
          </cell>
          <cell r="P6">
            <v>19395.440000000002</v>
          </cell>
          <cell r="S6">
            <v>7732.6600000000008</v>
          </cell>
          <cell r="T6">
            <v>7716.6039999999994</v>
          </cell>
          <cell r="U6">
            <v>8492.5999999999985</v>
          </cell>
          <cell r="V6">
            <v>6800</v>
          </cell>
          <cell r="AA6">
            <v>29075.440000000002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-189</v>
          </cell>
          <cell r="D7">
            <v>5.4</v>
          </cell>
          <cell r="E7">
            <v>108.04</v>
          </cell>
          <cell r="F7">
            <v>-291.64</v>
          </cell>
          <cell r="G7">
            <v>0</v>
          </cell>
          <cell r="H7" t="e">
            <v>#N/A</v>
          </cell>
          <cell r="I7">
            <v>108</v>
          </cell>
          <cell r="J7">
            <v>4.0000000000006253E-2</v>
          </cell>
          <cell r="O7">
            <v>21.608000000000001</v>
          </cell>
          <cell r="Q7">
            <v>-13.496853017400962</v>
          </cell>
          <cell r="R7">
            <v>-13.496853017400962</v>
          </cell>
          <cell r="S7">
            <v>23.759999999999998</v>
          </cell>
          <cell r="T7">
            <v>18.368000000000002</v>
          </cell>
          <cell r="U7">
            <v>29.7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-628</v>
          </cell>
          <cell r="D8">
            <v>14</v>
          </cell>
          <cell r="E8">
            <v>333</v>
          </cell>
          <cell r="F8">
            <v>-961</v>
          </cell>
          <cell r="G8">
            <v>0</v>
          </cell>
          <cell r="H8">
            <v>0</v>
          </cell>
          <cell r="I8">
            <v>350</v>
          </cell>
          <cell r="J8">
            <v>-17</v>
          </cell>
          <cell r="O8">
            <v>66.599999999999994</v>
          </cell>
          <cell r="Q8">
            <v>-14.429429429429431</v>
          </cell>
          <cell r="R8">
            <v>-14.429429429429431</v>
          </cell>
          <cell r="S8">
            <v>70.2</v>
          </cell>
          <cell r="T8">
            <v>73.599999999999994</v>
          </cell>
          <cell r="U8">
            <v>72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506</v>
          </cell>
          <cell r="D9">
            <v>877</v>
          </cell>
          <cell r="E9">
            <v>432</v>
          </cell>
          <cell r="F9">
            <v>921</v>
          </cell>
          <cell r="G9">
            <v>1</v>
          </cell>
          <cell r="H9">
            <v>180</v>
          </cell>
          <cell r="I9">
            <v>466</v>
          </cell>
          <cell r="J9">
            <v>-34</v>
          </cell>
          <cell r="O9">
            <v>86.4</v>
          </cell>
          <cell r="Q9">
            <v>10.659722222222221</v>
          </cell>
          <cell r="R9">
            <v>10.659722222222221</v>
          </cell>
          <cell r="S9">
            <v>88.8</v>
          </cell>
          <cell r="T9">
            <v>92.4</v>
          </cell>
          <cell r="U9">
            <v>91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1106</v>
          </cell>
          <cell r="D10">
            <v>4274</v>
          </cell>
          <cell r="E10">
            <v>2787</v>
          </cell>
          <cell r="F10">
            <v>2537</v>
          </cell>
          <cell r="G10" t="str">
            <v>пуд,яб</v>
          </cell>
          <cell r="H10">
            <v>180</v>
          </cell>
          <cell r="I10">
            <v>2817</v>
          </cell>
          <cell r="J10">
            <v>-30</v>
          </cell>
          <cell r="N10">
            <v>600</v>
          </cell>
          <cell r="O10">
            <v>317.39999999999998</v>
          </cell>
          <cell r="P10">
            <v>637</v>
          </cell>
          <cell r="Q10">
            <v>10</v>
          </cell>
          <cell r="R10">
            <v>7.9930686830497804</v>
          </cell>
          <cell r="S10">
            <v>327.2</v>
          </cell>
          <cell r="T10">
            <v>332.2</v>
          </cell>
          <cell r="U10">
            <v>441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1237</v>
          </cell>
          <cell r="AB10" t="str">
            <v>апр яб</v>
          </cell>
          <cell r="AC10">
            <v>103.08333333333333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1151</v>
          </cell>
          <cell r="D11">
            <v>3821</v>
          </cell>
          <cell r="E11">
            <v>2345</v>
          </cell>
          <cell r="F11">
            <v>2559</v>
          </cell>
          <cell r="G11" t="str">
            <v>пуд</v>
          </cell>
          <cell r="H11">
            <v>180</v>
          </cell>
          <cell r="I11">
            <v>2408</v>
          </cell>
          <cell r="J11">
            <v>-63</v>
          </cell>
          <cell r="N11">
            <v>1200</v>
          </cell>
          <cell r="O11">
            <v>289</v>
          </cell>
          <cell r="P11">
            <v>331</v>
          </cell>
          <cell r="Q11">
            <v>10</v>
          </cell>
          <cell r="R11">
            <v>8.8546712802768166</v>
          </cell>
          <cell r="S11">
            <v>286.8</v>
          </cell>
          <cell r="T11">
            <v>306.2</v>
          </cell>
          <cell r="U11">
            <v>366</v>
          </cell>
          <cell r="V11">
            <v>900</v>
          </cell>
          <cell r="W11">
            <v>70</v>
          </cell>
          <cell r="X11">
            <v>14</v>
          </cell>
          <cell r="Y11">
            <v>12</v>
          </cell>
          <cell r="Z11">
            <v>126</v>
          </cell>
          <cell r="AA11">
            <v>1531</v>
          </cell>
          <cell r="AB11">
            <v>0</v>
          </cell>
          <cell r="AC11">
            <v>127.58333333333333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626</v>
          </cell>
          <cell r="D12">
            <v>8</v>
          </cell>
          <cell r="E12">
            <v>492</v>
          </cell>
          <cell r="F12">
            <v>132</v>
          </cell>
          <cell r="G12">
            <v>1</v>
          </cell>
          <cell r="H12">
            <v>180</v>
          </cell>
          <cell r="I12">
            <v>457</v>
          </cell>
          <cell r="J12">
            <v>35</v>
          </cell>
          <cell r="O12">
            <v>98.4</v>
          </cell>
          <cell r="P12">
            <v>852</v>
          </cell>
          <cell r="Q12">
            <v>10</v>
          </cell>
          <cell r="R12">
            <v>1.3414634146341462</v>
          </cell>
          <cell r="S12">
            <v>58.4</v>
          </cell>
          <cell r="T12">
            <v>52.2</v>
          </cell>
          <cell r="U12">
            <v>16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42</v>
          </cell>
          <cell r="AA12">
            <v>852</v>
          </cell>
          <cell r="AB12">
            <v>0</v>
          </cell>
          <cell r="AC12">
            <v>35.5</v>
          </cell>
          <cell r="AD12">
            <v>0.09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D13">
            <v>336</v>
          </cell>
          <cell r="E13">
            <v>146</v>
          </cell>
          <cell r="F13">
            <v>190</v>
          </cell>
          <cell r="G13" t="str">
            <v>нов</v>
          </cell>
          <cell r="H13" t="e">
            <v>#N/A</v>
          </cell>
          <cell r="I13">
            <v>137</v>
          </cell>
          <cell r="J13">
            <v>9</v>
          </cell>
          <cell r="O13">
            <v>29.2</v>
          </cell>
          <cell r="P13">
            <v>102</v>
          </cell>
          <cell r="Q13">
            <v>10</v>
          </cell>
          <cell r="R13">
            <v>6.506849315068493</v>
          </cell>
          <cell r="S13">
            <v>0</v>
          </cell>
          <cell r="T13">
            <v>0</v>
          </cell>
          <cell r="U13">
            <v>146</v>
          </cell>
          <cell r="V13">
            <v>0</v>
          </cell>
          <cell r="W13" t="e">
            <v>#N/A</v>
          </cell>
          <cell r="X13" t="e">
            <v>#N/A</v>
          </cell>
          <cell r="Y13">
            <v>12</v>
          </cell>
          <cell r="Z13">
            <v>28</v>
          </cell>
          <cell r="AA13">
            <v>102</v>
          </cell>
          <cell r="AB13" t="e">
            <v>#N/A</v>
          </cell>
          <cell r="AD13">
            <v>0.2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11</v>
          </cell>
          <cell r="D14">
            <v>360</v>
          </cell>
          <cell r="E14">
            <v>1</v>
          </cell>
          <cell r="F14">
            <v>358</v>
          </cell>
          <cell r="G14">
            <v>1</v>
          </cell>
          <cell r="H14">
            <v>180</v>
          </cell>
          <cell r="I14">
            <v>665</v>
          </cell>
          <cell r="J14">
            <v>-664</v>
          </cell>
          <cell r="O14">
            <v>0.2</v>
          </cell>
          <cell r="P14">
            <v>600</v>
          </cell>
          <cell r="Q14">
            <v>4790</v>
          </cell>
          <cell r="R14">
            <v>1790</v>
          </cell>
          <cell r="S14">
            <v>33.200000000000003</v>
          </cell>
          <cell r="T14">
            <v>2.2000000000000002</v>
          </cell>
          <cell r="U14">
            <v>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56</v>
          </cell>
          <cell r="AA14">
            <v>600</v>
          </cell>
          <cell r="AB14" t="str">
            <v>апр яб</v>
          </cell>
          <cell r="AC14">
            <v>50</v>
          </cell>
          <cell r="AD14">
            <v>0.25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281</v>
          </cell>
          <cell r="D15">
            <v>1234</v>
          </cell>
          <cell r="E15">
            <v>45</v>
          </cell>
          <cell r="F15">
            <v>1451</v>
          </cell>
          <cell r="G15" t="str">
            <v>пуд</v>
          </cell>
          <cell r="H15">
            <v>180</v>
          </cell>
          <cell r="I15">
            <v>2114</v>
          </cell>
          <cell r="J15">
            <v>-2069</v>
          </cell>
          <cell r="N15">
            <v>1680</v>
          </cell>
          <cell r="O15">
            <v>9</v>
          </cell>
          <cell r="P15">
            <v>1800</v>
          </cell>
          <cell r="Q15">
            <v>361.22222222222223</v>
          </cell>
          <cell r="R15">
            <v>161.22222222222223</v>
          </cell>
          <cell r="S15">
            <v>229</v>
          </cell>
          <cell r="T15">
            <v>228.6</v>
          </cell>
          <cell r="U15">
            <v>5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294</v>
          </cell>
          <cell r="AA15">
            <v>3480</v>
          </cell>
          <cell r="AB15" t="str">
            <v>апр яб</v>
          </cell>
          <cell r="AC15">
            <v>290</v>
          </cell>
          <cell r="AD15">
            <v>0.25</v>
          </cell>
        </row>
        <row r="16">
          <cell r="A16" t="str">
            <v>Мини-пицца с ветчиной и сыром 0,3кг ТМ Зареченские  ПОКОМ</v>
          </cell>
          <cell r="B16" t="str">
            <v>шт</v>
          </cell>
          <cell r="C16">
            <v>46</v>
          </cell>
          <cell r="D16">
            <v>128</v>
          </cell>
          <cell r="E16">
            <v>17</v>
          </cell>
          <cell r="F16">
            <v>155</v>
          </cell>
          <cell r="G16" t="str">
            <v>нов</v>
          </cell>
          <cell r="H16" t="e">
            <v>#N/A</v>
          </cell>
          <cell r="I16">
            <v>22</v>
          </cell>
          <cell r="J16">
            <v>-5</v>
          </cell>
          <cell r="O16">
            <v>3.4</v>
          </cell>
          <cell r="Q16">
            <v>45.588235294117645</v>
          </cell>
          <cell r="R16">
            <v>45.588235294117645</v>
          </cell>
          <cell r="S16">
            <v>8.4</v>
          </cell>
          <cell r="T16">
            <v>2.6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178.6</v>
          </cell>
          <cell r="D17">
            <v>573.5</v>
          </cell>
          <cell r="E17">
            <v>247.9</v>
          </cell>
          <cell r="F17">
            <v>652</v>
          </cell>
          <cell r="G17" t="str">
            <v>рот2</v>
          </cell>
          <cell r="H17" t="e">
            <v>#N/A</v>
          </cell>
          <cell r="I17">
            <v>247.911</v>
          </cell>
          <cell r="J17">
            <v>-1.099999999999568E-2</v>
          </cell>
          <cell r="O17">
            <v>49.58</v>
          </cell>
          <cell r="Q17">
            <v>13.150463896732553</v>
          </cell>
          <cell r="R17">
            <v>13.150463896732553</v>
          </cell>
          <cell r="S17">
            <v>68.820000000000007</v>
          </cell>
          <cell r="T17">
            <v>67.34</v>
          </cell>
          <cell r="U17">
            <v>55.5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166</v>
          </cell>
          <cell r="D18">
            <v>352</v>
          </cell>
          <cell r="E18">
            <v>110</v>
          </cell>
          <cell r="F18">
            <v>391.5</v>
          </cell>
          <cell r="G18" t="str">
            <v>рот1</v>
          </cell>
          <cell r="H18" t="e">
            <v>#N/A</v>
          </cell>
          <cell r="I18">
            <v>121</v>
          </cell>
          <cell r="J18">
            <v>-11</v>
          </cell>
          <cell r="O18">
            <v>22</v>
          </cell>
          <cell r="Q18">
            <v>17.795454545454547</v>
          </cell>
          <cell r="R18">
            <v>17.795454545454547</v>
          </cell>
          <cell r="S18">
            <v>44.9</v>
          </cell>
          <cell r="T18">
            <v>38.5</v>
          </cell>
          <cell r="U18">
            <v>11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0</v>
          </cell>
          <cell r="AA18">
            <v>0</v>
          </cell>
          <cell r="AB18" t="e">
            <v>#N/A</v>
          </cell>
          <cell r="AC18">
            <v>0</v>
          </cell>
          <cell r="AD18">
            <v>1</v>
          </cell>
        </row>
        <row r="19">
          <cell r="A19" t="str">
            <v>Мини-чебуречки с сыром и ветчиной 0,3кг ТМ Зареченские  ПОКОМ</v>
          </cell>
          <cell r="B19" t="str">
            <v>шт</v>
          </cell>
          <cell r="C19">
            <v>48</v>
          </cell>
          <cell r="D19">
            <v>12</v>
          </cell>
          <cell r="E19">
            <v>13</v>
          </cell>
          <cell r="F19">
            <v>35</v>
          </cell>
          <cell r="G19" t="str">
            <v>нов</v>
          </cell>
          <cell r="H19" t="e">
            <v>#N/A</v>
          </cell>
          <cell r="I19">
            <v>31</v>
          </cell>
          <cell r="J19">
            <v>-18</v>
          </cell>
          <cell r="O19">
            <v>2.6</v>
          </cell>
          <cell r="Q19">
            <v>13.461538461538462</v>
          </cell>
          <cell r="R19">
            <v>13.461538461538462</v>
          </cell>
          <cell r="S19">
            <v>4.8</v>
          </cell>
          <cell r="T19">
            <v>3.8</v>
          </cell>
          <cell r="U19">
            <v>0</v>
          </cell>
          <cell r="V19">
            <v>0</v>
          </cell>
          <cell r="W19">
            <v>234</v>
          </cell>
          <cell r="X19">
            <v>18</v>
          </cell>
          <cell r="Y19">
            <v>9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0.3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D20">
            <v>42</v>
          </cell>
          <cell r="E20">
            <v>24</v>
          </cell>
          <cell r="F20">
            <v>18</v>
          </cell>
          <cell r="G20">
            <v>0</v>
          </cell>
          <cell r="H20" t="e">
            <v>#N/A</v>
          </cell>
          <cell r="I20">
            <v>33</v>
          </cell>
          <cell r="J20">
            <v>-9</v>
          </cell>
          <cell r="O20">
            <v>4.8</v>
          </cell>
          <cell r="P20">
            <v>30</v>
          </cell>
          <cell r="Q20">
            <v>10</v>
          </cell>
          <cell r="R20">
            <v>3.75</v>
          </cell>
          <cell r="S20">
            <v>0.6</v>
          </cell>
          <cell r="T20">
            <v>0</v>
          </cell>
          <cell r="U20">
            <v>24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14</v>
          </cell>
          <cell r="AA20">
            <v>30</v>
          </cell>
          <cell r="AB20" t="e">
            <v>#N/A</v>
          </cell>
          <cell r="AC20">
            <v>10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1685</v>
          </cell>
          <cell r="D21">
            <v>6204</v>
          </cell>
          <cell r="E21">
            <v>3085</v>
          </cell>
          <cell r="F21">
            <v>4651</v>
          </cell>
          <cell r="G21" t="str">
            <v>пуд</v>
          </cell>
          <cell r="H21">
            <v>180</v>
          </cell>
          <cell r="I21">
            <v>3002</v>
          </cell>
          <cell r="J21">
            <v>83</v>
          </cell>
          <cell r="O21">
            <v>617</v>
          </cell>
          <cell r="P21">
            <v>1519</v>
          </cell>
          <cell r="Q21">
            <v>10</v>
          </cell>
          <cell r="R21">
            <v>7.5380875202593192</v>
          </cell>
          <cell r="S21">
            <v>548</v>
          </cell>
          <cell r="T21">
            <v>614.20000000000005</v>
          </cell>
          <cell r="U21">
            <v>652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126</v>
          </cell>
          <cell r="AA21">
            <v>1519</v>
          </cell>
          <cell r="AB21" t="str">
            <v>апр яб</v>
          </cell>
          <cell r="AC21">
            <v>126.58333333333333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1251</v>
          </cell>
          <cell r="D22">
            <v>3207</v>
          </cell>
          <cell r="E22">
            <v>1791</v>
          </cell>
          <cell r="F22">
            <v>2611</v>
          </cell>
          <cell r="G22" t="str">
            <v>яб</v>
          </cell>
          <cell r="H22">
            <v>180</v>
          </cell>
          <cell r="I22">
            <v>1818</v>
          </cell>
          <cell r="J22">
            <v>-27</v>
          </cell>
          <cell r="O22">
            <v>358.2</v>
          </cell>
          <cell r="P22">
            <v>971</v>
          </cell>
          <cell r="Q22">
            <v>10</v>
          </cell>
          <cell r="R22">
            <v>7.2892238972640984</v>
          </cell>
          <cell r="S22">
            <v>379.8</v>
          </cell>
          <cell r="T22">
            <v>362.4</v>
          </cell>
          <cell r="U22">
            <v>426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168</v>
          </cell>
          <cell r="AA22">
            <v>971</v>
          </cell>
          <cell r="AB22" t="str">
            <v>апр яб</v>
          </cell>
          <cell r="AC22">
            <v>161.83333333333334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1395</v>
          </cell>
          <cell r="D23">
            <v>3453</v>
          </cell>
          <cell r="E23">
            <v>1982</v>
          </cell>
          <cell r="F23">
            <v>2825</v>
          </cell>
          <cell r="G23">
            <v>1</v>
          </cell>
          <cell r="H23">
            <v>180</v>
          </cell>
          <cell r="I23">
            <v>1838</v>
          </cell>
          <cell r="J23">
            <v>144</v>
          </cell>
          <cell r="O23">
            <v>396.4</v>
          </cell>
          <cell r="P23">
            <v>1139</v>
          </cell>
          <cell r="Q23">
            <v>10</v>
          </cell>
          <cell r="R23">
            <v>7.1266397578203842</v>
          </cell>
          <cell r="S23">
            <v>412</v>
          </cell>
          <cell r="T23">
            <v>385.2</v>
          </cell>
          <cell r="U23">
            <v>451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1139</v>
          </cell>
          <cell r="AB23" t="str">
            <v>апр яб</v>
          </cell>
          <cell r="AC23">
            <v>94.916666666666671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611</v>
          </cell>
          <cell r="D24">
            <v>1215</v>
          </cell>
          <cell r="E24">
            <v>663</v>
          </cell>
          <cell r="F24">
            <v>1135</v>
          </cell>
          <cell r="G24">
            <v>1</v>
          </cell>
          <cell r="H24" t="e">
            <v>#N/A</v>
          </cell>
          <cell r="I24">
            <v>675</v>
          </cell>
          <cell r="J24">
            <v>-12</v>
          </cell>
          <cell r="O24">
            <v>132.6</v>
          </cell>
          <cell r="P24">
            <v>191</v>
          </cell>
          <cell r="Q24">
            <v>10</v>
          </cell>
          <cell r="R24">
            <v>8.5595776772247358</v>
          </cell>
          <cell r="S24">
            <v>140</v>
          </cell>
          <cell r="T24">
            <v>127.4</v>
          </cell>
          <cell r="U24">
            <v>169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14</v>
          </cell>
          <cell r="AA24">
            <v>191</v>
          </cell>
          <cell r="AB24" t="e">
            <v>#N/A</v>
          </cell>
          <cell r="AC24">
            <v>15.916666666666666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119</v>
          </cell>
          <cell r="D25">
            <v>172</v>
          </cell>
          <cell r="E25">
            <v>44</v>
          </cell>
          <cell r="F25">
            <v>240</v>
          </cell>
          <cell r="G25" t="str">
            <v>нов</v>
          </cell>
          <cell r="H25" t="e">
            <v>#N/A</v>
          </cell>
          <cell r="I25">
            <v>59</v>
          </cell>
          <cell r="J25">
            <v>-15</v>
          </cell>
          <cell r="O25">
            <v>8.8000000000000007</v>
          </cell>
          <cell r="Q25">
            <v>27.27272727272727</v>
          </cell>
          <cell r="R25">
            <v>27.27272727272727</v>
          </cell>
          <cell r="S25">
            <v>11</v>
          </cell>
          <cell r="T25">
            <v>13.8</v>
          </cell>
          <cell r="U25">
            <v>6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увел</v>
          </cell>
          <cell r="AC25">
            <v>0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12</v>
          </cell>
          <cell r="D26">
            <v>1764</v>
          </cell>
          <cell r="E26">
            <v>713</v>
          </cell>
          <cell r="F26">
            <v>1039</v>
          </cell>
          <cell r="G26">
            <v>1</v>
          </cell>
          <cell r="H26" t="e">
            <v>#N/A</v>
          </cell>
          <cell r="I26">
            <v>1039</v>
          </cell>
          <cell r="J26">
            <v>-326</v>
          </cell>
          <cell r="O26">
            <v>142.6</v>
          </cell>
          <cell r="P26">
            <v>387</v>
          </cell>
          <cell r="Q26">
            <v>10</v>
          </cell>
          <cell r="R26">
            <v>7.286115007012623</v>
          </cell>
          <cell r="S26">
            <v>1.2</v>
          </cell>
          <cell r="T26">
            <v>39.6</v>
          </cell>
          <cell r="U26">
            <v>287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60</v>
          </cell>
          <cell r="AA26">
            <v>387</v>
          </cell>
          <cell r="AB26" t="e">
            <v>#N/A</v>
          </cell>
          <cell r="AC26">
            <v>64.5</v>
          </cell>
          <cell r="AD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223</v>
          </cell>
          <cell r="D27">
            <v>974</v>
          </cell>
          <cell r="E27">
            <v>288</v>
          </cell>
          <cell r="F27">
            <v>898</v>
          </cell>
          <cell r="G27" t="str">
            <v>яб</v>
          </cell>
          <cell r="H27">
            <v>180</v>
          </cell>
          <cell r="I27">
            <v>293</v>
          </cell>
          <cell r="J27">
            <v>-5</v>
          </cell>
          <cell r="O27">
            <v>57.6</v>
          </cell>
          <cell r="Q27">
            <v>15.590277777777777</v>
          </cell>
          <cell r="R27">
            <v>15.590277777777777</v>
          </cell>
          <cell r="S27">
            <v>73.400000000000006</v>
          </cell>
          <cell r="T27">
            <v>95</v>
          </cell>
          <cell r="U27">
            <v>80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0</v>
          </cell>
          <cell r="AA27">
            <v>0</v>
          </cell>
          <cell r="AB27" t="str">
            <v>апр яб</v>
          </cell>
          <cell r="AC27">
            <v>0</v>
          </cell>
          <cell r="AD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34</v>
          </cell>
          <cell r="D28">
            <v>385</v>
          </cell>
          <cell r="E28">
            <v>57</v>
          </cell>
          <cell r="F28">
            <v>360</v>
          </cell>
          <cell r="G28">
            <v>1</v>
          </cell>
          <cell r="H28" t="e">
            <v>#N/A</v>
          </cell>
          <cell r="I28">
            <v>60</v>
          </cell>
          <cell r="J28">
            <v>-3</v>
          </cell>
          <cell r="O28">
            <v>11.4</v>
          </cell>
          <cell r="Q28">
            <v>31.578947368421051</v>
          </cell>
          <cell r="R28">
            <v>31.578947368421051</v>
          </cell>
          <cell r="S28">
            <v>16.2</v>
          </cell>
          <cell r="T28">
            <v>14.4</v>
          </cell>
          <cell r="U28">
            <v>15</v>
          </cell>
          <cell r="V28">
            <v>0</v>
          </cell>
          <cell r="W28">
            <v>84</v>
          </cell>
          <cell r="X28">
            <v>12</v>
          </cell>
          <cell r="Y28">
            <v>16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532</v>
          </cell>
          <cell r="D29">
            <v>1698</v>
          </cell>
          <cell r="E29">
            <v>966</v>
          </cell>
          <cell r="F29">
            <v>1218</v>
          </cell>
          <cell r="G29">
            <v>1</v>
          </cell>
          <cell r="H29" t="e">
            <v>#N/A</v>
          </cell>
          <cell r="I29">
            <v>996</v>
          </cell>
          <cell r="J29">
            <v>-30</v>
          </cell>
          <cell r="O29">
            <v>193.2</v>
          </cell>
          <cell r="P29">
            <v>714</v>
          </cell>
          <cell r="Q29">
            <v>10</v>
          </cell>
          <cell r="R29">
            <v>6.304347826086957</v>
          </cell>
          <cell r="S29">
            <v>186.8</v>
          </cell>
          <cell r="T29">
            <v>183</v>
          </cell>
          <cell r="U29">
            <v>182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84</v>
          </cell>
          <cell r="AA29">
            <v>714</v>
          </cell>
          <cell r="AB29" t="str">
            <v>апр яб</v>
          </cell>
          <cell r="AC29">
            <v>89.25</v>
          </cell>
          <cell r="AD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160</v>
          </cell>
          <cell r="D30">
            <v>1164</v>
          </cell>
          <cell r="E30">
            <v>154</v>
          </cell>
          <cell r="F30">
            <v>1157</v>
          </cell>
          <cell r="G30">
            <v>0</v>
          </cell>
          <cell r="H30" t="e">
            <v>#N/A</v>
          </cell>
          <cell r="I30">
            <v>163</v>
          </cell>
          <cell r="J30">
            <v>-9</v>
          </cell>
          <cell r="O30">
            <v>30.8</v>
          </cell>
          <cell r="Q30">
            <v>37.564935064935064</v>
          </cell>
          <cell r="R30">
            <v>37.564935064935064</v>
          </cell>
          <cell r="S30">
            <v>39.4</v>
          </cell>
          <cell r="T30">
            <v>33</v>
          </cell>
          <cell r="U30">
            <v>47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204</v>
          </cell>
          <cell r="D31">
            <v>1095</v>
          </cell>
          <cell r="E31">
            <v>703</v>
          </cell>
          <cell r="F31">
            <v>560</v>
          </cell>
          <cell r="G31">
            <v>1</v>
          </cell>
          <cell r="H31">
            <v>150</v>
          </cell>
          <cell r="I31">
            <v>743</v>
          </cell>
          <cell r="J31">
            <v>-40</v>
          </cell>
          <cell r="N31">
            <v>400</v>
          </cell>
          <cell r="O31">
            <v>60.6</v>
          </cell>
          <cell r="P31">
            <v>46</v>
          </cell>
          <cell r="Q31">
            <v>10</v>
          </cell>
          <cell r="R31">
            <v>9.2409240924092408</v>
          </cell>
          <cell r="S31">
            <v>68.8</v>
          </cell>
          <cell r="T31">
            <v>68.400000000000006</v>
          </cell>
          <cell r="U31">
            <v>91</v>
          </cell>
          <cell r="V31">
            <v>400</v>
          </cell>
          <cell r="W31">
            <v>84</v>
          </cell>
          <cell r="X31">
            <v>12</v>
          </cell>
          <cell r="Y31">
            <v>8</v>
          </cell>
          <cell r="Z31">
            <v>60</v>
          </cell>
          <cell r="AA31">
            <v>446</v>
          </cell>
          <cell r="AB31">
            <v>0</v>
          </cell>
          <cell r="AC31">
            <v>55.75</v>
          </cell>
          <cell r="AD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391</v>
          </cell>
          <cell r="D32">
            <v>1031</v>
          </cell>
          <cell r="E32">
            <v>802</v>
          </cell>
          <cell r="F32">
            <v>571</v>
          </cell>
          <cell r="G32">
            <v>0</v>
          </cell>
          <cell r="H32" t="e">
            <v>#N/A</v>
          </cell>
          <cell r="I32">
            <v>739</v>
          </cell>
          <cell r="J32">
            <v>63</v>
          </cell>
          <cell r="O32">
            <v>160.4</v>
          </cell>
          <cell r="P32">
            <v>1033</v>
          </cell>
          <cell r="Q32">
            <v>10</v>
          </cell>
          <cell r="R32">
            <v>3.5598503740648377</v>
          </cell>
          <cell r="S32">
            <v>153.6</v>
          </cell>
          <cell r="T32">
            <v>179.6</v>
          </cell>
          <cell r="U32">
            <v>101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60</v>
          </cell>
          <cell r="AA32">
            <v>1033</v>
          </cell>
          <cell r="AB32" t="str">
            <v>апр яб</v>
          </cell>
          <cell r="AC32">
            <v>64.5625</v>
          </cell>
          <cell r="AD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170</v>
          </cell>
          <cell r="D33">
            <v>503</v>
          </cell>
          <cell r="E33">
            <v>209</v>
          </cell>
          <cell r="F33">
            <v>460</v>
          </cell>
          <cell r="G33">
            <v>1</v>
          </cell>
          <cell r="H33" t="e">
            <v>#N/A</v>
          </cell>
          <cell r="I33">
            <v>212</v>
          </cell>
          <cell r="J33">
            <v>-3</v>
          </cell>
          <cell r="O33">
            <v>41.8</v>
          </cell>
          <cell r="Q33">
            <v>11.004784688995215</v>
          </cell>
          <cell r="R33">
            <v>11.004784688995215</v>
          </cell>
          <cell r="S33">
            <v>55</v>
          </cell>
          <cell r="T33">
            <v>45.8</v>
          </cell>
          <cell r="U33">
            <v>47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372</v>
          </cell>
          <cell r="D34">
            <v>481</v>
          </cell>
          <cell r="E34">
            <v>365</v>
          </cell>
          <cell r="F34">
            <v>487</v>
          </cell>
          <cell r="G34">
            <v>1</v>
          </cell>
          <cell r="H34" t="e">
            <v>#N/A</v>
          </cell>
          <cell r="I34">
            <v>362</v>
          </cell>
          <cell r="J34">
            <v>3</v>
          </cell>
          <cell r="O34">
            <v>73</v>
          </cell>
          <cell r="P34">
            <v>243</v>
          </cell>
          <cell r="Q34">
            <v>10</v>
          </cell>
          <cell r="R34">
            <v>6.6712328767123283</v>
          </cell>
          <cell r="S34">
            <v>80.2</v>
          </cell>
          <cell r="T34">
            <v>69.400000000000006</v>
          </cell>
          <cell r="U34">
            <v>138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36</v>
          </cell>
          <cell r="AA34">
            <v>243</v>
          </cell>
          <cell r="AB34" t="str">
            <v>увел</v>
          </cell>
          <cell r="AC34">
            <v>30.375</v>
          </cell>
          <cell r="AD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1266</v>
          </cell>
          <cell r="D35">
            <v>4732</v>
          </cell>
          <cell r="E35">
            <v>2606</v>
          </cell>
          <cell r="F35">
            <v>3312</v>
          </cell>
          <cell r="G35" t="str">
            <v>пуд</v>
          </cell>
          <cell r="H35">
            <v>150</v>
          </cell>
          <cell r="I35">
            <v>2679</v>
          </cell>
          <cell r="J35">
            <v>-73</v>
          </cell>
          <cell r="N35">
            <v>640</v>
          </cell>
          <cell r="O35">
            <v>361.2</v>
          </cell>
          <cell r="P35">
            <v>300</v>
          </cell>
          <cell r="Q35">
            <v>10</v>
          </cell>
          <cell r="R35">
            <v>9.1694352159468444</v>
          </cell>
          <cell r="S35">
            <v>395.4</v>
          </cell>
          <cell r="T35">
            <v>416</v>
          </cell>
          <cell r="U35">
            <v>354</v>
          </cell>
          <cell r="V35">
            <v>800</v>
          </cell>
          <cell r="W35">
            <v>84</v>
          </cell>
          <cell r="X35">
            <v>12</v>
          </cell>
          <cell r="Y35">
            <v>8</v>
          </cell>
          <cell r="Z35">
            <v>120</v>
          </cell>
          <cell r="AA35">
            <v>940</v>
          </cell>
          <cell r="AB35" t="str">
            <v>апр яб</v>
          </cell>
          <cell r="AC35">
            <v>117.5</v>
          </cell>
          <cell r="AD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702</v>
          </cell>
          <cell r="D36">
            <v>2772</v>
          </cell>
          <cell r="E36">
            <v>1123</v>
          </cell>
          <cell r="F36">
            <v>2312</v>
          </cell>
          <cell r="G36">
            <v>1</v>
          </cell>
          <cell r="H36">
            <v>150</v>
          </cell>
          <cell r="I36">
            <v>1055</v>
          </cell>
          <cell r="J36">
            <v>68</v>
          </cell>
          <cell r="O36">
            <v>224.6</v>
          </cell>
          <cell r="Q36">
            <v>10.293855743544079</v>
          </cell>
          <cell r="R36">
            <v>10.293855743544079</v>
          </cell>
          <cell r="S36">
            <v>268</v>
          </cell>
          <cell r="T36">
            <v>270.8</v>
          </cell>
          <cell r="U36">
            <v>290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0.43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562.86</v>
          </cell>
          <cell r="D37">
            <v>476.7</v>
          </cell>
          <cell r="E37">
            <v>379</v>
          </cell>
          <cell r="F37">
            <v>443</v>
          </cell>
          <cell r="G37">
            <v>0</v>
          </cell>
          <cell r="H37" t="e">
            <v>#N/A</v>
          </cell>
          <cell r="I37">
            <v>303.3</v>
          </cell>
          <cell r="J37">
            <v>75.699999999999989</v>
          </cell>
          <cell r="O37">
            <v>75.8</v>
          </cell>
          <cell r="P37">
            <v>350</v>
          </cell>
          <cell r="Q37">
            <v>10.461741424802112</v>
          </cell>
          <cell r="R37">
            <v>5.844327176781003</v>
          </cell>
          <cell r="S37">
            <v>72</v>
          </cell>
          <cell r="T37">
            <v>64</v>
          </cell>
          <cell r="U37">
            <v>61.7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126</v>
          </cell>
          <cell r="AA37">
            <v>350</v>
          </cell>
          <cell r="AB37" t="str">
            <v>увел</v>
          </cell>
          <cell r="AC37">
            <v>129.62962962962962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1111.8</v>
          </cell>
          <cell r="D38">
            <v>1310</v>
          </cell>
          <cell r="E38">
            <v>1043.0999999999999</v>
          </cell>
          <cell r="F38">
            <v>1348.7</v>
          </cell>
          <cell r="G38">
            <v>0</v>
          </cell>
          <cell r="H38" t="e">
            <v>#N/A</v>
          </cell>
          <cell r="I38">
            <v>1075.8</v>
          </cell>
          <cell r="J38">
            <v>-32.700000000000045</v>
          </cell>
          <cell r="O38">
            <v>208.61999999999998</v>
          </cell>
          <cell r="P38">
            <v>738</v>
          </cell>
          <cell r="Q38">
            <v>10.002396702137858</v>
          </cell>
          <cell r="R38">
            <v>6.4648643466589979</v>
          </cell>
          <cell r="S38">
            <v>240.7</v>
          </cell>
          <cell r="T38">
            <v>192.16</v>
          </cell>
          <cell r="U38">
            <v>250.4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144</v>
          </cell>
          <cell r="AA38">
            <v>738</v>
          </cell>
          <cell r="AB38" t="e">
            <v>#N/A</v>
          </cell>
          <cell r="AC38">
            <v>147.6</v>
          </cell>
          <cell r="AD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1572</v>
          </cell>
          <cell r="D39">
            <v>6081</v>
          </cell>
          <cell r="E39">
            <v>3332</v>
          </cell>
          <cell r="F39">
            <v>4225</v>
          </cell>
          <cell r="G39" t="str">
            <v>пуд,яб</v>
          </cell>
          <cell r="H39">
            <v>150</v>
          </cell>
          <cell r="I39">
            <v>3420</v>
          </cell>
          <cell r="J39">
            <v>-88</v>
          </cell>
          <cell r="N39">
            <v>1920</v>
          </cell>
          <cell r="O39">
            <v>506.4</v>
          </cell>
          <cell r="P39">
            <v>839</v>
          </cell>
          <cell r="Q39">
            <v>10</v>
          </cell>
          <cell r="R39">
            <v>8.3432069510268558</v>
          </cell>
          <cell r="S39">
            <v>540.6</v>
          </cell>
          <cell r="T39">
            <v>553.79999999999995</v>
          </cell>
          <cell r="U39">
            <v>593</v>
          </cell>
          <cell r="V39">
            <v>800</v>
          </cell>
          <cell r="W39">
            <v>84</v>
          </cell>
          <cell r="X39">
            <v>12</v>
          </cell>
          <cell r="Y39">
            <v>8</v>
          </cell>
          <cell r="Z39">
            <v>348</v>
          </cell>
          <cell r="AA39">
            <v>2759</v>
          </cell>
          <cell r="AB39" t="str">
            <v>апр яб</v>
          </cell>
          <cell r="AC39">
            <v>344.875</v>
          </cell>
          <cell r="AD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847</v>
          </cell>
          <cell r="D40">
            <v>1996</v>
          </cell>
          <cell r="E40">
            <v>1034</v>
          </cell>
          <cell r="F40">
            <v>1744</v>
          </cell>
          <cell r="G40">
            <v>1</v>
          </cell>
          <cell r="H40">
            <v>150</v>
          </cell>
          <cell r="I40">
            <v>1069</v>
          </cell>
          <cell r="J40">
            <v>-35</v>
          </cell>
          <cell r="O40">
            <v>206.8</v>
          </cell>
          <cell r="P40">
            <v>324</v>
          </cell>
          <cell r="Q40">
            <v>10</v>
          </cell>
          <cell r="R40">
            <v>8.4332688588007727</v>
          </cell>
          <cell r="S40">
            <v>231.8</v>
          </cell>
          <cell r="T40">
            <v>215.2</v>
          </cell>
          <cell r="U40">
            <v>306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24</v>
          </cell>
          <cell r="AA40">
            <v>324</v>
          </cell>
          <cell r="AB40">
            <v>0</v>
          </cell>
          <cell r="AC40">
            <v>20.25</v>
          </cell>
          <cell r="AD40">
            <v>0.43</v>
          </cell>
        </row>
        <row r="41">
          <cell r="A41" t="str">
            <v>Пельмени Домашние с говядиной и свининой 0,7кг, сфера ТМ Зареченские  ПОКОМ</v>
          </cell>
          <cell r="B41" t="str">
            <v>шт</v>
          </cell>
          <cell r="C41">
            <v>92</v>
          </cell>
          <cell r="E41">
            <v>7</v>
          </cell>
          <cell r="F41">
            <v>85</v>
          </cell>
          <cell r="G41">
            <v>1</v>
          </cell>
          <cell r="H41" t="e">
            <v>#N/A</v>
          </cell>
          <cell r="I41">
            <v>7</v>
          </cell>
          <cell r="J41">
            <v>0</v>
          </cell>
          <cell r="O41">
            <v>1.4</v>
          </cell>
          <cell r="Q41">
            <v>60.714285714285715</v>
          </cell>
          <cell r="R41">
            <v>60.714285714285715</v>
          </cell>
          <cell r="S41">
            <v>3.8</v>
          </cell>
          <cell r="T41">
            <v>1.2</v>
          </cell>
          <cell r="U41">
            <v>4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Домашние со сливочным маслом 0,7кг, сфера ТМ Зареченские  ПОКОМ</v>
          </cell>
          <cell r="B42" t="str">
            <v>шт</v>
          </cell>
          <cell r="C42">
            <v>123</v>
          </cell>
          <cell r="D42">
            <v>2</v>
          </cell>
          <cell r="E42">
            <v>33</v>
          </cell>
          <cell r="F42">
            <v>92</v>
          </cell>
          <cell r="G42">
            <v>1</v>
          </cell>
          <cell r="H42" t="e">
            <v>#N/A</v>
          </cell>
          <cell r="I42">
            <v>33</v>
          </cell>
          <cell r="J42">
            <v>0</v>
          </cell>
          <cell r="O42">
            <v>6.6</v>
          </cell>
          <cell r="Q42">
            <v>13.939393939393939</v>
          </cell>
          <cell r="R42">
            <v>13.939393939393939</v>
          </cell>
          <cell r="S42">
            <v>6</v>
          </cell>
          <cell r="T42">
            <v>4.5999999999999996</v>
          </cell>
          <cell r="U42">
            <v>14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0.7</v>
          </cell>
        </row>
        <row r="43">
          <cell r="A43" t="str">
            <v>Пельмени Жемчужные сфера 1,0кг ТМ Зареченские  ПОКОМ</v>
          </cell>
          <cell r="B43" t="str">
            <v>шт</v>
          </cell>
          <cell r="C43">
            <v>46</v>
          </cell>
          <cell r="E43">
            <v>10</v>
          </cell>
          <cell r="F43">
            <v>36</v>
          </cell>
          <cell r="G43" t="str">
            <v>нов</v>
          </cell>
          <cell r="H43" t="e">
            <v>#N/A</v>
          </cell>
          <cell r="I43">
            <v>10</v>
          </cell>
          <cell r="J43">
            <v>0</v>
          </cell>
          <cell r="O43">
            <v>2</v>
          </cell>
          <cell r="Q43">
            <v>18</v>
          </cell>
          <cell r="R43">
            <v>18</v>
          </cell>
          <cell r="S43">
            <v>2.8</v>
          </cell>
          <cell r="T43">
            <v>1</v>
          </cell>
          <cell r="U43">
            <v>2</v>
          </cell>
          <cell r="V43">
            <v>0</v>
          </cell>
          <cell r="W43">
            <v>84</v>
          </cell>
          <cell r="X43">
            <v>12</v>
          </cell>
          <cell r="Y43">
            <v>6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246</v>
          </cell>
          <cell r="D44">
            <v>5</v>
          </cell>
          <cell r="E44">
            <v>92</v>
          </cell>
          <cell r="F44">
            <v>155</v>
          </cell>
          <cell r="G44">
            <v>1</v>
          </cell>
          <cell r="H44" t="e">
            <v>#N/A</v>
          </cell>
          <cell r="I44">
            <v>91</v>
          </cell>
          <cell r="J44">
            <v>1</v>
          </cell>
          <cell r="O44">
            <v>18.399999999999999</v>
          </cell>
          <cell r="P44">
            <v>29</v>
          </cell>
          <cell r="Q44">
            <v>10</v>
          </cell>
          <cell r="R44">
            <v>8.4239130434782616</v>
          </cell>
          <cell r="S44">
            <v>25.2</v>
          </cell>
          <cell r="T44">
            <v>18.8</v>
          </cell>
          <cell r="U44">
            <v>31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29</v>
          </cell>
          <cell r="AB44" t="str">
            <v>склад</v>
          </cell>
          <cell r="AC44">
            <v>3.625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501</v>
          </cell>
          <cell r="D45">
            <v>10</v>
          </cell>
          <cell r="E45">
            <v>178</v>
          </cell>
          <cell r="F45">
            <v>325</v>
          </cell>
          <cell r="G45">
            <v>1</v>
          </cell>
          <cell r="H45" t="e">
            <v>#N/A</v>
          </cell>
          <cell r="I45">
            <v>184</v>
          </cell>
          <cell r="J45">
            <v>-6</v>
          </cell>
          <cell r="O45">
            <v>35.6</v>
          </cell>
          <cell r="P45">
            <v>31</v>
          </cell>
          <cell r="Q45">
            <v>10</v>
          </cell>
          <cell r="R45">
            <v>9.1292134831460672</v>
          </cell>
          <cell r="S45">
            <v>42.8</v>
          </cell>
          <cell r="T45">
            <v>37.4</v>
          </cell>
          <cell r="U45">
            <v>30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31</v>
          </cell>
          <cell r="AB45" t="str">
            <v>увел</v>
          </cell>
          <cell r="AC45">
            <v>3.875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121</v>
          </cell>
          <cell r="D46">
            <v>98</v>
          </cell>
          <cell r="E46">
            <v>71</v>
          </cell>
          <cell r="F46">
            <v>147</v>
          </cell>
          <cell r="G46">
            <v>1</v>
          </cell>
          <cell r="H46" t="e">
            <v>#N/A</v>
          </cell>
          <cell r="I46">
            <v>72</v>
          </cell>
          <cell r="J46">
            <v>-1</v>
          </cell>
          <cell r="O46">
            <v>14.2</v>
          </cell>
          <cell r="Q46">
            <v>10.352112676056338</v>
          </cell>
          <cell r="R46">
            <v>10.352112676056338</v>
          </cell>
          <cell r="S46">
            <v>16.2</v>
          </cell>
          <cell r="T46">
            <v>15.2</v>
          </cell>
          <cell r="U46">
            <v>16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801</v>
          </cell>
          <cell r="D47">
            <v>2663</v>
          </cell>
          <cell r="E47">
            <v>1136</v>
          </cell>
          <cell r="F47">
            <v>2278</v>
          </cell>
          <cell r="G47">
            <v>1</v>
          </cell>
          <cell r="H47" t="e">
            <v>#N/A</v>
          </cell>
          <cell r="I47">
            <v>1111</v>
          </cell>
          <cell r="J47">
            <v>25</v>
          </cell>
          <cell r="O47">
            <v>227.2</v>
          </cell>
          <cell r="Q47">
            <v>10.026408450704226</v>
          </cell>
          <cell r="R47">
            <v>10.026408450704226</v>
          </cell>
          <cell r="S47">
            <v>248.2</v>
          </cell>
          <cell r="T47">
            <v>282.8</v>
          </cell>
          <cell r="U47">
            <v>257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1007</v>
          </cell>
          <cell r="D48">
            <v>1164</v>
          </cell>
          <cell r="E48">
            <v>467</v>
          </cell>
          <cell r="F48">
            <v>1098</v>
          </cell>
          <cell r="G48">
            <v>1</v>
          </cell>
          <cell r="H48">
            <v>180</v>
          </cell>
          <cell r="I48">
            <v>142</v>
          </cell>
          <cell r="J48">
            <v>325</v>
          </cell>
          <cell r="O48">
            <v>93.4</v>
          </cell>
          <cell r="Q48">
            <v>11.755888650963596</v>
          </cell>
          <cell r="R48">
            <v>11.755888650963596</v>
          </cell>
          <cell r="S48">
            <v>107.4</v>
          </cell>
          <cell r="T48">
            <v>111.6</v>
          </cell>
          <cell r="U48">
            <v>20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550</v>
          </cell>
          <cell r="D49">
            <v>425</v>
          </cell>
          <cell r="E49">
            <v>475</v>
          </cell>
          <cell r="F49">
            <v>495</v>
          </cell>
          <cell r="G49">
            <v>1</v>
          </cell>
          <cell r="H49">
            <v>90</v>
          </cell>
          <cell r="I49">
            <v>476</v>
          </cell>
          <cell r="J49">
            <v>-1</v>
          </cell>
          <cell r="O49">
            <v>95</v>
          </cell>
          <cell r="P49">
            <v>455</v>
          </cell>
          <cell r="Q49">
            <v>10</v>
          </cell>
          <cell r="R49">
            <v>5.2105263157894735</v>
          </cell>
          <cell r="S49">
            <v>115</v>
          </cell>
          <cell r="T49">
            <v>80</v>
          </cell>
          <cell r="U49">
            <v>115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96</v>
          </cell>
          <cell r="AA49">
            <v>455</v>
          </cell>
          <cell r="AB49">
            <v>0</v>
          </cell>
          <cell r="AC49">
            <v>91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519</v>
          </cell>
          <cell r="D50">
            <v>705</v>
          </cell>
          <cell r="E50">
            <v>507</v>
          </cell>
          <cell r="F50">
            <v>684</v>
          </cell>
          <cell r="G50">
            <v>1</v>
          </cell>
          <cell r="H50">
            <v>120</v>
          </cell>
          <cell r="I50">
            <v>540</v>
          </cell>
          <cell r="J50">
            <v>-33</v>
          </cell>
          <cell r="O50">
            <v>101.4</v>
          </cell>
          <cell r="P50">
            <v>330</v>
          </cell>
          <cell r="Q50">
            <v>10</v>
          </cell>
          <cell r="R50">
            <v>6.7455621301775146</v>
          </cell>
          <cell r="S50">
            <v>104</v>
          </cell>
          <cell r="T50">
            <v>94.4</v>
          </cell>
          <cell r="U50">
            <v>123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72</v>
          </cell>
          <cell r="AA50">
            <v>330</v>
          </cell>
          <cell r="AB50">
            <v>0</v>
          </cell>
          <cell r="AC50">
            <v>66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67</v>
          </cell>
          <cell r="D51">
            <v>98</v>
          </cell>
          <cell r="E51">
            <v>85</v>
          </cell>
          <cell r="F51">
            <v>78</v>
          </cell>
          <cell r="G51">
            <v>1</v>
          </cell>
          <cell r="H51" t="e">
            <v>#N/A</v>
          </cell>
          <cell r="I51">
            <v>85</v>
          </cell>
          <cell r="J51">
            <v>0</v>
          </cell>
          <cell r="O51">
            <v>17</v>
          </cell>
          <cell r="P51">
            <v>92</v>
          </cell>
          <cell r="Q51">
            <v>10</v>
          </cell>
          <cell r="R51">
            <v>4.5882352941176467</v>
          </cell>
          <cell r="S51">
            <v>17.399999999999999</v>
          </cell>
          <cell r="T51">
            <v>14.4</v>
          </cell>
          <cell r="U51">
            <v>17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92</v>
          </cell>
          <cell r="AB51">
            <v>0</v>
          </cell>
          <cell r="AC51">
            <v>11.5</v>
          </cell>
          <cell r="AD51">
            <v>0.8</v>
          </cell>
        </row>
        <row r="52">
          <cell r="A52" t="str">
            <v>Пельмени Татарские 0,4кг ТМ Особый рецепт  ПОКОМ</v>
          </cell>
          <cell r="B52" t="str">
            <v>шт</v>
          </cell>
          <cell r="C52">
            <v>69</v>
          </cell>
          <cell r="D52">
            <v>196</v>
          </cell>
          <cell r="E52">
            <v>45</v>
          </cell>
          <cell r="F52">
            <v>216</v>
          </cell>
          <cell r="G52" t="str">
            <v>ноа</v>
          </cell>
          <cell r="H52" t="e">
            <v>#N/A</v>
          </cell>
          <cell r="I52">
            <v>49</v>
          </cell>
          <cell r="J52">
            <v>-4</v>
          </cell>
          <cell r="O52">
            <v>9</v>
          </cell>
          <cell r="Q52">
            <v>24</v>
          </cell>
          <cell r="R52">
            <v>24</v>
          </cell>
          <cell r="S52">
            <v>10.8</v>
          </cell>
          <cell r="T52">
            <v>13</v>
          </cell>
          <cell r="U52">
            <v>10</v>
          </cell>
          <cell r="V52">
            <v>0</v>
          </cell>
          <cell r="W52">
            <v>84</v>
          </cell>
          <cell r="X52">
            <v>12</v>
          </cell>
          <cell r="Y52">
            <v>16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0.4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33.299999999999997</v>
          </cell>
          <cell r="D53">
            <v>222.04</v>
          </cell>
          <cell r="E53">
            <v>99.98</v>
          </cell>
          <cell r="F53">
            <v>144.22</v>
          </cell>
          <cell r="G53" t="str">
            <v>рот</v>
          </cell>
          <cell r="H53" t="e">
            <v>#N/A</v>
          </cell>
          <cell r="I53">
            <v>151.70099999999999</v>
          </cell>
          <cell r="J53">
            <v>-51.720999999999989</v>
          </cell>
          <cell r="O53">
            <v>19.996000000000002</v>
          </cell>
          <cell r="P53">
            <v>55.740000000000038</v>
          </cell>
          <cell r="Q53">
            <v>10</v>
          </cell>
          <cell r="R53">
            <v>7.2124424884976985</v>
          </cell>
          <cell r="S53">
            <v>5.92</v>
          </cell>
          <cell r="T53">
            <v>22.216000000000001</v>
          </cell>
          <cell r="U53">
            <v>3.7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14</v>
          </cell>
          <cell r="AA53">
            <v>55.740000000000038</v>
          </cell>
          <cell r="AB53" t="e">
            <v>#N/A</v>
          </cell>
          <cell r="AC53">
            <v>15.064864864864875</v>
          </cell>
          <cell r="AD53">
            <v>1</v>
          </cell>
        </row>
        <row r="54">
          <cell r="A54" t="str">
            <v>Пирожки с мясом, картофелем и грибами 0,3кг ТМ Зареченские  ПОКОМ</v>
          </cell>
          <cell r="B54" t="str">
            <v>шт</v>
          </cell>
          <cell r="C54">
            <v>81</v>
          </cell>
          <cell r="D54">
            <v>5</v>
          </cell>
          <cell r="E54">
            <v>50</v>
          </cell>
          <cell r="F54">
            <v>31</v>
          </cell>
          <cell r="G54">
            <v>0</v>
          </cell>
          <cell r="H54">
            <v>0</v>
          </cell>
          <cell r="I54">
            <v>55</v>
          </cell>
          <cell r="J54">
            <v>-5</v>
          </cell>
          <cell r="O54">
            <v>10</v>
          </cell>
          <cell r="P54">
            <v>69</v>
          </cell>
          <cell r="Q54">
            <v>10</v>
          </cell>
          <cell r="R54">
            <v>3.1</v>
          </cell>
          <cell r="S54">
            <v>4.8</v>
          </cell>
          <cell r="T54">
            <v>10.6</v>
          </cell>
          <cell r="U54">
            <v>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69</v>
          </cell>
          <cell r="AB54" t="str">
            <v>увел</v>
          </cell>
          <cell r="AC54">
            <v>0</v>
          </cell>
          <cell r="AD54">
            <v>0</v>
          </cell>
        </row>
        <row r="55">
          <cell r="A55" t="str">
            <v>Пирожки с яблоком и грушей ВЕС ТМ Зареченские  ПОКОМ</v>
          </cell>
          <cell r="B55" t="str">
            <v>кг</v>
          </cell>
          <cell r="D55">
            <v>51.8</v>
          </cell>
          <cell r="E55">
            <v>51.8</v>
          </cell>
          <cell r="F55">
            <v>-2.7</v>
          </cell>
          <cell r="G55" t="str">
            <v>рот3</v>
          </cell>
          <cell r="H55" t="e">
            <v>#N/A</v>
          </cell>
          <cell r="I55">
            <v>55.8</v>
          </cell>
          <cell r="J55">
            <v>-4</v>
          </cell>
          <cell r="O55">
            <v>10.36</v>
          </cell>
          <cell r="P55">
            <v>106.3</v>
          </cell>
          <cell r="Q55">
            <v>10</v>
          </cell>
          <cell r="R55">
            <v>-0.26061776061776065</v>
          </cell>
          <cell r="S55">
            <v>2.96</v>
          </cell>
          <cell r="T55">
            <v>2.2199999999999998</v>
          </cell>
          <cell r="U55">
            <v>0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28</v>
          </cell>
          <cell r="AA55">
            <v>106.3</v>
          </cell>
          <cell r="AB55" t="str">
            <v>увел</v>
          </cell>
          <cell r="AC55">
            <v>28.729729729729726</v>
          </cell>
          <cell r="AD55">
            <v>1</v>
          </cell>
        </row>
        <row r="56">
          <cell r="A56" t="str">
            <v>Сосисоны в темпуре ВЕС  ПОКОМ</v>
          </cell>
          <cell r="B56" t="str">
            <v>кг</v>
          </cell>
          <cell r="C56">
            <v>1.8</v>
          </cell>
          <cell r="D56">
            <v>32.4</v>
          </cell>
          <cell r="E56">
            <v>9</v>
          </cell>
          <cell r="F56">
            <v>25.2</v>
          </cell>
          <cell r="G56">
            <v>1</v>
          </cell>
          <cell r="H56" t="e">
            <v>#N/A</v>
          </cell>
          <cell r="I56">
            <v>9</v>
          </cell>
          <cell r="J56">
            <v>0</v>
          </cell>
          <cell r="O56">
            <v>1.8</v>
          </cell>
          <cell r="Q56">
            <v>14</v>
          </cell>
          <cell r="R56">
            <v>14</v>
          </cell>
          <cell r="S56">
            <v>2.52</v>
          </cell>
          <cell r="T56">
            <v>1.44</v>
          </cell>
          <cell r="U56">
            <v>3.6</v>
          </cell>
          <cell r="V56">
            <v>0</v>
          </cell>
          <cell r="W56">
            <v>234</v>
          </cell>
          <cell r="X56">
            <v>18</v>
          </cell>
          <cell r="Y56">
            <v>1.8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1</v>
          </cell>
        </row>
        <row r="57">
          <cell r="A57" t="str">
            <v>Сочный мегачебурек ТМ Зареченские ВЕС ПОКОМ</v>
          </cell>
          <cell r="B57" t="str">
            <v>кг</v>
          </cell>
          <cell r="C57">
            <v>2.2400000000000002</v>
          </cell>
          <cell r="E57">
            <v>0</v>
          </cell>
          <cell r="F57">
            <v>2.2400000000000002</v>
          </cell>
          <cell r="G57">
            <v>0</v>
          </cell>
          <cell r="H57" t="e">
            <v>#N/A</v>
          </cell>
          <cell r="I57">
            <v>11.16</v>
          </cell>
          <cell r="J57">
            <v>-11.16</v>
          </cell>
          <cell r="O57">
            <v>0</v>
          </cell>
          <cell r="Q57" t="e">
            <v>#DIV/0!</v>
          </cell>
          <cell r="R57" t="e">
            <v>#DIV/0!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2.2400000000000002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Хинкали Классические ТМ Зареченские ВЕС ПОКОМ</v>
          </cell>
          <cell r="B58" t="str">
            <v>кг</v>
          </cell>
          <cell r="C58">
            <v>105</v>
          </cell>
          <cell r="D58">
            <v>190</v>
          </cell>
          <cell r="E58">
            <v>75</v>
          </cell>
          <cell r="F58">
            <v>220</v>
          </cell>
          <cell r="G58">
            <v>1</v>
          </cell>
          <cell r="H58">
            <v>180</v>
          </cell>
          <cell r="I58">
            <v>75.5</v>
          </cell>
          <cell r="J58">
            <v>-0.5</v>
          </cell>
          <cell r="O58">
            <v>15</v>
          </cell>
          <cell r="Q58">
            <v>14.666666666666666</v>
          </cell>
          <cell r="R58">
            <v>14.666666666666666</v>
          </cell>
          <cell r="S58">
            <v>21</v>
          </cell>
          <cell r="T58">
            <v>21</v>
          </cell>
          <cell r="U58">
            <v>15</v>
          </cell>
          <cell r="V58">
            <v>0</v>
          </cell>
          <cell r="W58">
            <v>144</v>
          </cell>
          <cell r="X58">
            <v>12</v>
          </cell>
          <cell r="Y58">
            <v>5</v>
          </cell>
          <cell r="Z58">
            <v>0</v>
          </cell>
          <cell r="AA58">
            <v>0</v>
          </cell>
          <cell r="AB58" t="e">
            <v>#N/A</v>
          </cell>
          <cell r="AC58">
            <v>0</v>
          </cell>
          <cell r="AD58">
            <v>1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198</v>
          </cell>
          <cell r="D59">
            <v>1216</v>
          </cell>
          <cell r="E59">
            <v>486</v>
          </cell>
          <cell r="F59">
            <v>898</v>
          </cell>
          <cell r="G59" t="str">
            <v>нов</v>
          </cell>
          <cell r="H59" t="e">
            <v>#N/A</v>
          </cell>
          <cell r="I59">
            <v>505</v>
          </cell>
          <cell r="J59">
            <v>-19</v>
          </cell>
          <cell r="O59">
            <v>97.2</v>
          </cell>
          <cell r="P59">
            <v>74</v>
          </cell>
          <cell r="Q59">
            <v>10</v>
          </cell>
          <cell r="R59">
            <v>9.2386831275720169</v>
          </cell>
          <cell r="S59">
            <v>82.8</v>
          </cell>
          <cell r="T59">
            <v>100.4</v>
          </cell>
          <cell r="U59">
            <v>102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0</v>
          </cell>
          <cell r="AA59">
            <v>74</v>
          </cell>
          <cell r="AB59" t="e">
            <v>#N/A</v>
          </cell>
          <cell r="AC59">
            <v>6.166666666666667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781</v>
          </cell>
          <cell r="D60">
            <v>2973</v>
          </cell>
          <cell r="E60">
            <v>1966</v>
          </cell>
          <cell r="F60">
            <v>1715</v>
          </cell>
          <cell r="G60" t="str">
            <v>пуд,яб</v>
          </cell>
          <cell r="H60">
            <v>180</v>
          </cell>
          <cell r="I60">
            <v>2010</v>
          </cell>
          <cell r="J60">
            <v>-44</v>
          </cell>
          <cell r="N60">
            <v>360</v>
          </cell>
          <cell r="O60">
            <v>273.2</v>
          </cell>
          <cell r="P60">
            <v>1017</v>
          </cell>
          <cell r="Q60">
            <v>10</v>
          </cell>
          <cell r="R60">
            <v>6.2774524158125917</v>
          </cell>
          <cell r="S60">
            <v>238.2</v>
          </cell>
          <cell r="T60">
            <v>245.8</v>
          </cell>
          <cell r="U60">
            <v>322</v>
          </cell>
          <cell r="V60">
            <v>600</v>
          </cell>
          <cell r="W60">
            <v>70</v>
          </cell>
          <cell r="X60">
            <v>14</v>
          </cell>
          <cell r="Y60">
            <v>12</v>
          </cell>
          <cell r="Z60">
            <v>112</v>
          </cell>
          <cell r="AA60">
            <v>1377</v>
          </cell>
          <cell r="AB60">
            <v>0</v>
          </cell>
          <cell r="AC60">
            <v>114.75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-38</v>
          </cell>
          <cell r="D61">
            <v>516</v>
          </cell>
          <cell r="E61">
            <v>164</v>
          </cell>
          <cell r="F61">
            <v>302</v>
          </cell>
          <cell r="G61">
            <v>1</v>
          </cell>
          <cell r="H61">
            <v>180</v>
          </cell>
          <cell r="I61">
            <v>375</v>
          </cell>
          <cell r="J61">
            <v>-211</v>
          </cell>
          <cell r="O61">
            <v>32.799999999999997</v>
          </cell>
          <cell r="P61">
            <v>26</v>
          </cell>
          <cell r="Q61">
            <v>10</v>
          </cell>
          <cell r="R61">
            <v>9.2073170731707332</v>
          </cell>
          <cell r="S61">
            <v>58.8</v>
          </cell>
          <cell r="T61">
            <v>3.8</v>
          </cell>
          <cell r="U61">
            <v>16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0</v>
          </cell>
          <cell r="AA61">
            <v>26</v>
          </cell>
          <cell r="AB61">
            <v>0</v>
          </cell>
          <cell r="AC61">
            <v>2.1666666666666665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308</v>
          </cell>
          <cell r="D62">
            <v>912</v>
          </cell>
          <cell r="E62">
            <v>478</v>
          </cell>
          <cell r="F62">
            <v>690</v>
          </cell>
          <cell r="G62">
            <v>1</v>
          </cell>
          <cell r="H62">
            <v>180</v>
          </cell>
          <cell r="I62">
            <v>528</v>
          </cell>
          <cell r="J62">
            <v>-50</v>
          </cell>
          <cell r="O62">
            <v>95.6</v>
          </cell>
          <cell r="P62">
            <v>266</v>
          </cell>
          <cell r="Q62">
            <v>10</v>
          </cell>
          <cell r="R62">
            <v>7.2175732217573225</v>
          </cell>
          <cell r="S62">
            <v>107.2</v>
          </cell>
          <cell r="T62">
            <v>86.4</v>
          </cell>
          <cell r="U62">
            <v>95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266</v>
          </cell>
          <cell r="AB62">
            <v>0</v>
          </cell>
          <cell r="AC62">
            <v>22.166666666666668</v>
          </cell>
          <cell r="AD62">
            <v>0.3</v>
          </cell>
        </row>
        <row r="63">
          <cell r="A63" t="str">
            <v>Хрустящие крылышки ТМ Зареченские ТС Зареченские продукты. ВЕС ПОКОМ</v>
          </cell>
          <cell r="B63" t="str">
            <v>кг</v>
          </cell>
          <cell r="C63">
            <v>3.6</v>
          </cell>
          <cell r="E63">
            <v>0</v>
          </cell>
          <cell r="F63">
            <v>3.6</v>
          </cell>
          <cell r="G63" t="str">
            <v>нов</v>
          </cell>
          <cell r="H63" t="e">
            <v>#N/A</v>
          </cell>
          <cell r="I63">
            <v>0</v>
          </cell>
          <cell r="J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2.88</v>
          </cell>
          <cell r="T63">
            <v>1.44</v>
          </cell>
          <cell r="U63">
            <v>0</v>
          </cell>
          <cell r="V63">
            <v>0</v>
          </cell>
          <cell r="W63">
            <v>234</v>
          </cell>
          <cell r="X63">
            <v>18</v>
          </cell>
          <cell r="Y63">
            <v>1.8</v>
          </cell>
          <cell r="Z63">
            <v>0</v>
          </cell>
          <cell r="AA63">
            <v>0</v>
          </cell>
          <cell r="AB63" t="str">
            <v>увел</v>
          </cell>
          <cell r="AC63">
            <v>0</v>
          </cell>
          <cell r="AD63">
            <v>1</v>
          </cell>
        </row>
        <row r="64">
          <cell r="A64" t="str">
            <v>Чебупай сочное яблоко ТМ Горячая штучка 0,2 кг зам.  ПОКОМ</v>
          </cell>
          <cell r="B64" t="str">
            <v>шт</v>
          </cell>
          <cell r="C64">
            <v>93</v>
          </cell>
          <cell r="D64">
            <v>136</v>
          </cell>
          <cell r="E64">
            <v>180</v>
          </cell>
          <cell r="F64">
            <v>36</v>
          </cell>
          <cell r="G64" t="str">
            <v>в2310,</v>
          </cell>
          <cell r="H64">
            <v>365</v>
          </cell>
          <cell r="I64">
            <v>261</v>
          </cell>
          <cell r="J64">
            <v>-81</v>
          </cell>
          <cell r="O64">
            <v>36</v>
          </cell>
          <cell r="P64">
            <v>324</v>
          </cell>
          <cell r="Q64">
            <v>10</v>
          </cell>
          <cell r="R64">
            <v>1</v>
          </cell>
          <cell r="S64">
            <v>31.6</v>
          </cell>
          <cell r="T64">
            <v>39.200000000000003</v>
          </cell>
          <cell r="U64">
            <v>13</v>
          </cell>
          <cell r="V64">
            <v>0</v>
          </cell>
          <cell r="W64">
            <v>130</v>
          </cell>
          <cell r="X64">
            <v>10</v>
          </cell>
          <cell r="Y64">
            <v>6</v>
          </cell>
          <cell r="Z64">
            <v>0</v>
          </cell>
          <cell r="AA64">
            <v>324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Чебупай спелая вишня ТМ Горячая штучка 0,2 кг зам.  ПОКОМ</v>
          </cell>
          <cell r="B65" t="str">
            <v>шт</v>
          </cell>
          <cell r="C65">
            <v>3</v>
          </cell>
          <cell r="E65">
            <v>0</v>
          </cell>
          <cell r="F65">
            <v>3</v>
          </cell>
          <cell r="G65" t="str">
            <v>в2310,</v>
          </cell>
          <cell r="H65">
            <v>365</v>
          </cell>
          <cell r="I65">
            <v>395</v>
          </cell>
          <cell r="J65">
            <v>-395</v>
          </cell>
          <cell r="O65">
            <v>0</v>
          </cell>
          <cell r="Q65" t="e">
            <v>#DIV/0!</v>
          </cell>
          <cell r="R65" t="e">
            <v>#DIV/0!</v>
          </cell>
          <cell r="S65">
            <v>55.4</v>
          </cell>
          <cell r="T65">
            <v>11.2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Чебупели Foodgital 0,25кг ТМ Горячая штучка  ПОКОМ</v>
          </cell>
          <cell r="B66" t="str">
            <v>шт</v>
          </cell>
          <cell r="C66">
            <v>275</v>
          </cell>
          <cell r="D66">
            <v>3</v>
          </cell>
          <cell r="E66">
            <v>22</v>
          </cell>
          <cell r="F66">
            <v>255</v>
          </cell>
          <cell r="G66">
            <v>0</v>
          </cell>
          <cell r="H66" t="e">
            <v>#N/A</v>
          </cell>
          <cell r="I66">
            <v>30</v>
          </cell>
          <cell r="J66">
            <v>-8</v>
          </cell>
          <cell r="O66">
            <v>4.4000000000000004</v>
          </cell>
          <cell r="Q66">
            <v>57.954545454545453</v>
          </cell>
          <cell r="R66">
            <v>57.954545454545453</v>
          </cell>
          <cell r="S66">
            <v>7.2</v>
          </cell>
          <cell r="T66">
            <v>3.8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0</v>
          </cell>
        </row>
        <row r="67">
          <cell r="A67" t="str">
            <v>Чебупели Курочка гриль ТМ Горячая штучка, 0,3 кг зам  ПОКОМ</v>
          </cell>
          <cell r="B67" t="str">
            <v>шт</v>
          </cell>
          <cell r="C67">
            <v>230</v>
          </cell>
          <cell r="D67">
            <v>606</v>
          </cell>
          <cell r="E67">
            <v>308</v>
          </cell>
          <cell r="F67">
            <v>514</v>
          </cell>
          <cell r="G67">
            <v>1</v>
          </cell>
          <cell r="H67">
            <v>180</v>
          </cell>
          <cell r="I67">
            <v>322</v>
          </cell>
          <cell r="J67">
            <v>-14</v>
          </cell>
          <cell r="O67">
            <v>61.6</v>
          </cell>
          <cell r="P67">
            <v>102</v>
          </cell>
          <cell r="Q67">
            <v>10</v>
          </cell>
          <cell r="R67">
            <v>8.3441558441558445</v>
          </cell>
          <cell r="S67">
            <v>64.2</v>
          </cell>
          <cell r="T67">
            <v>60.8</v>
          </cell>
          <cell r="U67">
            <v>48</v>
          </cell>
          <cell r="V67">
            <v>0</v>
          </cell>
          <cell r="W67">
            <v>70</v>
          </cell>
          <cell r="X67">
            <v>14</v>
          </cell>
          <cell r="Y67">
            <v>14</v>
          </cell>
          <cell r="Z67">
            <v>14</v>
          </cell>
          <cell r="AA67">
            <v>102</v>
          </cell>
          <cell r="AB67">
            <v>0</v>
          </cell>
          <cell r="AC67">
            <v>7.2857142857142856</v>
          </cell>
          <cell r="AD67">
            <v>0.3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>
            <v>1223</v>
          </cell>
          <cell r="D68">
            <v>4006</v>
          </cell>
          <cell r="E68">
            <v>2539</v>
          </cell>
          <cell r="F68">
            <v>2626</v>
          </cell>
          <cell r="G68">
            <v>1</v>
          </cell>
          <cell r="H68">
            <v>180</v>
          </cell>
          <cell r="I68">
            <v>2605</v>
          </cell>
          <cell r="J68">
            <v>-66</v>
          </cell>
          <cell r="N68">
            <v>1680</v>
          </cell>
          <cell r="O68">
            <v>327.8</v>
          </cell>
          <cell r="P68">
            <v>652</v>
          </cell>
          <cell r="Q68">
            <v>10</v>
          </cell>
          <cell r="R68">
            <v>8.0109823062843191</v>
          </cell>
          <cell r="S68">
            <v>327.8</v>
          </cell>
          <cell r="T68">
            <v>334.8</v>
          </cell>
          <cell r="U68">
            <v>371</v>
          </cell>
          <cell r="V68">
            <v>900</v>
          </cell>
          <cell r="W68">
            <v>70</v>
          </cell>
          <cell r="X68">
            <v>14</v>
          </cell>
          <cell r="Y68">
            <v>12</v>
          </cell>
          <cell r="Z68">
            <v>196</v>
          </cell>
          <cell r="AA68">
            <v>2332</v>
          </cell>
          <cell r="AB68">
            <v>0</v>
          </cell>
          <cell r="AC68">
            <v>194.33333333333334</v>
          </cell>
          <cell r="AD68">
            <v>0.25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1999</v>
          </cell>
          <cell r="D69">
            <v>8391</v>
          </cell>
          <cell r="E69">
            <v>5102</v>
          </cell>
          <cell r="F69">
            <v>5189</v>
          </cell>
          <cell r="G69">
            <v>1</v>
          </cell>
          <cell r="H69">
            <v>180</v>
          </cell>
          <cell r="I69">
            <v>5155</v>
          </cell>
          <cell r="J69">
            <v>-53</v>
          </cell>
          <cell r="N69">
            <v>1200</v>
          </cell>
          <cell r="O69">
            <v>780.4</v>
          </cell>
          <cell r="P69">
            <v>2615</v>
          </cell>
          <cell r="Q69">
            <v>10</v>
          </cell>
          <cell r="R69">
            <v>6.649154279856484</v>
          </cell>
          <cell r="S69">
            <v>747</v>
          </cell>
          <cell r="T69">
            <v>777.6</v>
          </cell>
          <cell r="U69">
            <v>899</v>
          </cell>
          <cell r="V69">
            <v>1200</v>
          </cell>
          <cell r="W69">
            <v>70</v>
          </cell>
          <cell r="X69">
            <v>14</v>
          </cell>
          <cell r="Y69">
            <v>12</v>
          </cell>
          <cell r="Z69">
            <v>322</v>
          </cell>
          <cell r="AA69">
            <v>3815</v>
          </cell>
          <cell r="AB69" t="str">
            <v>апр яб</v>
          </cell>
          <cell r="AC69">
            <v>317.91666666666669</v>
          </cell>
          <cell r="AD69">
            <v>0.25</v>
          </cell>
        </row>
        <row r="70">
          <cell r="A70" t="str">
            <v>Чебуреки Мясные вес 2,7 кг ТМ Зареченские ВЕС ПОКОМ</v>
          </cell>
          <cell r="B70" t="str">
            <v>кг</v>
          </cell>
          <cell r="C70">
            <v>29.7</v>
          </cell>
          <cell r="D70">
            <v>43.2</v>
          </cell>
          <cell r="E70">
            <v>24.3</v>
          </cell>
          <cell r="F70">
            <v>43.2</v>
          </cell>
          <cell r="G70">
            <v>1</v>
          </cell>
          <cell r="H70" t="e">
            <v>#N/A</v>
          </cell>
          <cell r="I70">
            <v>32.4</v>
          </cell>
          <cell r="J70">
            <v>-8.0999999999999979</v>
          </cell>
          <cell r="O70">
            <v>4.8600000000000003</v>
          </cell>
          <cell r="P70">
            <v>5.3999999999999986</v>
          </cell>
          <cell r="Q70">
            <v>10</v>
          </cell>
          <cell r="R70">
            <v>8.8888888888888893</v>
          </cell>
          <cell r="S70">
            <v>0</v>
          </cell>
          <cell r="T70">
            <v>4.32</v>
          </cell>
          <cell r="U70">
            <v>0</v>
          </cell>
          <cell r="V70">
            <v>0</v>
          </cell>
          <cell r="W70">
            <v>126</v>
          </cell>
          <cell r="X70">
            <v>14</v>
          </cell>
          <cell r="Y70">
            <v>2.7</v>
          </cell>
          <cell r="Z70">
            <v>0</v>
          </cell>
          <cell r="AA70">
            <v>5.3999999999999986</v>
          </cell>
          <cell r="AB70" t="str">
            <v>склад?</v>
          </cell>
          <cell r="AC70">
            <v>1.9999999999999993</v>
          </cell>
          <cell r="AD70">
            <v>1</v>
          </cell>
        </row>
        <row r="71">
          <cell r="A71" t="str">
            <v>Чебуреки сочные ВЕС ТМ Зареченские  ПОКОМ</v>
          </cell>
          <cell r="B71" t="str">
            <v>кг</v>
          </cell>
          <cell r="C71">
            <v>295</v>
          </cell>
          <cell r="D71">
            <v>1600</v>
          </cell>
          <cell r="E71">
            <v>625</v>
          </cell>
          <cell r="F71">
            <v>1255</v>
          </cell>
          <cell r="G71">
            <v>1</v>
          </cell>
          <cell r="H71" t="e">
            <v>#N/A</v>
          </cell>
          <cell r="I71">
            <v>650.20000000000005</v>
          </cell>
          <cell r="J71">
            <v>-25.200000000000045</v>
          </cell>
          <cell r="O71">
            <v>125</v>
          </cell>
          <cell r="Q71">
            <v>10.039999999999999</v>
          </cell>
          <cell r="R71">
            <v>10.039999999999999</v>
          </cell>
          <cell r="S71">
            <v>114</v>
          </cell>
          <cell r="T71">
            <v>154</v>
          </cell>
          <cell r="U71">
            <v>155</v>
          </cell>
          <cell r="V71">
            <v>0</v>
          </cell>
          <cell r="W71">
            <v>84</v>
          </cell>
          <cell r="X71">
            <v>12</v>
          </cell>
          <cell r="Y71">
            <v>5</v>
          </cell>
          <cell r="Z71">
            <v>0</v>
          </cell>
          <cell r="AA71">
            <v>0</v>
          </cell>
          <cell r="AB71" t="e">
            <v>#N/A</v>
          </cell>
          <cell r="AC71">
            <v>0</v>
          </cell>
          <cell r="AD7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25.10.2024 - 31.10.2024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3.94</v>
          </cell>
          <cell r="F7">
            <v>487.63099999999997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547.15599999999995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1382.2449999999999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34.601999999999997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319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479</v>
          </cell>
          <cell r="F12">
            <v>2390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374</v>
          </cell>
          <cell r="F13">
            <v>2544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799</v>
          </cell>
          <cell r="F14">
            <v>5264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192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44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  <cell r="F17">
            <v>210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</v>
          </cell>
          <cell r="F18">
            <v>358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</v>
          </cell>
          <cell r="F19">
            <v>1152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</v>
          </cell>
          <cell r="F20">
            <v>661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328</v>
          </cell>
          <cell r="F21">
            <v>493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44</v>
          </cell>
          <cell r="F22">
            <v>357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758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1.6</v>
          </cell>
          <cell r="F24">
            <v>376.53699999999998</v>
          </cell>
        </row>
        <row r="25">
          <cell r="A25" t="str">
            <v xml:space="preserve"> 201  Ветчина Нежная ТМ Особый рецепт, (2,5кг), ПОКОМ</v>
          </cell>
          <cell r="D25">
            <v>60</v>
          </cell>
          <cell r="F25">
            <v>4612.299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0.8</v>
          </cell>
          <cell r="F26">
            <v>296.33499999999998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7.5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0.8</v>
          </cell>
          <cell r="F28">
            <v>496.38099999999997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10.131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0.87</v>
          </cell>
          <cell r="F31">
            <v>221.589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F32">
            <v>217.52799999999999</v>
          </cell>
        </row>
        <row r="33">
          <cell r="A33" t="str">
            <v xml:space="preserve"> 240  Колбаса Салями охотничья, ВЕС. ПОКОМ</v>
          </cell>
          <cell r="F33">
            <v>23.451000000000001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F34">
            <v>404.69799999999998</v>
          </cell>
        </row>
        <row r="35">
          <cell r="A35" t="str">
            <v xml:space="preserve"> 247  Сардельки Нежные, ВЕС.  ПОКОМ</v>
          </cell>
          <cell r="F35">
            <v>175.68199999999999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217.12299999999999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1.3</v>
          </cell>
          <cell r="F37">
            <v>1346.2090000000001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89.209000000000003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285.21499999999997</v>
          </cell>
        </row>
        <row r="40">
          <cell r="A40" t="str">
            <v xml:space="preserve"> 263  Шпикачки Стародворские, ВЕС.  ПОКОМ</v>
          </cell>
          <cell r="F40">
            <v>108.70399999999999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10</v>
          </cell>
          <cell r="F41">
            <v>98.025000000000006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112.018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103.66500000000001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1</v>
          </cell>
          <cell r="F44">
            <v>1400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739</v>
          </cell>
          <cell r="F45">
            <v>3193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1807</v>
          </cell>
          <cell r="F46">
            <v>5844</v>
          </cell>
        </row>
        <row r="47">
          <cell r="A47" t="str">
            <v xml:space="preserve"> 283  Сосиски Сочинки, ВЕС, ТМ Стародворье ПОКОМ</v>
          </cell>
          <cell r="F47">
            <v>588.05899999999997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6</v>
          </cell>
          <cell r="F48">
            <v>564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6</v>
          </cell>
          <cell r="F49">
            <v>969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0.7</v>
          </cell>
          <cell r="F50">
            <v>206.50299999999999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9</v>
          </cell>
          <cell r="F51">
            <v>1604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13</v>
          </cell>
          <cell r="F52">
            <v>2557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0.7</v>
          </cell>
          <cell r="F53">
            <v>80.709999999999994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0.7</v>
          </cell>
          <cell r="F54">
            <v>164.24600000000001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3</v>
          </cell>
          <cell r="F55">
            <v>1068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6</v>
          </cell>
          <cell r="F56">
            <v>1626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2</v>
          </cell>
          <cell r="F57">
            <v>1026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2.65</v>
          </cell>
          <cell r="F58">
            <v>355.80900000000003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2.65</v>
          </cell>
          <cell r="F59">
            <v>753.21900000000005</v>
          </cell>
        </row>
        <row r="60">
          <cell r="A60" t="str">
            <v xml:space="preserve"> 316  Колбаса Нежная ТМ Зареченские ВЕС  ПОКОМ</v>
          </cell>
          <cell r="F60">
            <v>83.45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28.300999999999998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6.5</v>
          </cell>
          <cell r="F62">
            <v>3301.511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1016</v>
          </cell>
          <cell r="F63">
            <v>3877</v>
          </cell>
        </row>
        <row r="64">
          <cell r="A64" t="str">
            <v xml:space="preserve"> 320  Ветчина Нежная ТМ Зареченские,большой батон, ВЕС ПОКОМ</v>
          </cell>
          <cell r="F64">
            <v>1.5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870</v>
          </cell>
          <cell r="F65">
            <v>2981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16</v>
          </cell>
          <cell r="F66">
            <v>1345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</v>
          </cell>
          <cell r="F67">
            <v>462</v>
          </cell>
        </row>
        <row r="68">
          <cell r="A68" t="str">
            <v xml:space="preserve"> 329  Сардельки Сочинки с сыром Стародворье ТМ, 0,4 кг. ПОКОМ</v>
          </cell>
          <cell r="F68">
            <v>470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2.65</v>
          </cell>
          <cell r="F69">
            <v>699.64099999999996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5</v>
          </cell>
          <cell r="F70">
            <v>261</v>
          </cell>
        </row>
        <row r="71">
          <cell r="A71" t="str">
            <v xml:space="preserve"> 335  Колбаса Сливушка ТМ Вязанка. ВЕС.  ПОКОМ </v>
          </cell>
          <cell r="F71">
            <v>235.2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1253</v>
          </cell>
          <cell r="F72">
            <v>3564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7</v>
          </cell>
          <cell r="F73">
            <v>2172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10.8</v>
          </cell>
          <cell r="F74">
            <v>427.16399999999999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0.8</v>
          </cell>
          <cell r="F75">
            <v>316.62400000000002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0.8</v>
          </cell>
          <cell r="F76">
            <v>561.20100000000002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0.08</v>
          </cell>
          <cell r="F77">
            <v>408.12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</v>
          </cell>
          <cell r="F78">
            <v>109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F79">
            <v>246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</v>
          </cell>
          <cell r="F80">
            <v>370</v>
          </cell>
        </row>
        <row r="81">
          <cell r="A81" t="str">
            <v xml:space="preserve"> 364  Сардельки Филейские Вязанка ВЕС NDX ТМ Вязанка  ПОКОМ</v>
          </cell>
          <cell r="F81">
            <v>137.44499999999999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F82">
            <v>506</v>
          </cell>
        </row>
        <row r="83">
          <cell r="A83" t="str">
            <v xml:space="preserve"> 377  Колбаса Молочная Дугушка 0,6кг ТМ Стародворье  ПОКОМ</v>
          </cell>
          <cell r="F83">
            <v>660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2</v>
          </cell>
          <cell r="F84">
            <v>77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12</v>
          </cell>
          <cell r="F85">
            <v>758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10</v>
          </cell>
          <cell r="F86">
            <v>823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11</v>
          </cell>
          <cell r="F87">
            <v>656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3</v>
          </cell>
          <cell r="F88">
            <v>373</v>
          </cell>
        </row>
        <row r="89">
          <cell r="A89" t="str">
            <v xml:space="preserve"> 408  Ветчина Сливушка с индейкой ТМ Вязанка, 0,4кг  ПОКОМ</v>
          </cell>
          <cell r="F89">
            <v>1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630</v>
          </cell>
          <cell r="F90">
            <v>3793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1816</v>
          </cell>
          <cell r="F91">
            <v>7689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3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F93">
            <v>52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F94">
            <v>195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F95">
            <v>292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3</v>
          </cell>
          <cell r="F96">
            <v>120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68.751999999999995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6</v>
          </cell>
          <cell r="F98">
            <v>295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F99">
            <v>158.202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8</v>
          </cell>
          <cell r="F100">
            <v>218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F101">
            <v>101.54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2</v>
          </cell>
          <cell r="F102">
            <v>30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F103">
            <v>141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F104">
            <v>113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F105">
            <v>360</v>
          </cell>
        </row>
        <row r="106">
          <cell r="A106" t="str">
            <v xml:space="preserve"> 448  Сосиски Сливушки по-венски ТМ Вязанка. 0,3 кг ПОКОМ</v>
          </cell>
          <cell r="F106">
            <v>222</v>
          </cell>
        </row>
        <row r="107">
          <cell r="A107" t="str">
            <v xml:space="preserve"> 449  Колбаса Дугушка Стародворская ВЕС ТС Дугушка ПОКОМ</v>
          </cell>
          <cell r="F107">
            <v>299.43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7.5</v>
          </cell>
          <cell r="F108">
            <v>3836.0210000000002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22.5</v>
          </cell>
          <cell r="F109">
            <v>5841.77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10</v>
          </cell>
          <cell r="F110">
            <v>4124.4459999999999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8.1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58.250999999999998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F113">
            <v>213.58099999999999</v>
          </cell>
        </row>
        <row r="114">
          <cell r="A114" t="str">
            <v xml:space="preserve"> 467  Колбаса Филейная 0,5кг ТМ Особый рецепт  ПОКОМ</v>
          </cell>
          <cell r="F114">
            <v>202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D115">
            <v>7</v>
          </cell>
          <cell r="F115">
            <v>144</v>
          </cell>
        </row>
        <row r="116">
          <cell r="A116" t="str">
            <v xml:space="preserve"> 477  Ветчина Рубленая 0,4кг ТМ Зареченские  ПОКОМ</v>
          </cell>
          <cell r="F116">
            <v>1</v>
          </cell>
        </row>
        <row r="117">
          <cell r="A117" t="str">
            <v xml:space="preserve"> 483  Колбаса Молочная Традиционная ТМ Стародворье в оболочке полиамид 0,4 кг. ПОКОМ </v>
          </cell>
          <cell r="D117">
            <v>3</v>
          </cell>
          <cell r="F117">
            <v>76</v>
          </cell>
        </row>
        <row r="118">
          <cell r="A118" t="str">
            <v xml:space="preserve"> 490  Колбаса Сервелат Филейский ТМ Вязанка  0,3 кг. срез  ПОКОМ</v>
          </cell>
          <cell r="D118">
            <v>2</v>
          </cell>
          <cell r="F118">
            <v>116</v>
          </cell>
        </row>
        <row r="119">
          <cell r="A119" t="str">
            <v xml:space="preserve"> 491  Колбаса Филейская Рубленая ТМ Вязанка  0,3 кг. срез.  ПОКОМ</v>
          </cell>
          <cell r="D119">
            <v>3</v>
          </cell>
          <cell r="F119">
            <v>179</v>
          </cell>
        </row>
        <row r="120">
          <cell r="A120" t="str">
            <v xml:space="preserve"> 492  Колбаса Салями Филейская 0,3кг ТМ Вязанка  ПОКОМ</v>
          </cell>
          <cell r="D120">
            <v>4</v>
          </cell>
          <cell r="F120">
            <v>167</v>
          </cell>
        </row>
        <row r="121">
          <cell r="A121" t="str">
            <v xml:space="preserve"> 493  Колбаса Салями Филейская ТМ Вязанка ВЕС  ПОКОМ</v>
          </cell>
          <cell r="F121">
            <v>21.606000000000002</v>
          </cell>
        </row>
        <row r="122">
          <cell r="A122" t="str">
            <v xml:space="preserve"> 494  Колбаса Филейская Рубленая ТМ Вязанка ВЕС  ПОКОМ</v>
          </cell>
          <cell r="F122">
            <v>20.905000000000001</v>
          </cell>
        </row>
        <row r="123">
          <cell r="A123" t="str">
            <v xml:space="preserve"> 495  Колбаса Сочинка по-европейски с сочной грудинкой 0,3кг ТМ Стародворье  ПОКОМ</v>
          </cell>
          <cell r="D123">
            <v>5</v>
          </cell>
          <cell r="F123">
            <v>620</v>
          </cell>
        </row>
        <row r="124">
          <cell r="A124" t="str">
            <v xml:space="preserve"> 496  Колбаса Сочинка по-фински с сочным окроком 0,3кг ТМ Стародворье  ПОКОМ</v>
          </cell>
          <cell r="D124">
            <v>4</v>
          </cell>
          <cell r="F124">
            <v>573</v>
          </cell>
        </row>
        <row r="125">
          <cell r="A125" t="str">
            <v xml:space="preserve"> 497  Колбаса Сочинка зернистая с сочной грудинкой 0,3кг ТМ Стародворье  ПОКОМ</v>
          </cell>
          <cell r="D125">
            <v>6</v>
          </cell>
          <cell r="F125">
            <v>707</v>
          </cell>
        </row>
        <row r="126">
          <cell r="A126" t="str">
            <v xml:space="preserve"> 498  Колбаса Сочинка рубленая с сочным окороком 0,3кг ТМ Стародворье  ПОКОМ</v>
          </cell>
          <cell r="D126">
            <v>6</v>
          </cell>
          <cell r="F126">
            <v>615</v>
          </cell>
        </row>
        <row r="127">
          <cell r="A127" t="str">
            <v xml:space="preserve"> 499  Сардельки Дугушки со сливочным маслом ВЕС ТМ Стародворье ТС Дугушка  ПОКОМ</v>
          </cell>
          <cell r="D127">
            <v>2.601</v>
          </cell>
          <cell r="F127">
            <v>183.886</v>
          </cell>
        </row>
        <row r="128">
          <cell r="A128" t="str">
            <v xml:space="preserve"> 500  Сосиски Сливушки по-венски ВЕС ТМ Вязанка  ПОКОМ</v>
          </cell>
          <cell r="D128">
            <v>2.74</v>
          </cell>
          <cell r="F128">
            <v>10.141999999999999</v>
          </cell>
        </row>
        <row r="129">
          <cell r="A129" t="str">
            <v xml:space="preserve"> 502  Колбаски Краковюрст ТМ Баварушка с изысканными пряностями в оболочке NDX в мгс 0,28 кг. ПОКОМ</v>
          </cell>
          <cell r="D129">
            <v>8</v>
          </cell>
          <cell r="F129">
            <v>780</v>
          </cell>
        </row>
        <row r="130">
          <cell r="A130" t="str">
            <v>0999 НАБОР ДЛЯ ПИЦЦЫ с/к в/у  ОСТАНКИНО</v>
          </cell>
          <cell r="D130">
            <v>8.75</v>
          </cell>
          <cell r="F130">
            <v>8.75</v>
          </cell>
        </row>
        <row r="131">
          <cell r="A131" t="str">
            <v>3215 ВЕТЧ.МЯСНАЯ Папа может п/о 0.4кг 8шт.    ОСТАНКИНО</v>
          </cell>
          <cell r="D131">
            <v>253</v>
          </cell>
          <cell r="F131">
            <v>253</v>
          </cell>
        </row>
        <row r="132">
          <cell r="A132" t="str">
            <v>3684 ПРЕСИЖН с/к в/у 1/250 8шт.   ОСТАНКИНО</v>
          </cell>
          <cell r="D132">
            <v>66</v>
          </cell>
          <cell r="F132">
            <v>66</v>
          </cell>
        </row>
        <row r="133">
          <cell r="A133" t="str">
            <v>3812 СОЧНЫЕ сос п/о мгс 2*2  ОСТАНКИНО</v>
          </cell>
          <cell r="D133">
            <v>1388.1</v>
          </cell>
          <cell r="F133">
            <v>1388.1</v>
          </cell>
        </row>
        <row r="134">
          <cell r="A134" t="str">
            <v>4063 МЯСНАЯ Папа может вар п/о_Л   ОСТАНКИНО</v>
          </cell>
          <cell r="D134">
            <v>1592.65</v>
          </cell>
          <cell r="F134">
            <v>1592.65</v>
          </cell>
        </row>
        <row r="135">
          <cell r="A135" t="str">
            <v>4117 ЭКСТРА Папа может с/к в/у_Л   ОСТАНКИНО</v>
          </cell>
          <cell r="D135">
            <v>51.6</v>
          </cell>
          <cell r="F135">
            <v>51.6</v>
          </cell>
        </row>
        <row r="136">
          <cell r="A136" t="str">
            <v>4555 Докторская ГОСТ вар п/о ОСТАНКИНО</v>
          </cell>
          <cell r="D136">
            <v>22.25</v>
          </cell>
          <cell r="F136">
            <v>22.25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125.9</v>
          </cell>
          <cell r="F137">
            <v>125.9</v>
          </cell>
        </row>
        <row r="138">
          <cell r="A138" t="str">
            <v>4691 ШЕЙКА КОПЧЕНАЯ к/в мл/к в/у 300*6  ОСТАНКИНО</v>
          </cell>
          <cell r="D138">
            <v>79</v>
          </cell>
          <cell r="F138">
            <v>79</v>
          </cell>
        </row>
        <row r="139">
          <cell r="A139" t="str">
            <v>4786 КОЛБ.СНЭКИ Папа может в/к мгс 1/70_5  ОСТАНКИНО</v>
          </cell>
          <cell r="D139">
            <v>179</v>
          </cell>
          <cell r="F139">
            <v>179</v>
          </cell>
        </row>
        <row r="140">
          <cell r="A140" t="str">
            <v>4813 ФИЛЕЙНАЯ Папа может вар п/о_Л   ОСТАНКИНО</v>
          </cell>
          <cell r="D140">
            <v>443.75</v>
          </cell>
          <cell r="F140">
            <v>443.75</v>
          </cell>
        </row>
        <row r="141">
          <cell r="A141" t="str">
            <v>4903 КРАКОВСКАЯ п/к н/о мгс_30с  ОСТАНКИНО</v>
          </cell>
          <cell r="D141">
            <v>15.9</v>
          </cell>
          <cell r="F141">
            <v>15.9</v>
          </cell>
        </row>
        <row r="142">
          <cell r="A142" t="str">
            <v>4993 САЛЯМИ ИТАЛЬЯНСКАЯ с/к в/у 1/250*8_120c ОСТАНКИНО</v>
          </cell>
          <cell r="D142">
            <v>449</v>
          </cell>
          <cell r="F142">
            <v>449</v>
          </cell>
        </row>
        <row r="143">
          <cell r="A143" t="str">
            <v>5246 ДОКТОРСКАЯ ПРЕМИУМ вар б/о мгс_30с ОСТАНКИНО</v>
          </cell>
          <cell r="D143">
            <v>35.5</v>
          </cell>
          <cell r="F143">
            <v>35.5</v>
          </cell>
        </row>
        <row r="144">
          <cell r="A144" t="str">
            <v>5341 СЕРВЕЛАТ ОХОТНИЧИЙ в/к в/у  ОСТАНКИНО</v>
          </cell>
          <cell r="D144">
            <v>441.1</v>
          </cell>
          <cell r="F144">
            <v>441.1</v>
          </cell>
        </row>
        <row r="145">
          <cell r="A145" t="str">
            <v>5483 ЭКСТРА Папа может с/к в/у 1/250 8шт.   ОСТАНКИНО</v>
          </cell>
          <cell r="D145">
            <v>786</v>
          </cell>
          <cell r="F145">
            <v>786</v>
          </cell>
        </row>
        <row r="146">
          <cell r="A146" t="str">
            <v>5544 Сервелат Финский в/к в/у_45с НОВАЯ ОСТАНКИНО</v>
          </cell>
          <cell r="D146">
            <v>1021.3</v>
          </cell>
          <cell r="F146">
            <v>1021.3</v>
          </cell>
        </row>
        <row r="147">
          <cell r="A147" t="str">
            <v>5679 САЛЯМИ ИТАЛЬЯНСКАЯ с/к в/у 1/150_60с ОСТАНКИНО</v>
          </cell>
          <cell r="D147">
            <v>244</v>
          </cell>
          <cell r="F147">
            <v>244</v>
          </cell>
        </row>
        <row r="148">
          <cell r="A148" t="str">
            <v>5682 САЛЯМИ МЕЛКОЗЕРНЕНАЯ с/к в/у 1/120_60с   ОСТАНКИНО</v>
          </cell>
          <cell r="D148">
            <v>2039</v>
          </cell>
          <cell r="F148">
            <v>2039</v>
          </cell>
        </row>
        <row r="149">
          <cell r="A149" t="str">
            <v>5698 СЫТНЫЕ Папа может сар б/о мгс 1*3_Маяк  ОСТАНКИНО</v>
          </cell>
          <cell r="D149">
            <v>235.4</v>
          </cell>
          <cell r="F149">
            <v>235.4</v>
          </cell>
        </row>
        <row r="150">
          <cell r="A150" t="str">
            <v>5706 АРОМАТНАЯ Папа может с/к в/у 1/250 8шт.  ОСТАНКИНО</v>
          </cell>
          <cell r="D150">
            <v>718</v>
          </cell>
          <cell r="F150">
            <v>718</v>
          </cell>
        </row>
        <row r="151">
          <cell r="A151" t="str">
            <v>5708 ПОСОЛЬСКАЯ Папа может с/к в/у ОСТАНКИНО</v>
          </cell>
          <cell r="D151">
            <v>49</v>
          </cell>
          <cell r="F151">
            <v>49</v>
          </cell>
        </row>
        <row r="152">
          <cell r="A152" t="str">
            <v>5820 СЛИВОЧНЫЕ Папа может сос п/о мгс 2*2_45с   ОСТАНКИНО</v>
          </cell>
          <cell r="D152">
            <v>124.1</v>
          </cell>
          <cell r="F152">
            <v>124.1</v>
          </cell>
        </row>
        <row r="153">
          <cell r="A153" t="str">
            <v>5851 ЭКСТРА Папа может вар п/о   ОСТАНКИНО</v>
          </cell>
          <cell r="D153">
            <v>293.14999999999998</v>
          </cell>
          <cell r="F153">
            <v>293.14999999999998</v>
          </cell>
        </row>
        <row r="154">
          <cell r="A154" t="str">
            <v>5931 ОХОТНИЧЬЯ Папа может с/к в/у 1/220 8шт.   ОСТАНКИНО</v>
          </cell>
          <cell r="D154">
            <v>756</v>
          </cell>
          <cell r="F154">
            <v>756</v>
          </cell>
        </row>
        <row r="155">
          <cell r="A155" t="str">
            <v>6004 РАГУ СВИНОЕ 1кг 8шт.зам_120с ОСТАНКИНО</v>
          </cell>
          <cell r="D155">
            <v>24</v>
          </cell>
          <cell r="F155">
            <v>24</v>
          </cell>
        </row>
        <row r="156">
          <cell r="A156" t="str">
            <v>6113 СОЧНЫЕ сос п/о мгс 1*6_Ашан  ОСТАНКИНО</v>
          </cell>
          <cell r="D156">
            <v>1665.25</v>
          </cell>
          <cell r="F156">
            <v>1665.25</v>
          </cell>
        </row>
        <row r="157">
          <cell r="A157" t="str">
            <v>6158 ВРЕМЯ ОЛИВЬЕ Папа может вар п/о 0.4кг   ОСТАНКИНО</v>
          </cell>
          <cell r="D157">
            <v>292</v>
          </cell>
          <cell r="F157">
            <v>292</v>
          </cell>
        </row>
        <row r="158">
          <cell r="A158" t="str">
            <v>6159 ВРЕМЯ ОЛИВЬЕ.Папа может вар п/о ОСТАНКИНО</v>
          </cell>
          <cell r="D158">
            <v>19.600000000000001</v>
          </cell>
          <cell r="F158">
            <v>19.600000000000001</v>
          </cell>
        </row>
        <row r="159">
          <cell r="A159" t="str">
            <v>6200 ГРУДИНКА ПРЕМИУМ к/в мл/к в/у 0.3кг  ОСТАНКИНО</v>
          </cell>
          <cell r="D159">
            <v>277</v>
          </cell>
          <cell r="F159">
            <v>277</v>
          </cell>
        </row>
        <row r="160">
          <cell r="A160" t="str">
            <v>6206 СВИНИНА ПО-ДОМАШНЕМУ к/в мл/к в/у 0.3кг  ОСТАНКИНО</v>
          </cell>
          <cell r="D160">
            <v>607</v>
          </cell>
          <cell r="F160">
            <v>607</v>
          </cell>
        </row>
        <row r="161">
          <cell r="A161" t="str">
            <v>6221 НЕАПОЛИТАНСКИЙ ДУЭТ с/к с/н мгс 1/90  ОСТАНКИНО</v>
          </cell>
          <cell r="D161">
            <v>282</v>
          </cell>
          <cell r="F161">
            <v>282</v>
          </cell>
        </row>
        <row r="162">
          <cell r="A162" t="str">
            <v>6222 ИТАЛЬЯНСКОЕ АССОРТИ с/в с/н мгс 1/90 ОСТАНКИНО</v>
          </cell>
          <cell r="D162">
            <v>113</v>
          </cell>
          <cell r="F162">
            <v>113</v>
          </cell>
        </row>
        <row r="163">
          <cell r="A163" t="str">
            <v>6228 МЯСНОЕ АССОРТИ к/з с/н мгс 1/90 10шт.  ОСТАНКИНО</v>
          </cell>
          <cell r="D163">
            <v>442</v>
          </cell>
          <cell r="F163">
            <v>442</v>
          </cell>
        </row>
        <row r="164">
          <cell r="A164" t="str">
            <v>6247 ДОМАШНЯЯ Папа может вар п/о 0,4кг 8шт.  ОСТАНКИНО</v>
          </cell>
          <cell r="D164">
            <v>248</v>
          </cell>
          <cell r="F164">
            <v>248</v>
          </cell>
        </row>
        <row r="165">
          <cell r="A165" t="str">
            <v>6253 МОЛОЧНЫЕ Коровино сос п/о мгс 1.5*6  ОСТАНКИНО</v>
          </cell>
          <cell r="D165">
            <v>25.5</v>
          </cell>
          <cell r="F165">
            <v>25.5</v>
          </cell>
        </row>
        <row r="166">
          <cell r="A166" t="str">
            <v>6268 ГОВЯЖЬЯ Папа может вар п/о 0,4кг 8 шт.  ОСТАНКИНО</v>
          </cell>
          <cell r="D166">
            <v>399</v>
          </cell>
          <cell r="F166">
            <v>399</v>
          </cell>
        </row>
        <row r="167">
          <cell r="A167" t="str">
            <v>6279 КОРЕЙКА ПО-ОСТ.к/в в/с с/н в/у 1/150_45с  ОСТАНКИНО</v>
          </cell>
          <cell r="D167">
            <v>183</v>
          </cell>
          <cell r="F167">
            <v>183</v>
          </cell>
        </row>
        <row r="168">
          <cell r="A168" t="str">
            <v>6303 МЯСНЫЕ Папа может сос п/о мгс 1.5*3  ОСТАНКИНО</v>
          </cell>
          <cell r="D168">
            <v>362.1</v>
          </cell>
          <cell r="F168">
            <v>362.1</v>
          </cell>
        </row>
        <row r="169">
          <cell r="A169" t="str">
            <v>6324 ДОКТОРСКАЯ ГОСТ вар п/о 0.4кг 8шт.  ОСТАНКИНО</v>
          </cell>
          <cell r="D169">
            <v>368</v>
          </cell>
          <cell r="F169">
            <v>368</v>
          </cell>
        </row>
        <row r="170">
          <cell r="A170" t="str">
            <v>6325 ДОКТОРСКАЯ ПРЕМИУМ вар п/о 0.4кг 8шт.  ОСТАНКИНО</v>
          </cell>
          <cell r="D170">
            <v>479</v>
          </cell>
          <cell r="F170">
            <v>479</v>
          </cell>
        </row>
        <row r="171">
          <cell r="A171" t="str">
            <v>6329 КЛАССИЧЕСКАЯ Папа может вар п/о 0.4кг  ОСТАНКИНО</v>
          </cell>
          <cell r="F171">
            <v>2</v>
          </cell>
        </row>
        <row r="172">
          <cell r="A172" t="str">
            <v>6333 МЯСНАЯ Папа может вар п/о 0.4кг 8шт.  ОСТАНКИНО</v>
          </cell>
          <cell r="D172">
            <v>4837</v>
          </cell>
          <cell r="F172">
            <v>4841</v>
          </cell>
        </row>
        <row r="173">
          <cell r="A173" t="str">
            <v>6340 ДОМАШНИЙ РЕЦЕПТ Коровино 0.5кг 8шт.  ОСТАНКИНО</v>
          </cell>
          <cell r="D173">
            <v>952</v>
          </cell>
          <cell r="F173">
            <v>966</v>
          </cell>
        </row>
        <row r="174">
          <cell r="A174" t="str">
            <v>6341 ДОМАШНИЙ РЕЦЕПТ СО ШПИКОМ Коровино 0.5кг  ОСТАНКИНО</v>
          </cell>
          <cell r="D174">
            <v>80</v>
          </cell>
          <cell r="F174">
            <v>80</v>
          </cell>
        </row>
        <row r="175">
          <cell r="A175" t="str">
            <v>6353 ЭКСТРА Папа может вар п/о 0.4кг 8шт.  ОСТАНКИНО</v>
          </cell>
          <cell r="D175">
            <v>1881</v>
          </cell>
          <cell r="F175">
            <v>1883</v>
          </cell>
        </row>
        <row r="176">
          <cell r="A176" t="str">
            <v>6392 ФИЛЕЙНАЯ Папа может вар п/о 0.4кг. ОСТАНКИНО</v>
          </cell>
          <cell r="D176">
            <v>4915</v>
          </cell>
          <cell r="F176">
            <v>4916</v>
          </cell>
        </row>
        <row r="177">
          <cell r="A177" t="str">
            <v>6415 БАЛЫКОВАЯ Коровино п/к в/у 0.84кг 6шт.  ОСТАНКИНО</v>
          </cell>
          <cell r="D177">
            <v>52</v>
          </cell>
          <cell r="F177">
            <v>52</v>
          </cell>
        </row>
        <row r="178">
          <cell r="A178" t="str">
            <v>6426 КЛАССИЧЕСКАЯ ПМ вар п/о 0.3кг 8шт.  ОСТАНКИНО</v>
          </cell>
          <cell r="D178">
            <v>1743</v>
          </cell>
          <cell r="F178">
            <v>1743</v>
          </cell>
        </row>
        <row r="179">
          <cell r="A179" t="str">
            <v>6448 СВИНИНА МАДЕРА с/к с/н в/у 1/100 10шт.   ОСТАНКИНО</v>
          </cell>
          <cell r="D179">
            <v>221</v>
          </cell>
          <cell r="F179">
            <v>221</v>
          </cell>
        </row>
        <row r="180">
          <cell r="A180" t="str">
            <v>6453 ЭКСТРА Папа может с/к с/н в/у 1/100 14шт.   ОСТАНКИНО</v>
          </cell>
          <cell r="D180">
            <v>1775</v>
          </cell>
          <cell r="F180">
            <v>1775</v>
          </cell>
        </row>
        <row r="181">
          <cell r="A181" t="str">
            <v>6454 АРОМАТНАЯ с/к с/н в/у 1/100 14шт.  ОСТАНКИНО</v>
          </cell>
          <cell r="D181">
            <v>1498</v>
          </cell>
          <cell r="F181">
            <v>1498</v>
          </cell>
        </row>
        <row r="182">
          <cell r="A182" t="str">
            <v>6459 СЕРВЕЛАТ ШВЕЙЦАРСК. в/к с/н в/у 1/100*10  ОСТАНКИНО</v>
          </cell>
          <cell r="D182">
            <v>147</v>
          </cell>
          <cell r="F182">
            <v>147</v>
          </cell>
        </row>
        <row r="183">
          <cell r="A183" t="str">
            <v>6470 ВЕТЧ.МРАМОРНАЯ в/у_45с  ОСТАНКИНО</v>
          </cell>
          <cell r="D183">
            <v>66.5</v>
          </cell>
          <cell r="F183">
            <v>66.5</v>
          </cell>
        </row>
        <row r="184">
          <cell r="A184" t="str">
            <v>6492 ШПИК С ЧЕСНОК.И ПЕРЦЕМ к/в в/у 0.3кг_45c  ОСТАНКИНО</v>
          </cell>
          <cell r="D184">
            <v>268</v>
          </cell>
          <cell r="F184">
            <v>268</v>
          </cell>
        </row>
        <row r="185">
          <cell r="A185" t="str">
            <v>6495 ВЕТЧ.МРАМОРНАЯ в/у срез 0.3кг 6шт_45с  ОСТАНКИНО</v>
          </cell>
          <cell r="D185">
            <v>469</v>
          </cell>
          <cell r="F185">
            <v>469</v>
          </cell>
        </row>
        <row r="186">
          <cell r="A186" t="str">
            <v>6527 ШПИКАЧКИ СОЧНЫЕ ПМ сар б/о мгс 1*3 45с ОСТАНКИНО</v>
          </cell>
          <cell r="D186">
            <v>453.1</v>
          </cell>
          <cell r="F186">
            <v>453.1</v>
          </cell>
        </row>
        <row r="187">
          <cell r="A187" t="str">
            <v>6586 МРАМОРНАЯ И БАЛЫКОВАЯ в/к с/н мгс 1/90 ОСТАНКИНО</v>
          </cell>
          <cell r="D187">
            <v>256</v>
          </cell>
          <cell r="F187">
            <v>256</v>
          </cell>
        </row>
        <row r="188">
          <cell r="A188" t="str">
            <v>6666 БОЯНСКАЯ Папа может п/к в/у 0,28кг 8 шт. ОСТАНКИНО</v>
          </cell>
          <cell r="D188">
            <v>1281</v>
          </cell>
          <cell r="F188">
            <v>1281</v>
          </cell>
        </row>
        <row r="189">
          <cell r="A189" t="str">
            <v>6683 СЕРВЕЛАТ ЗЕРНИСТЫЙ ПМ в/к в/у 0,35кг  ОСТАНКИНО</v>
          </cell>
          <cell r="D189">
            <v>3046</v>
          </cell>
          <cell r="F189">
            <v>3049</v>
          </cell>
        </row>
        <row r="190">
          <cell r="A190" t="str">
            <v>6684 СЕРВЕЛАТ КАРЕЛЬСКИЙ ПМ в/к в/у 0.28кг  ОСТАНКИНО</v>
          </cell>
          <cell r="D190">
            <v>2677</v>
          </cell>
          <cell r="F190">
            <v>2685</v>
          </cell>
        </row>
        <row r="191">
          <cell r="A191" t="str">
            <v>6689 СЕРВЕЛАТ ОХОТНИЧИЙ ПМ в/к в/у 0,35кг 8шт  ОСТАНКИНО</v>
          </cell>
          <cell r="D191">
            <v>3625</v>
          </cell>
          <cell r="F191">
            <v>3629</v>
          </cell>
        </row>
        <row r="192">
          <cell r="A192" t="str">
            <v>6697 СЕРВЕЛАТ ФИНСКИЙ ПМ в/к в/у 0,35кг 8шт.  ОСТАНКИНО</v>
          </cell>
          <cell r="D192">
            <v>4587</v>
          </cell>
          <cell r="F192">
            <v>4590</v>
          </cell>
        </row>
        <row r="193">
          <cell r="A193" t="str">
            <v>6713 СОЧНЫЙ ГРИЛЬ ПМ сос п/о мгс 0.41кг 8шт.  ОСТАНКИНО</v>
          </cell>
          <cell r="D193">
            <v>1444</v>
          </cell>
          <cell r="F193">
            <v>1444</v>
          </cell>
        </row>
        <row r="194">
          <cell r="A194" t="str">
            <v>6722 СОЧНЫЕ ПМ сос п/о мгс 0,41кг 10шт.  ОСТАНКИНО</v>
          </cell>
          <cell r="D194">
            <v>5645</v>
          </cell>
          <cell r="F194">
            <v>5653</v>
          </cell>
        </row>
        <row r="195">
          <cell r="A195" t="str">
            <v>6726 СЛИВОЧНЫЕ ПМ сос п/о мгс 0.41кг 10шт.  ОСТАНКИНО</v>
          </cell>
          <cell r="D195">
            <v>2583</v>
          </cell>
          <cell r="F195">
            <v>2584</v>
          </cell>
        </row>
        <row r="196">
          <cell r="A196" t="str">
            <v>6747 РУССКАЯ ПРЕМИУМ ПМ вар ф/о в/у  ОСТАНКИНО</v>
          </cell>
          <cell r="D196">
            <v>49.5</v>
          </cell>
          <cell r="F196">
            <v>49.5</v>
          </cell>
        </row>
        <row r="197">
          <cell r="A197" t="str">
            <v>6762 СЛИВОЧНЫЕ сос ц/о мгс 0.41кг 8шт.  ОСТАНКИНО</v>
          </cell>
          <cell r="D197">
            <v>376</v>
          </cell>
          <cell r="F197">
            <v>376</v>
          </cell>
        </row>
        <row r="198">
          <cell r="A198" t="str">
            <v>6764 СЛИВОЧНЫЕ сос ц/о мгс 1*4  ОСТАНКИНО</v>
          </cell>
          <cell r="D198">
            <v>8</v>
          </cell>
          <cell r="F198">
            <v>8</v>
          </cell>
        </row>
        <row r="199">
          <cell r="A199" t="str">
            <v>6765 РУБЛЕНЫЕ сос ц/о мгс 0.36кг 6шт.  ОСТАНКИНО</v>
          </cell>
          <cell r="D199">
            <v>678</v>
          </cell>
          <cell r="F199">
            <v>678</v>
          </cell>
        </row>
        <row r="200">
          <cell r="A200" t="str">
            <v>6767 РУБЛЕНЫЕ сос ц/о мгс 1*4  ОСТАНКИНО</v>
          </cell>
          <cell r="D200">
            <v>44.1</v>
          </cell>
          <cell r="F200">
            <v>44.1</v>
          </cell>
        </row>
        <row r="201">
          <cell r="A201" t="str">
            <v>6768 С СЫРОМ сос ц/о мгс 0.41кг 6шт.  ОСТАНКИНО</v>
          </cell>
          <cell r="D201">
            <v>150</v>
          </cell>
          <cell r="F201">
            <v>150</v>
          </cell>
        </row>
        <row r="202">
          <cell r="A202" t="str">
            <v>6770 ИСПАНСКИЕ сос ц/о мгс 0.41кг 6шт.  ОСТАНКИНО</v>
          </cell>
          <cell r="D202">
            <v>56</v>
          </cell>
          <cell r="F202">
            <v>56</v>
          </cell>
        </row>
        <row r="203">
          <cell r="A203" t="str">
            <v>6773 САЛЯМИ Папа может п/к в/у 0,28кг 8шт.  ОСТАНКИНО</v>
          </cell>
          <cell r="D203">
            <v>599</v>
          </cell>
          <cell r="F203">
            <v>599</v>
          </cell>
        </row>
        <row r="204">
          <cell r="A204" t="str">
            <v>6777 МЯСНЫЕ С ГОВЯДИНОЙ ПМ сос п/о мгс 0.4кг  ОСТАНКИНО</v>
          </cell>
          <cell r="D204">
            <v>1090</v>
          </cell>
          <cell r="F204">
            <v>1090</v>
          </cell>
        </row>
        <row r="205">
          <cell r="A205" t="str">
            <v>6785 ВЕНСКАЯ САЛЯМИ п/к в/у 0.33кг 8шт.  ОСТАНКИНО</v>
          </cell>
          <cell r="D205">
            <v>336</v>
          </cell>
          <cell r="F205">
            <v>336</v>
          </cell>
        </row>
        <row r="206">
          <cell r="A206" t="str">
            <v>6787 СЕРВЕЛАТ КРЕМЛЕВСКИЙ в/к в/у 0,33кг 8шт.  ОСТАНКИНО</v>
          </cell>
          <cell r="D206">
            <v>392</v>
          </cell>
          <cell r="F206">
            <v>392</v>
          </cell>
        </row>
        <row r="207">
          <cell r="A207" t="str">
            <v>6788 СЕРВЕЛАТ КРЕМЛЕВСКИЙ в/к в/у  ОСТАНКИНО</v>
          </cell>
          <cell r="D207">
            <v>1</v>
          </cell>
          <cell r="F207">
            <v>1</v>
          </cell>
        </row>
        <row r="208">
          <cell r="A208" t="str">
            <v>6791 СЕРВЕЛАТ ПРЕМИУМ в/к в/у 0,33кг 8шт.  ОСТАНКИНО</v>
          </cell>
          <cell r="D208">
            <v>156</v>
          </cell>
          <cell r="F208">
            <v>156</v>
          </cell>
        </row>
        <row r="209">
          <cell r="A209" t="str">
            <v>6793 БАЛЫКОВАЯ в/к в/у 0,33кг 8шт.  ОСТАНКИНО</v>
          </cell>
          <cell r="D209">
            <v>510</v>
          </cell>
          <cell r="F209">
            <v>510</v>
          </cell>
        </row>
        <row r="210">
          <cell r="A210" t="str">
            <v>6794 БАЛЫКОВАЯ в/к в/у  ОСТАНКИНО</v>
          </cell>
          <cell r="D210">
            <v>16.920000000000002</v>
          </cell>
          <cell r="F210">
            <v>16.920000000000002</v>
          </cell>
        </row>
        <row r="211">
          <cell r="A211" t="str">
            <v>6795 ОСТАНКИНСКАЯ в/к в/у 0,33кг 8шт.  ОСТАНКИНО</v>
          </cell>
          <cell r="D211">
            <v>120</v>
          </cell>
          <cell r="F211">
            <v>120</v>
          </cell>
        </row>
        <row r="212">
          <cell r="A212" t="str">
            <v>6801 ОСТАНКИНСКАЯ вар п/о 0.4кг 8шт.  ОСТАНКИНО</v>
          </cell>
          <cell r="D212">
            <v>105</v>
          </cell>
          <cell r="F212">
            <v>105</v>
          </cell>
        </row>
        <row r="213">
          <cell r="A213" t="str">
            <v>6802 ОСТАНКИНСКАЯ вар п/о  ОСТАНКИНО</v>
          </cell>
          <cell r="D213">
            <v>21</v>
          </cell>
          <cell r="F213">
            <v>21</v>
          </cell>
        </row>
        <row r="214">
          <cell r="A214" t="str">
            <v>6807 СЕРВЕЛАТ ЕВРОПЕЙСКИЙ в/к в/у 0,33кг 8шт.  ОСТАНКИНО</v>
          </cell>
          <cell r="D214">
            <v>132</v>
          </cell>
          <cell r="F214">
            <v>132</v>
          </cell>
        </row>
        <row r="215">
          <cell r="A215" t="str">
            <v>6829 МОЛОЧНЫЕ КЛАССИЧЕСКИЕ сос п/о мгс 2*4_С  ОСТАНКИНО</v>
          </cell>
          <cell r="D215">
            <v>540</v>
          </cell>
          <cell r="F215">
            <v>542.08799999999997</v>
          </cell>
        </row>
        <row r="216">
          <cell r="A216" t="str">
            <v>6834 ПОСОЛЬСКАЯ ПМ с/к с/н в/у 1/100 10шт.  ОСТАНКИНО</v>
          </cell>
          <cell r="D216">
            <v>133</v>
          </cell>
          <cell r="F216">
            <v>133</v>
          </cell>
        </row>
        <row r="217">
          <cell r="A217" t="str">
            <v>6837 ФИЛЕЙНЫЕ Папа Может сос ц/о мгс 0.4кг  ОСТАНКИНО</v>
          </cell>
          <cell r="D217">
            <v>1221</v>
          </cell>
          <cell r="F217">
            <v>1221</v>
          </cell>
        </row>
        <row r="218">
          <cell r="A218" t="str">
            <v>6842 ДЫМОВИЦА ИЗ ОКОРОКА к/в мл/к в/у 0,3кг  ОСТАНКИНО</v>
          </cell>
          <cell r="D218">
            <v>57</v>
          </cell>
          <cell r="F218">
            <v>57</v>
          </cell>
        </row>
        <row r="219">
          <cell r="A219" t="str">
            <v>6852 МОЛОЧНЫЕ ПРЕМИУМ ПМ сос п/о в/ у 1/350  ОСТАНКИНО</v>
          </cell>
          <cell r="D219">
            <v>2550</v>
          </cell>
          <cell r="F219">
            <v>2550</v>
          </cell>
        </row>
        <row r="220">
          <cell r="A220" t="str">
            <v>6853 МОЛОЧНЫЕ ПРЕМИУМ ПМ сос п/о мгс 1*6  ОСТАНКИНО</v>
          </cell>
          <cell r="D220">
            <v>174.5</v>
          </cell>
          <cell r="F220">
            <v>174.5</v>
          </cell>
        </row>
        <row r="221">
          <cell r="A221" t="str">
            <v>6854 МОЛОЧНЫЕ ПРЕМИУМ ПМ сос п/о мгс 0.6кг  ОСТАНКИНО</v>
          </cell>
          <cell r="D221">
            <v>364</v>
          </cell>
          <cell r="F221">
            <v>364</v>
          </cell>
        </row>
        <row r="222">
          <cell r="A222" t="str">
            <v>6861 ДОМАШНИЙ РЕЦЕПТ Коровино вар п/о  ОСТАНКИНО</v>
          </cell>
          <cell r="D222">
            <v>304</v>
          </cell>
          <cell r="F222">
            <v>304</v>
          </cell>
        </row>
        <row r="223">
          <cell r="A223" t="str">
            <v>6862 ДОМАШНИЙ РЕЦЕПТ СО ШПИК. Коровино вар п/о  ОСТАНКИНО</v>
          </cell>
          <cell r="D223">
            <v>25.2</v>
          </cell>
          <cell r="F223">
            <v>27.222999999999999</v>
          </cell>
        </row>
        <row r="224">
          <cell r="A224" t="str">
            <v>6865 ВЕТЧ.НЕЖНАЯ Коровино п/о  ОСТАНКИНО</v>
          </cell>
          <cell r="D224">
            <v>140.5</v>
          </cell>
          <cell r="F224">
            <v>143.51</v>
          </cell>
        </row>
        <row r="225">
          <cell r="A225" t="str">
            <v>6869 С ГОВЯДИНОЙ СН сос п/о мгс 1кг 6шт.  ОСТАНКИНО</v>
          </cell>
          <cell r="D225">
            <v>136</v>
          </cell>
          <cell r="F225">
            <v>136</v>
          </cell>
        </row>
        <row r="226">
          <cell r="A226" t="str">
            <v>6909 ДЛЯ ДЕТЕЙ сос п/о мгс 0.33кг 8шт.  ОСТАНКИНО</v>
          </cell>
          <cell r="D226">
            <v>422</v>
          </cell>
          <cell r="F226">
            <v>422</v>
          </cell>
        </row>
        <row r="227">
          <cell r="A227" t="str">
            <v>6919 БЕКОН с/к с/н в/у 1/180 10шт.  ОСТАНКИНО</v>
          </cell>
          <cell r="D227">
            <v>382</v>
          </cell>
          <cell r="F227">
            <v>382</v>
          </cell>
        </row>
        <row r="228">
          <cell r="A228" t="str">
            <v>6921 БЕКОН Папа может с/к с/н в/у 1/140 10шт  ОСТАНКИНО</v>
          </cell>
          <cell r="D228">
            <v>604</v>
          </cell>
          <cell r="F228">
            <v>604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232</v>
          </cell>
          <cell r="F229">
            <v>232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397</v>
          </cell>
          <cell r="F230">
            <v>397</v>
          </cell>
        </row>
        <row r="231">
          <cell r="A231" t="str">
            <v>БОНУС ДОМАШНИЙ РЕЦЕПТ Коровино 0.5кг 8шт. (6305)</v>
          </cell>
          <cell r="D231">
            <v>29</v>
          </cell>
          <cell r="F231">
            <v>29</v>
          </cell>
        </row>
        <row r="232">
          <cell r="A232" t="str">
            <v>БОНУС ДОМАШНИЙ РЕЦЕПТ Коровино вар п/о (5324)</v>
          </cell>
          <cell r="D232">
            <v>24</v>
          </cell>
          <cell r="F232">
            <v>24</v>
          </cell>
        </row>
        <row r="233">
          <cell r="A233" t="str">
            <v>БОНУС СОЧНЫЕ сос п/о мгс 0.41кг_UZ (6087)  ОСТАНКИНО</v>
          </cell>
          <cell r="D233">
            <v>100</v>
          </cell>
          <cell r="F233">
            <v>100</v>
          </cell>
        </row>
        <row r="234">
          <cell r="A234" t="str">
            <v>БОНУС СОЧНЫЕ сос п/о мгс 1*6_UZ (6088)  ОСТАНКИНО</v>
          </cell>
          <cell r="D234">
            <v>157</v>
          </cell>
          <cell r="F234">
            <v>157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895.07600000000002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1063</v>
          </cell>
        </row>
        <row r="237">
          <cell r="A237" t="str">
            <v>БОНУС_305  Колбаса Сервелат Мясорубский с мелкорубленным окороком в/у  ТМ Стародворье ВЕС   ПОКОМ</v>
          </cell>
          <cell r="F237">
            <v>0.7</v>
          </cell>
        </row>
        <row r="238">
          <cell r="A238" t="str">
            <v>БОНУС_Колбаса вареная Филейская ТМ Вязанка. ВЕС  ПОКОМ</v>
          </cell>
          <cell r="F238">
            <v>361.01400000000001</v>
          </cell>
        </row>
        <row r="239">
          <cell r="A239" t="str">
            <v>БОНУС_Колбаса Сервелат Филедворский, фиброуз, в/у 0,35 кг срез,  ПОКОМ</v>
          </cell>
          <cell r="F239">
            <v>312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110.7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330</v>
          </cell>
        </row>
        <row r="242">
          <cell r="A242" t="str">
            <v>Бутербродная вареная 0,47 кг шт.  СПК</v>
          </cell>
          <cell r="D242">
            <v>96</v>
          </cell>
          <cell r="F242">
            <v>96</v>
          </cell>
        </row>
        <row r="243">
          <cell r="A243" t="str">
            <v>Вацлавская п/к (черева) 390 гр.шт. термоус.пак  СПК</v>
          </cell>
          <cell r="D243">
            <v>159</v>
          </cell>
          <cell r="F243">
            <v>159</v>
          </cell>
        </row>
        <row r="244">
          <cell r="A244" t="str">
            <v>Голландский Приемиум 45% тм Папа Может, брус (2шт)  ОСТАНКИНО</v>
          </cell>
          <cell r="D244">
            <v>8.5</v>
          </cell>
          <cell r="F244">
            <v>8.5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3</v>
          </cell>
          <cell r="F245">
            <v>443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1205</v>
          </cell>
          <cell r="F246">
            <v>2806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909</v>
          </cell>
          <cell r="F247">
            <v>2418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465</v>
          </cell>
        </row>
        <row r="249">
          <cell r="A249" t="str">
            <v>Гуцульская с/к "КолбасГрад" 160 гр.шт. термоус. пак  СПК</v>
          </cell>
          <cell r="D249">
            <v>102</v>
          </cell>
          <cell r="F249">
            <v>102</v>
          </cell>
        </row>
        <row r="250">
          <cell r="A250" t="str">
            <v>Дельгаро с/в "Эликатессе" 140 гр.шт.  СПК</v>
          </cell>
          <cell r="D250">
            <v>60</v>
          </cell>
          <cell r="F250">
            <v>60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216</v>
          </cell>
          <cell r="F251">
            <v>216</v>
          </cell>
        </row>
        <row r="252">
          <cell r="A252" t="str">
            <v>Докторская вареная в/с  СПК</v>
          </cell>
          <cell r="D252">
            <v>5</v>
          </cell>
          <cell r="F252">
            <v>5</v>
          </cell>
        </row>
        <row r="253">
          <cell r="A253" t="str">
            <v>Докторская вареная в/с 0,47 кг шт.  СПК</v>
          </cell>
          <cell r="D253">
            <v>88</v>
          </cell>
          <cell r="F253">
            <v>88</v>
          </cell>
        </row>
        <row r="254">
          <cell r="A254" t="str">
            <v>Докторская вареная термоус.пак. "Высокий вкус"  СПК</v>
          </cell>
          <cell r="D254">
            <v>139.97399999999999</v>
          </cell>
          <cell r="F254">
            <v>139.97399999999999</v>
          </cell>
        </row>
        <row r="255">
          <cell r="A255" t="str">
            <v>ЖАР-ладушки с мясом 0,2кг ТМ Стародворье  ПОКОМ</v>
          </cell>
          <cell r="F255">
            <v>286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3</v>
          </cell>
          <cell r="F256">
            <v>3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915</v>
          </cell>
          <cell r="F257">
            <v>915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796</v>
          </cell>
          <cell r="F258">
            <v>796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93</v>
          </cell>
          <cell r="F259">
            <v>93</v>
          </cell>
        </row>
        <row r="260">
          <cell r="A260" t="str">
            <v>Консервы говядина тушеная "СПК" ж/б 0,338 кг.шт. термоус. пл. ЧМК  СПК</v>
          </cell>
          <cell r="D260">
            <v>32</v>
          </cell>
          <cell r="F260">
            <v>32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9</v>
          </cell>
          <cell r="F261">
            <v>667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726</v>
          </cell>
          <cell r="F262">
            <v>2161</v>
          </cell>
        </row>
        <row r="263">
          <cell r="A263" t="str">
            <v>Ла Фаворте с/в "Эликатессе" 140 гр.шт.  СПК</v>
          </cell>
          <cell r="D263">
            <v>104</v>
          </cell>
          <cell r="F263">
            <v>104</v>
          </cell>
        </row>
        <row r="264">
          <cell r="A264" t="str">
            <v>Ливерная Печеночная "Просто выгодно" 0,3 кг.шт.  СПК</v>
          </cell>
          <cell r="D264">
            <v>226</v>
          </cell>
          <cell r="F264">
            <v>226</v>
          </cell>
        </row>
        <row r="265">
          <cell r="A265" t="str">
            <v>Любительская вареная термоус.пак. "Высокий вкус"  СПК</v>
          </cell>
          <cell r="D265">
            <v>70.638000000000005</v>
          </cell>
          <cell r="F265">
            <v>70.638000000000005</v>
          </cell>
        </row>
        <row r="266">
          <cell r="A266" t="str">
            <v>Мини-пицца с ветчиной и сыром 0,3кг ТМ Зареченские  ПОКОМ</v>
          </cell>
          <cell r="D266">
            <v>1</v>
          </cell>
          <cell r="F266">
            <v>22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32.210999999999999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233.11099999999999</v>
          </cell>
        </row>
        <row r="269">
          <cell r="A269" t="str">
            <v>Мини-чебуречки с мясом ВЕС 5,5кг ТМ Зареченские  ПОКОМ</v>
          </cell>
          <cell r="F269">
            <v>99</v>
          </cell>
        </row>
        <row r="270">
          <cell r="A270" t="str">
            <v>Мини-чебуречки с сыром и ветчиной 0,3кг ТМ Зареченские  ПОКОМ</v>
          </cell>
          <cell r="F270">
            <v>27</v>
          </cell>
        </row>
        <row r="271">
          <cell r="A271" t="str">
            <v>Мини-шарики с курочкой и сыром ТМ Зареченские ВЕС  ПОКОМ</v>
          </cell>
          <cell r="F271">
            <v>95</v>
          </cell>
        </row>
        <row r="272">
          <cell r="A272" t="str">
            <v>Мусульманская вареная "Просто выгодно"  СПК</v>
          </cell>
          <cell r="D272">
            <v>10</v>
          </cell>
          <cell r="F272">
            <v>10</v>
          </cell>
        </row>
        <row r="273">
          <cell r="A273" t="str">
            <v>Мусульманская п/к "Просто выгодно" термофор.пак.  СПК</v>
          </cell>
          <cell r="D273">
            <v>5</v>
          </cell>
          <cell r="F273">
            <v>5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10</v>
          </cell>
          <cell r="F274">
            <v>2775</v>
          </cell>
        </row>
        <row r="275">
          <cell r="A275" t="str">
            <v>Наггетсы Нагетосы Сочная курочка в хрустящей панировке 0,25кг ТМ Горячая штучка   ПОКОМ</v>
          </cell>
          <cell r="D275">
            <v>1</v>
          </cell>
          <cell r="F275">
            <v>1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7</v>
          </cell>
          <cell r="F276">
            <v>1805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4</v>
          </cell>
          <cell r="F277">
            <v>1867</v>
          </cell>
        </row>
        <row r="278">
          <cell r="A278" t="str">
            <v>Наггетсы с куриным филе и сыром ТМ Вязанка 0,25 кг ПОКОМ</v>
          </cell>
          <cell r="D278">
            <v>3</v>
          </cell>
          <cell r="F278">
            <v>680</v>
          </cell>
        </row>
        <row r="279">
          <cell r="A279" t="str">
            <v>Наггетсы Хрустящие 0,3кг ТМ Зареченские  ПОКОМ</v>
          </cell>
          <cell r="F279">
            <v>53</v>
          </cell>
        </row>
        <row r="280">
          <cell r="A280" t="str">
            <v>Наггетсы Хрустящие ТМ Зареченские. ВЕС ПОКОМ</v>
          </cell>
          <cell r="D280">
            <v>12</v>
          </cell>
          <cell r="F280">
            <v>1135</v>
          </cell>
        </row>
        <row r="281">
          <cell r="A281" t="str">
            <v>Новосибирская с/к 0,10 кг.шт. нарезка (лоток с ср.защ.атм.) "Высокий вкус"  СПК</v>
          </cell>
          <cell r="D281">
            <v>7</v>
          </cell>
          <cell r="F281">
            <v>7</v>
          </cell>
        </row>
        <row r="282">
          <cell r="A282" t="str">
            <v>Оригинальная с перцем с/к  СПК</v>
          </cell>
          <cell r="D282">
            <v>118.1</v>
          </cell>
          <cell r="F282">
            <v>118.1</v>
          </cell>
        </row>
        <row r="283">
          <cell r="A283" t="str">
            <v>Особая вареная  СПК</v>
          </cell>
          <cell r="D283">
            <v>7</v>
          </cell>
          <cell r="F283">
            <v>7</v>
          </cell>
        </row>
        <row r="284">
          <cell r="A284" t="str">
            <v>Паштет печеночный 140 гр.шт.  СПК</v>
          </cell>
          <cell r="D284">
            <v>92</v>
          </cell>
          <cell r="F284">
            <v>92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273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2</v>
          </cell>
          <cell r="F286">
            <v>61</v>
          </cell>
        </row>
        <row r="287">
          <cell r="A287" t="str">
            <v>Пельмени Бигбули #МЕГАВКУСИЩЕ с сочной грудинкой 0,9 кг  ПОКОМ</v>
          </cell>
          <cell r="F287">
            <v>979</v>
          </cell>
        </row>
        <row r="288">
          <cell r="A288" t="str">
            <v>Пельмени Бигбули с мясом, Горячая штучка 0,43кг  ПОКОМ</v>
          </cell>
          <cell r="D288">
            <v>2</v>
          </cell>
          <cell r="F288">
            <v>167</v>
          </cell>
        </row>
        <row r="289">
          <cell r="A289" t="str">
            <v>Пельмени Бигбули с мясом, Горячая штучка 0,9кг  ПОКОМ</v>
          </cell>
          <cell r="D289">
            <v>402</v>
          </cell>
          <cell r="F289">
            <v>731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F290">
            <v>707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D291">
            <v>1</v>
          </cell>
          <cell r="F291">
            <v>210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F292">
            <v>361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805</v>
          </cell>
          <cell r="F293">
            <v>2612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3</v>
          </cell>
          <cell r="F294">
            <v>1032</v>
          </cell>
        </row>
        <row r="295">
          <cell r="A295" t="str">
            <v>Пельмени Бульмени с говядиной и свининой Наваристые 2,7кг Горячая штучка ВЕС  ПОКОМ</v>
          </cell>
          <cell r="D295">
            <v>5.4</v>
          </cell>
          <cell r="F295">
            <v>274.8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5</v>
          </cell>
          <cell r="F296">
            <v>1063.0999999999999</v>
          </cell>
        </row>
        <row r="297">
          <cell r="A297" t="str">
            <v>Пельмени Бульмени со сливочным маслом Горячая штучка 0,9 кг  ПОКОМ</v>
          </cell>
          <cell r="D297">
            <v>805</v>
          </cell>
          <cell r="F297">
            <v>3408</v>
          </cell>
        </row>
        <row r="298">
          <cell r="A298" t="str">
            <v>Пельмени Бульмени со сливочным маслом ТМ Горячая шт. 0,43 кг  ПОКОМ</v>
          </cell>
          <cell r="D298">
            <v>2</v>
          </cell>
          <cell r="F298">
            <v>1055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12</v>
          </cell>
        </row>
        <row r="300">
          <cell r="A300" t="str">
            <v>Пельмени Домашние со сливочным маслом 0,7кг, сфера ТМ Зареченские  ПОКОМ</v>
          </cell>
          <cell r="F300">
            <v>35</v>
          </cell>
        </row>
        <row r="301">
          <cell r="A301" t="str">
            <v>Пельмени Жемчужные сфера 1,0кг ТМ Зареченские  ПОКОМ</v>
          </cell>
          <cell r="F301">
            <v>15</v>
          </cell>
        </row>
        <row r="302">
          <cell r="A302" t="str">
            <v>Пельмени Медвежьи ушки с фермерскими сливками 0,7кг  ПОКОМ</v>
          </cell>
          <cell r="D302">
            <v>1</v>
          </cell>
          <cell r="F302">
            <v>93</v>
          </cell>
        </row>
        <row r="303">
          <cell r="A303" t="str">
            <v>Пельмени Медвежьи ушки с фермерской свининой и говядиной Малые 0,7кг  ПОКОМ</v>
          </cell>
          <cell r="F303">
            <v>166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D304">
            <v>3</v>
          </cell>
          <cell r="F304">
            <v>83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2</v>
          </cell>
          <cell r="F305">
            <v>1024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F306">
            <v>130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491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2</v>
          </cell>
          <cell r="F308">
            <v>553</v>
          </cell>
        </row>
        <row r="309">
          <cell r="A309" t="str">
            <v>Пельмени Сочные сфера 0,8 кг ТМ Стародворье  ПОКОМ</v>
          </cell>
          <cell r="F309">
            <v>66</v>
          </cell>
        </row>
        <row r="310">
          <cell r="A310" t="str">
            <v>Пельмени Татарские 0,4кг ТМ Особый рецепт  ПОКОМ</v>
          </cell>
          <cell r="F310">
            <v>53</v>
          </cell>
        </row>
        <row r="311">
          <cell r="A311" t="str">
            <v>Пипперони с/к "Эликатессе" 0,10 кг.шт.  СПК</v>
          </cell>
          <cell r="D311">
            <v>16</v>
          </cell>
          <cell r="F311">
            <v>16</v>
          </cell>
        </row>
        <row r="312">
          <cell r="A312" t="str">
            <v>Пирожки с мясом 3,7кг ВЕС ТМ Зареченские  ПОКОМ</v>
          </cell>
          <cell r="D312">
            <v>3.7</v>
          </cell>
          <cell r="F312">
            <v>96.200999999999993</v>
          </cell>
        </row>
        <row r="313">
          <cell r="A313" t="str">
            <v>Пирожки с мясом, картофелем и грибами 0,3кг ТМ Зареченские  ПОКОМ</v>
          </cell>
          <cell r="D313">
            <v>1</v>
          </cell>
          <cell r="F313">
            <v>51</v>
          </cell>
        </row>
        <row r="314">
          <cell r="A314" t="str">
            <v>Пирожки с яблоком и грушей ВЕС ТМ Зареченские  ПОКОМ</v>
          </cell>
          <cell r="F314">
            <v>59.5</v>
          </cell>
        </row>
        <row r="315">
          <cell r="A315" t="str">
            <v>Плавленый сыр "Шоколадный" 30% 180 гр ТМ "ПАПА МОЖЕТ"  ОСТАНКИНО</v>
          </cell>
          <cell r="D315">
            <v>17</v>
          </cell>
          <cell r="F315">
            <v>17</v>
          </cell>
        </row>
        <row r="316">
          <cell r="A316" t="str">
            <v>Плавленый Сыр 45% "С ветчиной" СТМ "ПапаМожет" 180гр  ОСТАНКИНО</v>
          </cell>
          <cell r="D316">
            <v>26</v>
          </cell>
          <cell r="F316">
            <v>26</v>
          </cell>
        </row>
        <row r="317">
          <cell r="A317" t="str">
            <v>Плавленый Сыр 45% "С грибами" СТМ "ПапаМожет 180гр  ОСТАНКИНО</v>
          </cell>
          <cell r="D317">
            <v>20</v>
          </cell>
          <cell r="F317">
            <v>20</v>
          </cell>
        </row>
        <row r="318">
          <cell r="A318" t="str">
            <v>Покровская вареная 0,47 кг шт.  СПК</v>
          </cell>
          <cell r="D318">
            <v>36</v>
          </cell>
          <cell r="F318">
            <v>36</v>
          </cell>
        </row>
        <row r="319">
          <cell r="A319" t="str">
            <v>ПолуКоп п/к 250 гр.шт. термоформ.пак.  СПК</v>
          </cell>
          <cell r="D319">
            <v>34</v>
          </cell>
          <cell r="F319">
            <v>34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5</v>
          </cell>
          <cell r="F320">
            <v>5</v>
          </cell>
        </row>
        <row r="321">
          <cell r="A321" t="str">
            <v>Ричеза с/к 230 гр.шт.  СПК</v>
          </cell>
          <cell r="D321">
            <v>144</v>
          </cell>
          <cell r="F321">
            <v>144</v>
          </cell>
        </row>
        <row r="322">
          <cell r="A322" t="str">
            <v>Российский сливочный 45% ТМ Папа Может, брус (2шт)  ОСТАНКИНО</v>
          </cell>
          <cell r="D322">
            <v>39</v>
          </cell>
          <cell r="F322">
            <v>39</v>
          </cell>
        </row>
        <row r="323">
          <cell r="A323" t="str">
            <v>Сальчетти с/к 230 гр.шт.  СПК</v>
          </cell>
          <cell r="D323">
            <v>271</v>
          </cell>
          <cell r="F323">
            <v>271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107</v>
          </cell>
          <cell r="F324">
            <v>107</v>
          </cell>
        </row>
        <row r="325">
          <cell r="A325" t="str">
            <v>Салями Трюфель с/в "Эликатессе" 0,16 кг.шт.  СПК</v>
          </cell>
          <cell r="D325">
            <v>109</v>
          </cell>
          <cell r="F325">
            <v>109</v>
          </cell>
        </row>
        <row r="326">
          <cell r="A326" t="str">
            <v>Сардельки "Докторские" (черева) ( в ср.защ.атм.) 1.0 кг. "Высокий вкус"  СПК</v>
          </cell>
          <cell r="D326">
            <v>145</v>
          </cell>
          <cell r="F326">
            <v>145</v>
          </cell>
        </row>
        <row r="327">
          <cell r="A327" t="str">
            <v>Сардельки "Необыкновенные" (в ср.защ.атм.)  СПК</v>
          </cell>
          <cell r="D327">
            <v>10</v>
          </cell>
          <cell r="F327">
            <v>10</v>
          </cell>
        </row>
        <row r="328">
          <cell r="A328" t="str">
            <v>Сардельки Докторские (черева) 400 гр.шт. (лоток с ср.защ.атм.) "Высокий вкус"  СПК</v>
          </cell>
          <cell r="D328">
            <v>61</v>
          </cell>
          <cell r="F328">
            <v>61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83.203000000000003</v>
          </cell>
          <cell r="F329">
            <v>83.203000000000003</v>
          </cell>
        </row>
        <row r="330">
          <cell r="A330" t="str">
            <v>Семейная с чесночком Экстра вареная  СПК</v>
          </cell>
          <cell r="D330">
            <v>51.1</v>
          </cell>
          <cell r="F330">
            <v>51.1</v>
          </cell>
        </row>
        <row r="331">
          <cell r="A331" t="str">
            <v>Семейная с чесночком Экстра вареная 0,5 кг.шт.  СПК</v>
          </cell>
          <cell r="D331">
            <v>6</v>
          </cell>
          <cell r="F331">
            <v>6</v>
          </cell>
        </row>
        <row r="332">
          <cell r="A332" t="str">
            <v>Сервелат Европейский в/к, в/с 0,38 кг.шт.термофор.пак  СПК</v>
          </cell>
          <cell r="D332">
            <v>104</v>
          </cell>
          <cell r="F332">
            <v>104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107</v>
          </cell>
          <cell r="F333">
            <v>107</v>
          </cell>
        </row>
        <row r="334">
          <cell r="A334" t="str">
            <v>Сервелат Финский в/к 0,38 кг.шт. термофор.пак.  СПК</v>
          </cell>
          <cell r="D334">
            <v>87</v>
          </cell>
          <cell r="F334">
            <v>87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166</v>
          </cell>
          <cell r="F335">
            <v>166</v>
          </cell>
        </row>
        <row r="336">
          <cell r="A336" t="str">
            <v>Сервелат Фирменный в/к 0,38 кг.шт. термофор.пак.  СПК</v>
          </cell>
          <cell r="D336">
            <v>2</v>
          </cell>
          <cell r="F336">
            <v>2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302</v>
          </cell>
          <cell r="F337">
            <v>302</v>
          </cell>
        </row>
        <row r="338">
          <cell r="A338" t="str">
            <v>Сибирская особая с/к 0,235 кг шт.  СПК</v>
          </cell>
          <cell r="D338">
            <v>279</v>
          </cell>
          <cell r="F338">
            <v>279</v>
          </cell>
        </row>
        <row r="339">
          <cell r="A339" t="str">
            <v>Славянская п/к 0,38 кг шт.термофор.пак.  СПК</v>
          </cell>
          <cell r="D339">
            <v>4</v>
          </cell>
          <cell r="F339">
            <v>4</v>
          </cell>
        </row>
        <row r="340">
          <cell r="A340" t="str">
            <v>Сливочный со вкусом топл. молока 45% тм Папа Может. брус (2шт)  ОСТАНКИНО</v>
          </cell>
          <cell r="D340">
            <v>194.6</v>
          </cell>
          <cell r="F340">
            <v>194.6</v>
          </cell>
        </row>
        <row r="341">
          <cell r="A341" t="str">
            <v>Сосиски "Баварские" 0,36 кг.шт. вак.упак.  СПК</v>
          </cell>
          <cell r="D341">
            <v>11</v>
          </cell>
          <cell r="F341">
            <v>11</v>
          </cell>
        </row>
        <row r="342">
          <cell r="A342" t="str">
            <v>Сосиски "Молочные" 0,36 кг.шт. вак.упак.  СПК</v>
          </cell>
          <cell r="D342">
            <v>18</v>
          </cell>
          <cell r="F342">
            <v>18</v>
          </cell>
        </row>
        <row r="343">
          <cell r="A343" t="str">
            <v>Сосиски Мини (коллаген) (лоток с ср.защ.атм.) (для ХОРЕКА)  СПК</v>
          </cell>
          <cell r="D343">
            <v>12.5</v>
          </cell>
          <cell r="F343">
            <v>12.5</v>
          </cell>
        </row>
        <row r="344">
          <cell r="A344" t="str">
            <v>Сосиски Мусульманские "Просто выгодно" (в ср.защ.атм.)  СПК</v>
          </cell>
          <cell r="D344">
            <v>27</v>
          </cell>
          <cell r="F344">
            <v>27</v>
          </cell>
        </row>
        <row r="345">
          <cell r="A345" t="str">
            <v>Сосиски Хот-дог подкопченные (лоток с ср.защ.атм.)  СПК</v>
          </cell>
          <cell r="D345">
            <v>47</v>
          </cell>
          <cell r="F345">
            <v>47</v>
          </cell>
        </row>
        <row r="346">
          <cell r="A346" t="str">
            <v>Сосисоны в темпуре ВЕС  ПОКОМ</v>
          </cell>
          <cell r="F346">
            <v>12.6</v>
          </cell>
        </row>
        <row r="347">
          <cell r="A347" t="str">
            <v>Сочный мегачебурек ТМ Зареченские ВЕС ПОКОМ</v>
          </cell>
          <cell r="F347">
            <v>8.9600000000000009</v>
          </cell>
        </row>
        <row r="348">
          <cell r="A348" t="str">
            <v>Сыр "Пармезан" 40% колотый 100 гр  ОСТАНКИНО</v>
          </cell>
          <cell r="D348">
            <v>1</v>
          </cell>
          <cell r="F348">
            <v>1</v>
          </cell>
        </row>
        <row r="349">
          <cell r="A349" t="str">
            <v>Сыр "Пармезан" 40% кусок 180 гр  ОСТАНКИНО</v>
          </cell>
          <cell r="D349">
            <v>78</v>
          </cell>
          <cell r="F349">
            <v>78</v>
          </cell>
        </row>
        <row r="350">
          <cell r="A350" t="str">
            <v>Сыр Боккончини копченый 40% 100 гр.  ОСТАНКИНО</v>
          </cell>
          <cell r="D350">
            <v>38</v>
          </cell>
          <cell r="F350">
            <v>38</v>
          </cell>
        </row>
        <row r="351">
          <cell r="A351" t="str">
            <v>Сыр Гауда 45% тм Папа Может, нарезанные ломтики 125г (МИНИ)  Останкино</v>
          </cell>
          <cell r="D351">
            <v>12</v>
          </cell>
          <cell r="F351">
            <v>12</v>
          </cell>
        </row>
        <row r="352">
          <cell r="A352" t="str">
            <v>Сыр колбасный копченый Папа Может 400 гр  ОСТАНКИНО</v>
          </cell>
          <cell r="D352">
            <v>4</v>
          </cell>
          <cell r="F352">
            <v>4</v>
          </cell>
        </row>
        <row r="353">
          <cell r="A353" t="str">
            <v>Сыр Министерский 45% тм Папа Может, нарезанные ломтики 125г (МИНИ)  ОСТАНКИНО</v>
          </cell>
          <cell r="D353">
            <v>1</v>
          </cell>
          <cell r="F353">
            <v>1</v>
          </cell>
        </row>
        <row r="354">
          <cell r="A354" t="str">
            <v>Сыр Останкино "Алтайский Gold" 50% вес  ОСТАНКИНО</v>
          </cell>
          <cell r="D354">
            <v>2.2000000000000002</v>
          </cell>
          <cell r="F354">
            <v>2.2000000000000002</v>
          </cell>
        </row>
        <row r="355">
          <cell r="A355" t="str">
            <v>Сыр ПАПА МОЖЕТ "Гауда Голд" 45% 180 г  ОСТАНКИНО</v>
          </cell>
          <cell r="D355">
            <v>292</v>
          </cell>
          <cell r="F355">
            <v>292</v>
          </cell>
        </row>
        <row r="356">
          <cell r="A356" t="str">
            <v>Сыр Папа Может "Гауда Голд", 45% брусок ВЕС ОСТАНКИНО</v>
          </cell>
          <cell r="D356">
            <v>33</v>
          </cell>
          <cell r="F356">
            <v>33</v>
          </cell>
        </row>
        <row r="357">
          <cell r="A357" t="str">
            <v>Сыр ПАПА МОЖЕТ "Голландский традиционный" 45% 180 г  ОСТАНКИНО</v>
          </cell>
          <cell r="D357">
            <v>822</v>
          </cell>
          <cell r="F357">
            <v>822</v>
          </cell>
        </row>
        <row r="358">
          <cell r="A358" t="str">
            <v>Сыр Папа Может "Голландский традиционный", 45% брусок ВЕС ОСТАНКИНО</v>
          </cell>
          <cell r="D358">
            <v>28.88</v>
          </cell>
          <cell r="F358">
            <v>28.88</v>
          </cell>
        </row>
        <row r="359">
          <cell r="A359" t="str">
            <v>Сыр ПАПА МОЖЕТ "Министерский" 180гр, 45 %  ОСТАНКИНО</v>
          </cell>
          <cell r="D359">
            <v>86</v>
          </cell>
          <cell r="F359">
            <v>86</v>
          </cell>
        </row>
        <row r="360">
          <cell r="A360" t="str">
            <v>Сыр ПАПА МОЖЕТ "Папин завтрак" 180гр, 45 %  ОСТАНКИНО</v>
          </cell>
          <cell r="D360">
            <v>41</v>
          </cell>
          <cell r="F360">
            <v>41</v>
          </cell>
        </row>
        <row r="361">
          <cell r="A361" t="str">
            <v>Сыр ПАПА МОЖЕТ "Российский традиционный" 45% 180 г  ОСТАНКИНО</v>
          </cell>
          <cell r="D361">
            <v>910</v>
          </cell>
          <cell r="F361">
            <v>910</v>
          </cell>
        </row>
        <row r="362">
          <cell r="A362" t="str">
            <v>Сыр ПАПА МОЖЕТ "Тильзитер" 45% 180 г  ОСТАНКИНО</v>
          </cell>
          <cell r="D362">
            <v>260</v>
          </cell>
          <cell r="F362">
            <v>260</v>
          </cell>
        </row>
        <row r="363">
          <cell r="A363" t="str">
            <v>Сыр Папа Может "Тильзитер", 45% брусок ВЕС   ОСТАНКИНО</v>
          </cell>
          <cell r="D363">
            <v>32.1</v>
          </cell>
          <cell r="F363">
            <v>32.1</v>
          </cell>
        </row>
        <row r="364">
          <cell r="A364" t="str">
            <v>Сыр Папа Может Голландский 45%, нарез, 125г (9 шт)  Останкино</v>
          </cell>
          <cell r="D364">
            <v>134</v>
          </cell>
          <cell r="F364">
            <v>134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60</v>
          </cell>
          <cell r="F365">
            <v>60</v>
          </cell>
        </row>
        <row r="366">
          <cell r="A366" t="str">
            <v>Сыр Российский сливочный 45% тм Папа Может, нарезанные ломтики 125г (МИНИ)  ОСТАНКИНО</v>
          </cell>
          <cell r="D366">
            <v>186</v>
          </cell>
          <cell r="F366">
            <v>186</v>
          </cell>
        </row>
        <row r="367">
          <cell r="A367" t="str">
            <v>Сыр Скаморца свежий 40% 100 гр.  ОСТАНКИНО</v>
          </cell>
          <cell r="D367">
            <v>54</v>
          </cell>
          <cell r="F367">
            <v>54</v>
          </cell>
        </row>
        <row r="368">
          <cell r="A368" t="str">
            <v>Сыр творожный с зеленью 60% Папа может 140 гр.  ОСТАНКИНО</v>
          </cell>
          <cell r="D368">
            <v>27</v>
          </cell>
          <cell r="F368">
            <v>27</v>
          </cell>
        </row>
        <row r="369">
          <cell r="A369" t="str">
            <v>Сыр Тильзитер 45% ТМ Папа Может, нарезанные ломтики 125г (МИНИ)  ОСТАНКИНО</v>
          </cell>
          <cell r="D369">
            <v>3</v>
          </cell>
          <cell r="F369">
            <v>3</v>
          </cell>
        </row>
        <row r="370">
          <cell r="A370" t="str">
            <v>Сыр Чечил копченый 43% 100г/6шт ТМ Папа Может  ОСТАНКИНО</v>
          </cell>
          <cell r="D370">
            <v>80</v>
          </cell>
          <cell r="F370">
            <v>80</v>
          </cell>
        </row>
        <row r="371">
          <cell r="A371" t="str">
            <v>Сыр Чечил свежий 45% 100г/6шт ТМ Папа Может  ОСТАНКИНО</v>
          </cell>
          <cell r="D371">
            <v>116</v>
          </cell>
          <cell r="F371">
            <v>116</v>
          </cell>
        </row>
        <row r="372">
          <cell r="A372" t="str">
            <v>Сыч/Прод Коровино Российский 50% 200г СЗМЖ  ОСТАНКИНО</v>
          </cell>
          <cell r="D372">
            <v>150</v>
          </cell>
          <cell r="F372">
            <v>150</v>
          </cell>
        </row>
        <row r="373">
          <cell r="A373" t="str">
            <v>Сыч/Прод Коровино Российский Оригин 50% ВЕС (5 кг)  ОСТАНКИНО</v>
          </cell>
          <cell r="D373">
            <v>324.3</v>
          </cell>
          <cell r="F373">
            <v>324.3</v>
          </cell>
        </row>
        <row r="374">
          <cell r="A374" t="str">
            <v>Сыч/Прод Коровино Тильзитер 50% 200г СЗМЖ  ОСТАНКИНО</v>
          </cell>
          <cell r="D374">
            <v>133</v>
          </cell>
          <cell r="F374">
            <v>133</v>
          </cell>
        </row>
        <row r="375">
          <cell r="A375" t="str">
            <v>Сыч/Прод Коровино Тильзитер Оригин 50% ВЕС (5 кг брус) СЗМЖ  ОСТАНКИНО</v>
          </cell>
          <cell r="D375">
            <v>129</v>
          </cell>
          <cell r="F375">
            <v>129</v>
          </cell>
        </row>
        <row r="376">
          <cell r="A376" t="str">
            <v>Творожный Сыр 60% С маринованными огурчиками и укропом 140 гр  ОСТАНКИНО</v>
          </cell>
          <cell r="D376">
            <v>14</v>
          </cell>
          <cell r="F376">
            <v>14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177</v>
          </cell>
          <cell r="F377">
            <v>177</v>
          </cell>
        </row>
        <row r="378">
          <cell r="A378" t="str">
            <v>Торо Неро с/в "Эликатессе" 140 гр.шт.  СПК</v>
          </cell>
          <cell r="D378">
            <v>65</v>
          </cell>
          <cell r="F378">
            <v>65</v>
          </cell>
        </row>
        <row r="379">
          <cell r="A379" t="str">
            <v>Уши свиные копченые к пиву 0,15кг нар. д/ф шт.  СПК</v>
          </cell>
          <cell r="D379">
            <v>58</v>
          </cell>
          <cell r="F379">
            <v>58</v>
          </cell>
        </row>
        <row r="380">
          <cell r="A380" t="str">
            <v>Фестивальная пора с/к 100 гр.шт.нар. (лоток с ср.защ.атм.)  СПК</v>
          </cell>
          <cell r="D380">
            <v>484</v>
          </cell>
          <cell r="F380">
            <v>484</v>
          </cell>
        </row>
        <row r="381">
          <cell r="A381" t="str">
            <v>Фестивальная пора с/к 235 гр.шт.  СПК</v>
          </cell>
          <cell r="D381">
            <v>585</v>
          </cell>
          <cell r="F381">
            <v>585</v>
          </cell>
        </row>
        <row r="382">
          <cell r="A382" t="str">
            <v>Фестивальная пора с/к термоус.пак  СПК</v>
          </cell>
          <cell r="D382">
            <v>52.8</v>
          </cell>
          <cell r="F382">
            <v>52.8</v>
          </cell>
        </row>
        <row r="383">
          <cell r="A383" t="str">
            <v>Фуэт с/в "Эликатессе" 160 гр.шт.  СПК</v>
          </cell>
          <cell r="D383">
            <v>187</v>
          </cell>
          <cell r="F383">
            <v>187</v>
          </cell>
        </row>
        <row r="384">
          <cell r="A384" t="str">
            <v>Хинкали Классические ТМ Зареченские ВЕС ПОКОМ</v>
          </cell>
          <cell r="F384">
            <v>65</v>
          </cell>
        </row>
        <row r="385">
          <cell r="A385" t="str">
            <v>Хотстеры с сыром 0,25кг ТМ Горячая штучка  ПОКОМ</v>
          </cell>
          <cell r="D385">
            <v>3</v>
          </cell>
          <cell r="F385">
            <v>498</v>
          </cell>
        </row>
        <row r="386">
          <cell r="A386" t="str">
            <v>Хотстеры ТМ Горячая штучка ТС Хотстеры 0,25 кг зам  ПОКОМ</v>
          </cell>
          <cell r="D386">
            <v>605</v>
          </cell>
          <cell r="F386">
            <v>1950</v>
          </cell>
        </row>
        <row r="387">
          <cell r="A387" t="str">
            <v>Хрустящие крылышки острые к пиву ТМ Горячая штучка 0,3кг зам  ПОКОМ</v>
          </cell>
          <cell r="D387">
            <v>1</v>
          </cell>
          <cell r="F387">
            <v>411</v>
          </cell>
        </row>
        <row r="388">
          <cell r="A388" t="str">
            <v>Хрустящие крылышки ТМ Горячая штучка 0,3 кг зам  ПОКОМ</v>
          </cell>
          <cell r="D388">
            <v>3</v>
          </cell>
          <cell r="F388">
            <v>515</v>
          </cell>
        </row>
        <row r="389">
          <cell r="A389" t="str">
            <v>Чебупай сочное яблоко ТМ Горячая штучка 0,2 кг зам.  ПОКОМ</v>
          </cell>
          <cell r="D389">
            <v>5</v>
          </cell>
          <cell r="F389">
            <v>237</v>
          </cell>
        </row>
        <row r="390">
          <cell r="A390" t="str">
            <v>Чебупай спелая вишня ТМ Горячая штучка 0,2 кг зам.  ПОКОМ</v>
          </cell>
          <cell r="D390">
            <v>3</v>
          </cell>
          <cell r="F390">
            <v>374</v>
          </cell>
        </row>
        <row r="391">
          <cell r="A391" t="str">
            <v>Чебупели Foodgital 0,25кг ТМ Горячая штучка  ПОКОМ</v>
          </cell>
          <cell r="F391">
            <v>33</v>
          </cell>
        </row>
        <row r="392">
          <cell r="A392" t="str">
            <v>Чебупели Курочка гриль ТМ Горячая штучка, 0,3 кг зам  ПОКОМ</v>
          </cell>
          <cell r="D392">
            <v>2</v>
          </cell>
          <cell r="F392">
            <v>341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909</v>
          </cell>
          <cell r="F393">
            <v>2535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1213</v>
          </cell>
          <cell r="F394">
            <v>5038</v>
          </cell>
        </row>
        <row r="395">
          <cell r="A395" t="str">
            <v>Чебуреки Мясные вес 2,7 кг ТМ Зареченские ВЕС ПОКОМ</v>
          </cell>
          <cell r="F395">
            <v>27</v>
          </cell>
        </row>
        <row r="396">
          <cell r="A396" t="str">
            <v>Чебуреки сочные ВЕС ТМ Зареченские  ПОКОМ</v>
          </cell>
          <cell r="F396">
            <v>649.79999999999995</v>
          </cell>
        </row>
        <row r="397">
          <cell r="A397" t="str">
            <v>Шпикачки Русские (черева) (в ср.защ.атм.) "Высокий вкус"  СПК</v>
          </cell>
          <cell r="D397">
            <v>98</v>
          </cell>
          <cell r="F397">
            <v>98</v>
          </cell>
        </row>
        <row r="398">
          <cell r="A398" t="str">
            <v>Эликапреза с/в "Эликатессе" 0,10 кг.шт. нарезка (лоток с ср.защ.атм.)  СПК</v>
          </cell>
          <cell r="D398">
            <v>39</v>
          </cell>
          <cell r="F398">
            <v>39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27</v>
          </cell>
          <cell r="F399">
            <v>27</v>
          </cell>
        </row>
        <row r="400">
          <cell r="A400" t="str">
            <v>Юбилейная с/к 0,10 кг.шт. нарезка (лоток с ср.защ.атм.)  СПК</v>
          </cell>
          <cell r="D400">
            <v>55</v>
          </cell>
          <cell r="F400">
            <v>55</v>
          </cell>
        </row>
        <row r="401">
          <cell r="A401" t="str">
            <v>Юбилейная с/к 0,235 кг.шт.  СПК</v>
          </cell>
          <cell r="D401">
            <v>563</v>
          </cell>
          <cell r="F401">
            <v>563</v>
          </cell>
        </row>
        <row r="402">
          <cell r="A402" t="str">
            <v>Итого</v>
          </cell>
          <cell r="D402">
            <v>105068.496</v>
          </cell>
          <cell r="F402">
            <v>243593.277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31.10.2024 - 31.10.2024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2.492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49.265999999999998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101.295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204.53899999999999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409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588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53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85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265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76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31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61.048999999999999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746.322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67.022999999999996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129.92500000000001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41.365000000000002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37.496000000000002</v>
          </cell>
        </row>
        <row r="29">
          <cell r="A29" t="str">
            <v xml:space="preserve"> 240  Колбаса Салями охотничья, ВЕС. ПОКОМ</v>
          </cell>
          <cell r="D29">
            <v>1.7549999999999999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97.373999999999995</v>
          </cell>
        </row>
        <row r="31">
          <cell r="A31" t="str">
            <v xml:space="preserve"> 247  Сардельки Нежные, ВЕС.  ПОКОМ</v>
          </cell>
          <cell r="D31">
            <v>36.585999999999999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28.876999999999999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181.86199999999999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17.045000000000002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15.981</v>
          </cell>
        </row>
        <row r="36">
          <cell r="A36" t="str">
            <v xml:space="preserve"> 263  Шпикачки Стародворские, ВЕС.  ПОКОМ</v>
          </cell>
          <cell r="D36">
            <v>14.827999999999999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17.931000000000001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13.678000000000001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15.743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615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336</v>
          </cell>
        </row>
        <row r="43">
          <cell r="A43" t="str">
            <v xml:space="preserve"> 283  Сосиски Сочинки, ВЕС, ТМ Стародворье ПОКОМ</v>
          </cell>
          <cell r="D43">
            <v>100.932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191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233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37.302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398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483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10.079000000000001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45.807000000000002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245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324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271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38.478000000000002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84.93</v>
          </cell>
        </row>
        <row r="56">
          <cell r="A56" t="str">
            <v xml:space="preserve"> 316  Колбаса Нежная ТМ Зареченские ВЕС  ПОКОМ</v>
          </cell>
          <cell r="D56">
            <v>12.86</v>
          </cell>
        </row>
        <row r="57">
          <cell r="A57" t="str">
            <v xml:space="preserve"> 317 Колбаса Сервелат Рижский ТМ Зареченские, ВЕС  ПОКОМ</v>
          </cell>
          <cell r="D57">
            <v>3.6930000000000001</v>
          </cell>
        </row>
        <row r="58">
          <cell r="A58" t="str">
            <v xml:space="preserve"> 318  Сосиски Датские ТМ Зареченские, ВЕС  ПОКОМ</v>
          </cell>
          <cell r="D58">
            <v>354.61599999999999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515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549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197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116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115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86.838999999999999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85</v>
          </cell>
        </row>
        <row r="66">
          <cell r="A66" t="str">
            <v xml:space="preserve"> 335  Колбаса Сливушка ТМ Вязанка. ВЕС.  ПОКОМ </v>
          </cell>
          <cell r="D66">
            <v>42.588000000000001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464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417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93.492000000000004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73.977000000000004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137.23699999999999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110.16800000000001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36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41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53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29.803999999999998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91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57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157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123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9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590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1021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11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15</v>
          </cell>
        </row>
        <row r="87">
          <cell r="A87" t="str">
            <v xml:space="preserve"> 427  Колбаса Филедворская ТМ Стародворье в оболочке полиамид. ВЕС ПОКОМ</v>
          </cell>
          <cell r="D87">
            <v>2.8719999999999999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59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29.664000000000001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10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26.047999999999998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6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14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6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38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16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61.344000000000001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608.54399999999998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1222.9559999999999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481.79599999999999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D101">
            <v>26.581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49.152000000000001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49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27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15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22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41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43</v>
          </cell>
        </row>
        <row r="109">
          <cell r="A109" t="str">
            <v xml:space="preserve"> 493  Колбаса Салями Филейская ТМ Вязанка ВЕС  ПОКОМ</v>
          </cell>
          <cell r="D109">
            <v>2.129</v>
          </cell>
        </row>
        <row r="110">
          <cell r="A110" t="str">
            <v xml:space="preserve"> 494  Колбаса Филейская Рубленая ТМ Вязанка ВЕС  ПОКОМ</v>
          </cell>
          <cell r="D110">
            <v>1.42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149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124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193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143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44.896000000000001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133</v>
          </cell>
        </row>
        <row r="117">
          <cell r="A117" t="str">
            <v>3215 ВЕТЧ.МЯСНАЯ Папа может п/о 0.4кг 8шт.    ОСТАНКИНО</v>
          </cell>
          <cell r="D117">
            <v>64</v>
          </cell>
        </row>
        <row r="118">
          <cell r="A118" t="str">
            <v>3684 ПРЕСИЖН с/к в/у 1/250 8шт.   ОСТАНКИНО</v>
          </cell>
          <cell r="D118">
            <v>13</v>
          </cell>
        </row>
        <row r="119">
          <cell r="A119" t="str">
            <v>3812 СОЧНЫЕ сос п/о мгс 2*2  ОСТАНКИНО</v>
          </cell>
          <cell r="D119">
            <v>244.81299999999999</v>
          </cell>
        </row>
        <row r="120">
          <cell r="A120" t="str">
            <v>4063 МЯСНАЯ Папа может вар п/о_Л   ОСТАНКИНО</v>
          </cell>
          <cell r="D120">
            <v>233.489</v>
          </cell>
        </row>
        <row r="121">
          <cell r="A121" t="str">
            <v>4117 ЭКСТРА Папа может с/к в/у_Л   ОСТАНКИНО</v>
          </cell>
          <cell r="D121">
            <v>5.5019999999999998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27.114999999999998</v>
          </cell>
        </row>
        <row r="123">
          <cell r="A123" t="str">
            <v>4691 ШЕЙКА КОПЧЕНАЯ к/в мл/к в/у 300*6  ОСТАНКИНО</v>
          </cell>
          <cell r="D123">
            <v>18</v>
          </cell>
        </row>
        <row r="124">
          <cell r="A124" t="str">
            <v>4786 КОЛБ.СНЭКИ Папа может в/к мгс 1/70_5  ОСТАНКИНО</v>
          </cell>
          <cell r="D124">
            <v>25</v>
          </cell>
        </row>
        <row r="125">
          <cell r="A125" t="str">
            <v>4813 ФИЛЕЙНАЯ Папа может вар п/о_Л   ОСТАНКИНО</v>
          </cell>
          <cell r="D125">
            <v>54.05</v>
          </cell>
        </row>
        <row r="126">
          <cell r="A126" t="str">
            <v>4903 КРАКОВСКАЯ п/к н/о мгс_30с  ОСТАНКИНО</v>
          </cell>
          <cell r="D126">
            <v>1.1160000000000001</v>
          </cell>
        </row>
        <row r="127">
          <cell r="A127" t="str">
            <v>4993 САЛЯМИ ИТАЛЬЯНСКАЯ с/к в/у 1/250*8_120c ОСТАНКИНО</v>
          </cell>
          <cell r="D127">
            <v>113</v>
          </cell>
        </row>
        <row r="128">
          <cell r="A128" t="str">
            <v>5246 ДОКТОРСКАЯ ПРЕМИУМ вар б/о мгс_30с ОСТАНКИНО</v>
          </cell>
          <cell r="D128">
            <v>1.4890000000000001</v>
          </cell>
        </row>
        <row r="129">
          <cell r="A129" t="str">
            <v>5341 СЕРВЕЛАТ ОХОТНИЧИЙ в/к в/у  ОСТАНКИНО</v>
          </cell>
          <cell r="D129">
            <v>39.268999999999998</v>
          </cell>
        </row>
        <row r="130">
          <cell r="A130" t="str">
            <v>5483 ЭКСТРА Папа может с/к в/у 1/250 8шт.   ОСТАНКИНО</v>
          </cell>
          <cell r="D130">
            <v>109</v>
          </cell>
        </row>
        <row r="131">
          <cell r="A131" t="str">
            <v>5544 Сервелат Финский в/к в/у_45с НОВАЯ ОСТАНКИНО</v>
          </cell>
          <cell r="D131">
            <v>91.394000000000005</v>
          </cell>
        </row>
        <row r="132">
          <cell r="A132" t="str">
            <v>5679 САЛЯМИ ИТАЛЬЯНСКАЯ с/к в/у 1/150_60с ОСТАНКИНО</v>
          </cell>
          <cell r="D132">
            <v>63</v>
          </cell>
        </row>
        <row r="133">
          <cell r="A133" t="str">
            <v>5682 САЛЯМИ МЕЛКОЗЕРНЕНАЯ с/к в/у 1/120_60с   ОСТАНКИНО</v>
          </cell>
          <cell r="D133">
            <v>198</v>
          </cell>
        </row>
        <row r="134">
          <cell r="A134" t="str">
            <v>5698 СЫТНЫЕ Папа может сар б/о мгс 1*3_Маяк  ОСТАНКИНО</v>
          </cell>
          <cell r="D134">
            <v>39.968000000000004</v>
          </cell>
        </row>
        <row r="135">
          <cell r="A135" t="str">
            <v>5706 АРОМАТНАЯ Папа может с/к в/у 1/250 8шт.  ОСТАНКИНО</v>
          </cell>
          <cell r="D135">
            <v>147</v>
          </cell>
        </row>
        <row r="136">
          <cell r="A136" t="str">
            <v>5708 ПОСОЛЬСКАЯ Папа может с/к в/у ОСТАНКИНО</v>
          </cell>
          <cell r="D136">
            <v>5.9550000000000001</v>
          </cell>
        </row>
        <row r="137">
          <cell r="A137" t="str">
            <v>5820 СЛИВОЧНЫЕ Папа может сос п/о мгс 2*2_45с   ОСТАНКИНО</v>
          </cell>
          <cell r="D137">
            <v>22.742999999999999</v>
          </cell>
        </row>
        <row r="138">
          <cell r="A138" t="str">
            <v>5851 ЭКСТРА Папа может вар п/о   ОСТАНКИНО</v>
          </cell>
          <cell r="D138">
            <v>51.470999999999997</v>
          </cell>
        </row>
        <row r="139">
          <cell r="A139" t="str">
            <v>5931 ОХОТНИЧЬЯ Папа может с/к в/у 1/220 8шт.   ОСТАНКИНО</v>
          </cell>
          <cell r="D139">
            <v>109</v>
          </cell>
        </row>
        <row r="140">
          <cell r="A140" t="str">
            <v>6113 СОЧНЫЕ сос п/о мгс 1*6_Ашан  ОСТАНКИНО</v>
          </cell>
          <cell r="D140">
            <v>151.25899999999999</v>
          </cell>
        </row>
        <row r="141">
          <cell r="A141" t="str">
            <v>6158 ВРЕМЯ ОЛИВЬЕ Папа может вар п/о 0.4кг   ОСТАНКИНО</v>
          </cell>
          <cell r="D141">
            <v>33</v>
          </cell>
        </row>
        <row r="142">
          <cell r="A142" t="str">
            <v>6159 ВРЕМЯ ОЛИВЬЕ.Папа может вар п/о ОСТАНКИНО</v>
          </cell>
          <cell r="D142">
            <v>21.288</v>
          </cell>
        </row>
        <row r="143">
          <cell r="A143" t="str">
            <v>6200 ГРУДИНКА ПРЕМИУМ к/в мл/к в/у 0.3кг  ОСТАНКИНО</v>
          </cell>
          <cell r="D143">
            <v>87</v>
          </cell>
        </row>
        <row r="144">
          <cell r="A144" t="str">
            <v>6206 СВИНИНА ПО-ДОМАШНЕМУ к/в мл/к в/у 0.3кг  ОСТАНКИНО</v>
          </cell>
          <cell r="D144">
            <v>49</v>
          </cell>
        </row>
        <row r="145">
          <cell r="A145" t="str">
            <v>6221 НЕАПОЛИТАНСКИЙ ДУЭТ с/к с/н мгс 1/90  ОСТАНКИНО</v>
          </cell>
          <cell r="D145">
            <v>68</v>
          </cell>
        </row>
        <row r="146">
          <cell r="A146" t="str">
            <v>6222 ИТАЛЬЯНСКОЕ АССОРТИ с/в с/н мгс 1/90 ОСТАНКИНО</v>
          </cell>
          <cell r="D146">
            <v>24</v>
          </cell>
        </row>
        <row r="147">
          <cell r="A147" t="str">
            <v>6228 МЯСНОЕ АССОРТИ к/з с/н мгс 1/90 10шт.  ОСТАНКИНО</v>
          </cell>
          <cell r="D147">
            <v>52</v>
          </cell>
        </row>
        <row r="148">
          <cell r="A148" t="str">
            <v>6247 ДОМАШНЯЯ Папа может вар п/о 0,4кг 8шт.  ОСТАНКИНО</v>
          </cell>
          <cell r="D148">
            <v>12</v>
          </cell>
        </row>
        <row r="149">
          <cell r="A149" t="str">
            <v>6253 МОЛОЧНЫЕ Коровино сос п/о мгс 1.5*6  ОСТАНКИНО</v>
          </cell>
          <cell r="D149">
            <v>10.935</v>
          </cell>
        </row>
        <row r="150">
          <cell r="A150" t="str">
            <v>6268 ГОВЯЖЬЯ Папа может вар п/о 0,4кг 8 шт.  ОСТАНКИНО</v>
          </cell>
          <cell r="D150">
            <v>73</v>
          </cell>
        </row>
        <row r="151">
          <cell r="A151" t="str">
            <v>6279 КОРЕЙКА ПО-ОСТ.к/в в/с с/н в/у 1/150_45с  ОСТАНКИНО</v>
          </cell>
          <cell r="D151">
            <v>42</v>
          </cell>
        </row>
        <row r="152">
          <cell r="A152" t="str">
            <v>6303 МЯСНЫЕ Папа может сос п/о мгс 1.5*3  ОСТАНКИНО</v>
          </cell>
          <cell r="D152">
            <v>70.162999999999997</v>
          </cell>
        </row>
        <row r="153">
          <cell r="A153" t="str">
            <v>6324 ДОКТОРСКАЯ ГОСТ вар п/о 0.4кг 8шт.  ОСТАНКИНО</v>
          </cell>
          <cell r="D153">
            <v>70</v>
          </cell>
        </row>
        <row r="154">
          <cell r="A154" t="str">
            <v>6325 ДОКТОРСКАЯ ПРЕМИУМ вар п/о 0.4кг 8шт.  ОСТАНКИНО</v>
          </cell>
          <cell r="D154">
            <v>85</v>
          </cell>
        </row>
        <row r="155">
          <cell r="A155" t="str">
            <v>6333 МЯСНАЯ Папа может вар п/о 0.4кг 8шт.  ОСТАНКИНО</v>
          </cell>
          <cell r="D155">
            <v>644</v>
          </cell>
        </row>
        <row r="156">
          <cell r="A156" t="str">
            <v>6340 ДОМАШНИЙ РЕЦЕПТ Коровино 0.5кг 8шт.  ОСТАНКИНО</v>
          </cell>
          <cell r="D156">
            <v>153</v>
          </cell>
        </row>
        <row r="157">
          <cell r="A157" t="str">
            <v>6341 ДОМАШНИЙ РЕЦЕПТ СО ШПИКОМ Коровино 0.5кг  ОСТАНКИНО</v>
          </cell>
          <cell r="D157">
            <v>9</v>
          </cell>
        </row>
        <row r="158">
          <cell r="A158" t="str">
            <v>6353 ЭКСТРА Папа может вар п/о 0.4кг 8шт.  ОСТАНКИНО</v>
          </cell>
          <cell r="D158">
            <v>262</v>
          </cell>
        </row>
        <row r="159">
          <cell r="A159" t="str">
            <v>6392 ФИЛЕЙНАЯ Папа может вар п/о 0.4кг. ОСТАНКИНО</v>
          </cell>
          <cell r="D159">
            <v>580</v>
          </cell>
        </row>
        <row r="160">
          <cell r="A160" t="str">
            <v>6415 БАЛЫКОВАЯ Коровино п/к в/у 0.84кг 6шт.  ОСТАНКИНО</v>
          </cell>
          <cell r="D160">
            <v>6</v>
          </cell>
        </row>
        <row r="161">
          <cell r="A161" t="str">
            <v>6426 КЛАССИЧЕСКАЯ ПМ вар п/о 0.3кг 8шт.  ОСТАНКИНО</v>
          </cell>
          <cell r="D161">
            <v>112</v>
          </cell>
        </row>
        <row r="162">
          <cell r="A162" t="str">
            <v>6448 СВИНИНА МАДЕРА с/к с/н в/у 1/100 10шт.   ОСТАНКИНО</v>
          </cell>
          <cell r="D162">
            <v>56</v>
          </cell>
        </row>
        <row r="163">
          <cell r="A163" t="str">
            <v>6453 ЭКСТРА Папа может с/к с/н в/у 1/100 14шт.   ОСТАНКИНО</v>
          </cell>
          <cell r="D163">
            <v>336</v>
          </cell>
        </row>
        <row r="164">
          <cell r="A164" t="str">
            <v>6454 АРОМАТНАЯ с/к с/н в/у 1/100 14шт.  ОСТАНКИНО</v>
          </cell>
          <cell r="D164">
            <v>261</v>
          </cell>
        </row>
        <row r="165">
          <cell r="A165" t="str">
            <v>6459 СЕРВЕЛАТ ШВЕЙЦАРСК. в/к с/н в/у 1/100*10  ОСТАНКИНО</v>
          </cell>
          <cell r="D165">
            <v>34</v>
          </cell>
        </row>
        <row r="166">
          <cell r="A166" t="str">
            <v>6470 ВЕТЧ.МРАМОРНАЯ в/у_45с  ОСТАНКИНО</v>
          </cell>
          <cell r="D166">
            <v>15.744999999999999</v>
          </cell>
        </row>
        <row r="167">
          <cell r="A167" t="str">
            <v>6492 ШПИК С ЧЕСНОК.И ПЕРЦЕМ к/в в/у 0.3кг_45c  ОСТАНКИНО</v>
          </cell>
          <cell r="D167">
            <v>56</v>
          </cell>
        </row>
        <row r="168">
          <cell r="A168" t="str">
            <v>6495 ВЕТЧ.МРАМОРНАЯ в/у срез 0.3кг 6шт_45с  ОСТАНКИНО</v>
          </cell>
          <cell r="D168">
            <v>88</v>
          </cell>
        </row>
        <row r="169">
          <cell r="A169" t="str">
            <v>6527 ШПИКАЧКИ СОЧНЫЕ ПМ сар б/о мгс 1*3 45с ОСТАНКИНО</v>
          </cell>
          <cell r="D169">
            <v>91.177000000000007</v>
          </cell>
        </row>
        <row r="170">
          <cell r="A170" t="str">
            <v>6586 МРАМОРНАЯ И БАЛЫКОВАЯ в/к с/н мгс 1/90 ОСТАНКИНО</v>
          </cell>
          <cell r="D170">
            <v>36</v>
          </cell>
        </row>
        <row r="171">
          <cell r="A171" t="str">
            <v>6666 БОЯНСКАЯ Папа может п/к в/у 0,28кг 8 шт. ОСТАНКИНО</v>
          </cell>
          <cell r="D171">
            <v>215</v>
          </cell>
        </row>
        <row r="172">
          <cell r="A172" t="str">
            <v>6683 СЕРВЕЛАТ ЗЕРНИСТЫЙ ПМ в/к в/у 0,35кг  ОСТАНКИНО</v>
          </cell>
          <cell r="D172">
            <v>416</v>
          </cell>
        </row>
        <row r="173">
          <cell r="A173" t="str">
            <v>6684 СЕРВЕЛАТ КАРЕЛЬСКИЙ ПМ в/к в/у 0.28кг  ОСТАНКИНО</v>
          </cell>
          <cell r="D173">
            <v>387</v>
          </cell>
        </row>
        <row r="174">
          <cell r="A174" t="str">
            <v>6689 СЕРВЕЛАТ ОХОТНИЧИЙ ПМ в/к в/у 0,35кг 8шт  ОСТАНКИНО</v>
          </cell>
          <cell r="D174">
            <v>508</v>
          </cell>
        </row>
        <row r="175">
          <cell r="A175" t="str">
            <v>6697 СЕРВЕЛАТ ФИНСКИЙ ПМ в/к в/у 0,35кг 8шт.  ОСТАНКИНО</v>
          </cell>
          <cell r="D175">
            <v>689</v>
          </cell>
        </row>
        <row r="176">
          <cell r="A176" t="str">
            <v>6713 СОЧНЫЙ ГРИЛЬ ПМ сос п/о мгс 0.41кг 8шт.  ОСТАНКИНО</v>
          </cell>
          <cell r="D176">
            <v>147</v>
          </cell>
        </row>
        <row r="177">
          <cell r="A177" t="str">
            <v>6722 СОЧНЫЕ ПМ сос п/о мгс 0,41кг 10шт.  ОСТАНКИНО</v>
          </cell>
          <cell r="D177">
            <v>616</v>
          </cell>
        </row>
        <row r="178">
          <cell r="A178" t="str">
            <v>6726 СЛИВОЧНЫЕ ПМ сос п/о мгс 0.41кг 10шт.  ОСТАНКИНО</v>
          </cell>
          <cell r="D178">
            <v>410</v>
          </cell>
        </row>
        <row r="179">
          <cell r="A179" t="str">
            <v>6762 СЛИВОЧНЫЕ сос ц/о мгс 0.41кг 8шт.  ОСТАНКИНО</v>
          </cell>
          <cell r="D179">
            <v>48</v>
          </cell>
        </row>
        <row r="180">
          <cell r="A180" t="str">
            <v>6765 РУБЛЕНЫЕ сос ц/о мгс 0.36кг 6шт.  ОСТАНКИНО</v>
          </cell>
          <cell r="D180">
            <v>85</v>
          </cell>
        </row>
        <row r="181">
          <cell r="A181" t="str">
            <v>6767 РУБЛЕНЫЕ сос ц/о мгс 1*4  ОСТАНКИНО</v>
          </cell>
          <cell r="D181">
            <v>8.5739999999999998</v>
          </cell>
        </row>
        <row r="182">
          <cell r="A182" t="str">
            <v>6768 С СЫРОМ сос ц/о мгс 0.41кг 6шт.  ОСТАНКИНО</v>
          </cell>
          <cell r="D182">
            <v>23</v>
          </cell>
        </row>
        <row r="183">
          <cell r="A183" t="str">
            <v>6773 САЛЯМИ Папа может п/к в/у 0,28кг 8шт.  ОСТАНКИНО</v>
          </cell>
          <cell r="D183">
            <v>73</v>
          </cell>
        </row>
        <row r="184">
          <cell r="A184" t="str">
            <v>6777 МЯСНЫЕ С ГОВЯДИНОЙ ПМ сос п/о мгс 0.4кг  ОСТАНКИНО</v>
          </cell>
          <cell r="D184">
            <v>146</v>
          </cell>
        </row>
        <row r="185">
          <cell r="A185" t="str">
            <v>6785 ВЕНСКАЯ САЛЯМИ п/к в/у 0.33кг 8шт.  ОСТАНКИНО</v>
          </cell>
          <cell r="D185">
            <v>35</v>
          </cell>
        </row>
        <row r="186">
          <cell r="A186" t="str">
            <v>6787 СЕРВЕЛАТ КРЕМЛЕВСКИЙ в/к в/у 0,33кг 8шт.  ОСТАНКИНО</v>
          </cell>
          <cell r="D186">
            <v>58</v>
          </cell>
        </row>
        <row r="187">
          <cell r="A187" t="str">
            <v>6791 СЕРВЕЛАТ ПРЕМИУМ в/к в/у 0,33кг 8шт.  ОСТАНКИНО</v>
          </cell>
          <cell r="D187">
            <v>33</v>
          </cell>
        </row>
        <row r="188">
          <cell r="A188" t="str">
            <v>6793 БАЛЫКОВАЯ в/к в/у 0,33кг 8шт.  ОСТАНКИНО</v>
          </cell>
          <cell r="D188">
            <v>75</v>
          </cell>
        </row>
        <row r="189">
          <cell r="A189" t="str">
            <v>6794 БАЛЫКОВАЯ в/к в/у  ОСТАНКИНО</v>
          </cell>
          <cell r="D189">
            <v>3.91</v>
          </cell>
        </row>
        <row r="190">
          <cell r="A190" t="str">
            <v>6795 ОСТАНКИНСКАЯ в/к в/у 0,33кг 8шт.  ОСТАНКИНО</v>
          </cell>
          <cell r="D190">
            <v>15</v>
          </cell>
        </row>
        <row r="191">
          <cell r="A191" t="str">
            <v>6801 ОСТАНКИНСКАЯ вар п/о 0.4кг 8шт.  ОСТАНКИНО</v>
          </cell>
          <cell r="D191">
            <v>22</v>
          </cell>
        </row>
        <row r="192">
          <cell r="A192" t="str">
            <v>6807 СЕРВЕЛАТ ЕВРОПЕЙСКИЙ в/к в/у 0,33кг 8шт.  ОСТАНКИНО</v>
          </cell>
          <cell r="D192">
            <v>27</v>
          </cell>
        </row>
        <row r="193">
          <cell r="A193" t="str">
            <v>6829 МОЛОЧНЫЕ КЛАССИЧЕСКИЕ сос п/о мгс 2*4_С  ОСТАНКИНО</v>
          </cell>
          <cell r="D193">
            <v>86.623000000000005</v>
          </cell>
        </row>
        <row r="194">
          <cell r="A194" t="str">
            <v>6834 ПОСОЛЬСКАЯ ПМ с/к с/н в/у 1/100 10шт.  ОСТАНКИНО</v>
          </cell>
          <cell r="D194">
            <v>29</v>
          </cell>
        </row>
        <row r="195">
          <cell r="A195" t="str">
            <v>6837 ФИЛЕЙНЫЕ Папа Может сос ц/о мгс 0.4кг  ОСТАНКИНО</v>
          </cell>
          <cell r="D195">
            <v>126</v>
          </cell>
        </row>
        <row r="196">
          <cell r="A196" t="str">
            <v>6842 ДЫМОВИЦА ИЗ ОКОРОКА к/в мл/к в/у 0,3кг  ОСТАНКИНО</v>
          </cell>
          <cell r="D196">
            <v>20</v>
          </cell>
        </row>
        <row r="197">
          <cell r="A197" t="str">
            <v>6852 МОЛОЧНЫЕ ПРЕМИУМ ПМ сос п/о в/ у 1/350  ОСТАНКИНО</v>
          </cell>
          <cell r="D197">
            <v>289</v>
          </cell>
        </row>
        <row r="198">
          <cell r="A198" t="str">
            <v>6853 МОЛОЧНЫЕ ПРЕМИУМ ПМ сос п/о мгс 1*6  ОСТАНКИНО</v>
          </cell>
          <cell r="D198">
            <v>25.93</v>
          </cell>
        </row>
        <row r="199">
          <cell r="A199" t="str">
            <v>6854 МОЛОЧНЫЕ ПРЕМИУМ ПМ сос п/о мгс 0.6кг  ОСТАНКИНО</v>
          </cell>
          <cell r="D199">
            <v>100</v>
          </cell>
        </row>
        <row r="200">
          <cell r="A200" t="str">
            <v>6861 ДОМАШНИЙ РЕЦЕПТ Коровино вар п/о  ОСТАНКИНО</v>
          </cell>
          <cell r="D200">
            <v>25.533999999999999</v>
          </cell>
        </row>
        <row r="201">
          <cell r="A201" t="str">
            <v>6862 ДОМАШНИЙ РЕЦЕПТ СО ШПИК. Коровино вар п/о  ОСТАНКИНО</v>
          </cell>
          <cell r="D201">
            <v>3.7509999999999999</v>
          </cell>
        </row>
        <row r="202">
          <cell r="A202" t="str">
            <v>6869 С ГОВЯДИНОЙ СН сос п/о мгс 1кг 6шт.  ОСТАНКИНО</v>
          </cell>
          <cell r="D202">
            <v>17</v>
          </cell>
        </row>
        <row r="203">
          <cell r="A203" t="str">
            <v>6909 ДЛЯ ДЕТЕЙ сос п/о мгс 0.33кг 8шт.  ОСТАНКИНО</v>
          </cell>
          <cell r="D203">
            <v>92</v>
          </cell>
        </row>
        <row r="204">
          <cell r="A204" t="str">
            <v>6919 БЕКОН с/к с/н в/у 1/180 10шт.  ОСТАНКИНО</v>
          </cell>
          <cell r="D204">
            <v>58</v>
          </cell>
        </row>
        <row r="205">
          <cell r="A205" t="str">
            <v>6921 БЕКОН Папа может с/к с/н в/у 1/140 10шт  ОСТАНКИНО</v>
          </cell>
          <cell r="D205">
            <v>106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23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5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113.117</v>
          </cell>
        </row>
        <row r="209">
          <cell r="A209" t="str">
            <v>БОНУС_273  Сосиски Сочинки с сочной грудинкой, МГС 0.4кг,   ПОКОМ</v>
          </cell>
          <cell r="D209">
            <v>173</v>
          </cell>
        </row>
        <row r="210">
          <cell r="A210" t="str">
            <v>БОНУС_Колбаса вареная Филейская ТМ Вязанка. ВЕС  ПОКОМ</v>
          </cell>
          <cell r="D210">
            <v>36.329000000000001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52</v>
          </cell>
        </row>
        <row r="212">
          <cell r="A212" t="str">
            <v>БОНУС_Пельмени Бульмени с говядиной и свининой Наваристые 2,7кг Горячая штучка ВЕС  ПОКОМ</v>
          </cell>
          <cell r="D212">
            <v>21.6</v>
          </cell>
        </row>
        <row r="213">
          <cell r="A213" t="str">
            <v>БОНУС_Пельмени Отборные из свинины и говядины 0,9 кг ТМ Стародворье ТС Медвежье ушко  ПОКОМ</v>
          </cell>
          <cell r="D213">
            <v>61</v>
          </cell>
        </row>
        <row r="214">
          <cell r="A214" t="str">
            <v>Бутербродная вареная 0,47 кг шт.  СПК</v>
          </cell>
          <cell r="D214">
            <v>13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98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278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426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100</v>
          </cell>
        </row>
        <row r="219">
          <cell r="A219" t="str">
            <v>Гуцульская с/к "КолбасГрад" 160 гр.шт. термоус. пак  СПК</v>
          </cell>
          <cell r="D219">
            <v>15</v>
          </cell>
        </row>
        <row r="220">
          <cell r="A220" t="str">
            <v>Дельгаро с/в "Эликатессе" 140 гр.шт.  СПК</v>
          </cell>
          <cell r="D220">
            <v>1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31</v>
          </cell>
        </row>
        <row r="222">
          <cell r="A222" t="str">
            <v>Докторская вареная в/с 0,47 кг шт.  СПК</v>
          </cell>
          <cell r="D222">
            <v>17</v>
          </cell>
        </row>
        <row r="223">
          <cell r="A223" t="str">
            <v>ЖАР-ладушки с мясом 0,2кг ТМ Стародворье  ПОКОМ</v>
          </cell>
          <cell r="D223">
            <v>149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177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129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28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150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185</v>
          </cell>
        </row>
        <row r="229">
          <cell r="A229" t="str">
            <v>Ла Фаворте с/в "Эликатессе" 140 гр.шт.  СПК</v>
          </cell>
          <cell r="D229">
            <v>4</v>
          </cell>
        </row>
        <row r="230">
          <cell r="A230" t="str">
            <v>Ливерная Печеночная "Просто выгодно" 0,3 кг.шт.  СПК</v>
          </cell>
          <cell r="D230">
            <v>24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7.4</v>
          </cell>
        </row>
        <row r="232">
          <cell r="A232" t="str">
            <v>Мини-сосиски в тесте 3,7кг ВЕС заморож. ТМ Зареченские  ПОКОМ</v>
          </cell>
          <cell r="D232">
            <v>74</v>
          </cell>
        </row>
        <row r="233">
          <cell r="A233" t="str">
            <v>Мини-чебуречки с мясом ВЕС 5,5кг ТМ Зареченские  ПОКОМ</v>
          </cell>
          <cell r="D233">
            <v>22</v>
          </cell>
        </row>
        <row r="234">
          <cell r="A234" t="str">
            <v>Мини-чебуречки с сыром и ветчиной 0,3кг ТМ Зареченские  ПОКОМ</v>
          </cell>
          <cell r="D234">
            <v>1</v>
          </cell>
        </row>
        <row r="235">
          <cell r="A235" t="str">
            <v>Мини-шарики с курочкой и сыром ТМ Зареченские ВЕС  ПОКОМ</v>
          </cell>
          <cell r="D235">
            <v>21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297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259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279</v>
          </cell>
        </row>
        <row r="239">
          <cell r="A239" t="str">
            <v>Наггетсы с куриным филе и сыром ТМ Вязанка 0,25 кг ПОКОМ</v>
          </cell>
          <cell r="D239">
            <v>171</v>
          </cell>
        </row>
        <row r="240">
          <cell r="A240" t="str">
            <v>Наггетсы Хрустящие 0,3кг ТМ Зареченские  ПОКОМ</v>
          </cell>
          <cell r="D240">
            <v>10</v>
          </cell>
        </row>
        <row r="241">
          <cell r="A241" t="str">
            <v>Наггетсы Хрустящие ТМ Зареченские. ВЕС ПОКОМ</v>
          </cell>
          <cell r="D241">
            <v>240</v>
          </cell>
        </row>
        <row r="242">
          <cell r="A242" t="str">
            <v>Оригинальная с перцем с/к  СПК</v>
          </cell>
          <cell r="D242">
            <v>13.384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13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43</v>
          </cell>
        </row>
        <row r="246">
          <cell r="A246" t="str">
            <v>Пельмени Бигбули с мясом, Горячая штучка 0,43кг  ПОКОМ</v>
          </cell>
          <cell r="D246">
            <v>38</v>
          </cell>
        </row>
        <row r="247">
          <cell r="A247" t="str">
            <v>Пельмени Бигбули с мясом, Горячая штучка 0,9кг  ПОКОМ</v>
          </cell>
          <cell r="D247">
            <v>82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33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64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11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233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244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32.4</v>
          </cell>
        </row>
        <row r="254">
          <cell r="A254" t="str">
            <v>Пельмени Бульмени с говядиной и свининой Наваристые 5кг Горячая штучка ВЕС  ПОКОМ</v>
          </cell>
          <cell r="D254">
            <v>185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297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281</v>
          </cell>
        </row>
        <row r="257">
          <cell r="A257" t="str">
            <v>Пельмени Домашние с говядиной и свининой 0,7кг, сфера ТМ Зареченские  ПОКОМ</v>
          </cell>
          <cell r="D257">
            <v>7</v>
          </cell>
        </row>
        <row r="258">
          <cell r="A258" t="str">
            <v>Пельмени Домашние со сливочным маслом 0,7кг, сфера ТМ Зареченские  ПОКОМ</v>
          </cell>
          <cell r="D258">
            <v>7</v>
          </cell>
        </row>
        <row r="259">
          <cell r="A259" t="str">
            <v>Пельмени Жемчужные сфера 1,0кг ТМ Зареченские  ПОКОМ</v>
          </cell>
          <cell r="D259">
            <v>5</v>
          </cell>
        </row>
        <row r="260">
          <cell r="A260" t="str">
            <v>Пельмени Медвежьи ушки с фермерскими сливками 0,7кг  ПОКОМ</v>
          </cell>
          <cell r="D260">
            <v>27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54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29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161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32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90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115</v>
          </cell>
        </row>
        <row r="267">
          <cell r="A267" t="str">
            <v>Пельмени Сочные сфера 0,8 кг ТМ Стародворье  ПОКОМ</v>
          </cell>
          <cell r="D267">
            <v>5</v>
          </cell>
        </row>
        <row r="268">
          <cell r="A268" t="str">
            <v>Пельмени Татарские 0,4кг ТМ Особый рецепт  ПОКОМ</v>
          </cell>
          <cell r="D268">
            <v>18</v>
          </cell>
        </row>
        <row r="269">
          <cell r="A269" t="str">
            <v>Пипперони с/к "Эликатессе" 0,10 кг.шт.  СПК</v>
          </cell>
          <cell r="D269">
            <v>4</v>
          </cell>
        </row>
        <row r="270">
          <cell r="A270" t="str">
            <v>Пирожки с мясом 3,7кг ВЕС ТМ Зареченские  ПОКОМ</v>
          </cell>
          <cell r="D270">
            <v>11.1</v>
          </cell>
        </row>
        <row r="271">
          <cell r="A271" t="str">
            <v>Пирожки с мясом, картофелем и грибами 0,3кг ТМ Зареченские  ПОКОМ</v>
          </cell>
          <cell r="D271">
            <v>5</v>
          </cell>
        </row>
        <row r="272">
          <cell r="A272" t="str">
            <v>Покровская вареная 0,47 кг шт.  СПК</v>
          </cell>
          <cell r="D272">
            <v>17</v>
          </cell>
        </row>
        <row r="273">
          <cell r="A273" t="str">
            <v>ПолуКоп п/к 250 гр.шт. термоформ.пак.  СПК</v>
          </cell>
          <cell r="D273">
            <v>20</v>
          </cell>
        </row>
        <row r="274">
          <cell r="A274" t="str">
            <v>Ричеза с/к 230 гр.шт.  СПК</v>
          </cell>
          <cell r="D274">
            <v>21</v>
          </cell>
        </row>
        <row r="275">
          <cell r="A275" t="str">
            <v>Сальчетти с/к 230 гр.шт.  СПК</v>
          </cell>
          <cell r="D275">
            <v>47</v>
          </cell>
        </row>
        <row r="276">
          <cell r="A276" t="str">
            <v>Салями с перчиком с/к "КолбасГрад" 160 гр.шт. термоус. пак.  СПК</v>
          </cell>
          <cell r="D276">
            <v>13</v>
          </cell>
        </row>
        <row r="277">
          <cell r="A277" t="str">
            <v>Салями Трюфель с/в "Эликатессе" 0,16 кг.шт.  СПК</v>
          </cell>
          <cell r="D277">
            <v>5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20.231999999999999</v>
          </cell>
        </row>
        <row r="279">
          <cell r="A279" t="str">
            <v>Сардельки "Необыкновенные" (в ср.защ.атм.)  СПК</v>
          </cell>
          <cell r="D279">
            <v>2.3250000000000002</v>
          </cell>
        </row>
        <row r="280">
          <cell r="A280" t="str">
            <v>Сардельки Докторские (черева) 400 гр.шт. (лоток с ср.защ.атм.) "Высокий вкус"  СПК</v>
          </cell>
          <cell r="D280">
            <v>13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8.109</v>
          </cell>
        </row>
        <row r="282">
          <cell r="A282" t="str">
            <v>Семейная с чесночком Экстра вареная 0,5 кг.шт.  СПК</v>
          </cell>
          <cell r="D282">
            <v>2</v>
          </cell>
        </row>
        <row r="283">
          <cell r="A283" t="str">
            <v>Сервелат мелкозернистый в/к 0,5 кг.шт. термоус.пак. "Высокий вкус"  СПК</v>
          </cell>
          <cell r="D283">
            <v>14</v>
          </cell>
        </row>
        <row r="284">
          <cell r="A284" t="str">
            <v>Сервелат Финский в/к 0,38 кг.шт. термофор.пак.  СПК</v>
          </cell>
          <cell r="D284">
            <v>1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67</v>
          </cell>
        </row>
        <row r="286">
          <cell r="A286" t="str">
            <v>Сибирская особая с/к 0,235 кг шт.  СПК</v>
          </cell>
          <cell r="D286">
            <v>33</v>
          </cell>
        </row>
        <row r="287">
          <cell r="A287" t="str">
            <v>Славянская п/к 0,38 кг шт.термофор.пак.  СПК</v>
          </cell>
          <cell r="D287">
            <v>2</v>
          </cell>
        </row>
        <row r="288">
          <cell r="A288" t="str">
            <v>Сосиски "Баварские" 0,36 кг.шт. вак.упак.  СПК</v>
          </cell>
          <cell r="D288">
            <v>3</v>
          </cell>
        </row>
        <row r="289">
          <cell r="A289" t="str">
            <v>Сосиски "Молочные" 0,36 кг.шт. вак.упак.  СПК</v>
          </cell>
          <cell r="D289">
            <v>7</v>
          </cell>
        </row>
        <row r="290">
          <cell r="A290" t="str">
            <v>Сосиски Мини (коллаген) (лоток с ср.защ.атм.) (для ХОРЕКА)  СПК</v>
          </cell>
          <cell r="D290">
            <v>4.1959999999999997</v>
          </cell>
        </row>
        <row r="291">
          <cell r="A291" t="str">
            <v>Сосиски Мусульманские "Просто выгодно" (в ср.защ.атм.)  СПК</v>
          </cell>
          <cell r="D291">
            <v>11.077</v>
          </cell>
        </row>
        <row r="292">
          <cell r="A292" t="str">
            <v>Сосиски Хот-дог подкопченные (лоток с ср.защ.атм.)  СПК</v>
          </cell>
          <cell r="D292">
            <v>11.382</v>
          </cell>
        </row>
        <row r="293">
          <cell r="A293" t="str">
            <v>Сосисоны в темпуре ВЕС  ПОКОМ</v>
          </cell>
          <cell r="D293">
            <v>3.6</v>
          </cell>
        </row>
        <row r="294">
          <cell r="A294" t="str">
            <v>Торо Неро с/в "Эликатессе" 140 гр.шт.  СПК</v>
          </cell>
          <cell r="D294">
            <v>5</v>
          </cell>
        </row>
        <row r="295">
          <cell r="A295" t="str">
            <v>Уши свиные копченые к пиву 0,15кг нар. д/ф шт.  СПК</v>
          </cell>
          <cell r="D295">
            <v>11</v>
          </cell>
        </row>
        <row r="296">
          <cell r="A296" t="str">
            <v>Фестивальная пора с/к 100 гр.шт.нар. (лоток с ср.защ.атм.)  СПК</v>
          </cell>
          <cell r="D296">
            <v>54</v>
          </cell>
        </row>
        <row r="297">
          <cell r="A297" t="str">
            <v>Фестивальная пора с/к 235 гр.шт.  СПК</v>
          </cell>
          <cell r="D297">
            <v>41</v>
          </cell>
        </row>
        <row r="298">
          <cell r="A298" t="str">
            <v>Фестивальная пора с/к термоус.пак  СПК</v>
          </cell>
          <cell r="D298">
            <v>8.9619999999999997</v>
          </cell>
        </row>
        <row r="299">
          <cell r="A299" t="str">
            <v>Фуэт с/в "Эликатессе" 160 гр.шт.  СПК</v>
          </cell>
          <cell r="D299">
            <v>5</v>
          </cell>
        </row>
        <row r="300">
          <cell r="A300" t="str">
            <v>Хинкали Классические ТМ Зареченские ВЕС ПОКОМ</v>
          </cell>
          <cell r="D300">
            <v>10</v>
          </cell>
        </row>
        <row r="301">
          <cell r="A301" t="str">
            <v>Хотстеры с сыром 0,25кг ТМ Горячая штучка  ПОКОМ</v>
          </cell>
          <cell r="D301">
            <v>116</v>
          </cell>
        </row>
        <row r="302">
          <cell r="A302" t="str">
            <v>Хотстеры ТМ Горячая штучка ТС Хотстеры 0,25 кг зам  ПОКОМ</v>
          </cell>
          <cell r="D302">
            <v>175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38</v>
          </cell>
        </row>
        <row r="304">
          <cell r="A304" t="str">
            <v>Хрустящие крылышки ТМ Горячая штучка 0,3 кг зам  ПОКОМ</v>
          </cell>
          <cell r="D304">
            <v>70</v>
          </cell>
        </row>
        <row r="305">
          <cell r="A305" t="str">
            <v>Чебупай сочное яблоко ТМ Горячая штучка 0,2 кг зам.  ПОКОМ</v>
          </cell>
          <cell r="D305">
            <v>6</v>
          </cell>
        </row>
        <row r="306">
          <cell r="A306" t="str">
            <v>Чебупели Foodgital 0,25кг ТМ Горячая штучка  ПОКОМ</v>
          </cell>
          <cell r="D306">
            <v>7</v>
          </cell>
        </row>
        <row r="307">
          <cell r="A307" t="str">
            <v>Чебупели Курочка гриль ТМ Горячая штучка, 0,3 кг зам  ПОКОМ</v>
          </cell>
          <cell r="D307">
            <v>59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465</v>
          </cell>
        </row>
        <row r="309">
          <cell r="A309" t="str">
            <v>Чебупицца Пепперони ТМ Горячая штучка ТС Чебупицца 0.25кг зам  ПОКОМ</v>
          </cell>
          <cell r="D309">
            <v>456</v>
          </cell>
        </row>
        <row r="310">
          <cell r="A310" t="str">
            <v>Чебуреки Мясные вес 2,7 кг ТМ Зареченские ВЕС ПОКОМ</v>
          </cell>
          <cell r="D310">
            <v>5.4</v>
          </cell>
        </row>
        <row r="311">
          <cell r="A311" t="str">
            <v>Чебуреки сочные ВЕС ТМ Зареченские  ПОКОМ</v>
          </cell>
          <cell r="D311">
            <v>145</v>
          </cell>
        </row>
        <row r="312">
          <cell r="A312" t="str">
            <v>Шпикачки Русские (черева) (в ср.защ.атм.) "Высокий вкус"  СПК</v>
          </cell>
          <cell r="D312">
            <v>11.154999999999999</v>
          </cell>
        </row>
        <row r="313">
          <cell r="A313" t="str">
            <v>Эликапреза с/в "Эликатессе" 85 гр.шт. нарезка (лоток с ср.защ.атм.)  СПК</v>
          </cell>
          <cell r="D313">
            <v>8</v>
          </cell>
        </row>
        <row r="314">
          <cell r="A314" t="str">
            <v>Юбилейная с/к 0,10 кг.шт. нарезка (лоток с ср.защ.атм.)  СПК</v>
          </cell>
          <cell r="D314">
            <v>27</v>
          </cell>
        </row>
        <row r="315">
          <cell r="A315" t="str">
            <v>Юбилейная с/к 0,235 кг.шт.  СПК</v>
          </cell>
          <cell r="D315">
            <v>84</v>
          </cell>
        </row>
        <row r="316">
          <cell r="A316" t="str">
            <v>Итого</v>
          </cell>
          <cell r="D316">
            <v>34970.667000000001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2" sqref="AB2"/>
    </sheetView>
  </sheetViews>
  <sheetFormatPr defaultColWidth="10.5" defaultRowHeight="11.45" customHeight="1" outlineLevelRow="1" x14ac:dyDescent="0.2"/>
  <cols>
    <col min="1" max="1" width="63.1640625" style="1" customWidth="1"/>
    <col min="2" max="2" width="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33203125" style="5" customWidth="1"/>
    <col min="27" max="27" width="7.6640625" style="5" bestFit="1" customWidth="1"/>
    <col min="28" max="28" width="10.1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75</v>
      </c>
      <c r="H4" s="10" t="s">
        <v>76</v>
      </c>
      <c r="I4" s="10" t="s">
        <v>77</v>
      </c>
      <c r="J4" s="10" t="s">
        <v>78</v>
      </c>
      <c r="K4" s="10" t="s">
        <v>79</v>
      </c>
      <c r="L4" s="10" t="s">
        <v>79</v>
      </c>
      <c r="M4" s="10" t="s">
        <v>79</v>
      </c>
      <c r="N4" s="1" t="s">
        <v>80</v>
      </c>
      <c r="O4" s="1" t="s">
        <v>81</v>
      </c>
      <c r="P4" s="11" t="s">
        <v>79</v>
      </c>
      <c r="Q4" s="1" t="s">
        <v>82</v>
      </c>
      <c r="R4" s="1" t="s">
        <v>83</v>
      </c>
      <c r="S4" s="1" t="s">
        <v>81</v>
      </c>
      <c r="T4" s="1" t="s">
        <v>81</v>
      </c>
      <c r="U4" s="1" t="s">
        <v>84</v>
      </c>
      <c r="V4" s="1" t="s">
        <v>85</v>
      </c>
      <c r="W4" s="12" t="s">
        <v>86</v>
      </c>
      <c r="X4" s="13" t="s">
        <v>87</v>
      </c>
      <c r="Y4" s="14" t="s">
        <v>88</v>
      </c>
      <c r="Z4" s="15" t="s">
        <v>89</v>
      </c>
      <c r="AA4" s="11" t="s">
        <v>90</v>
      </c>
      <c r="AB4" s="1" t="s">
        <v>91</v>
      </c>
      <c r="AC4" s="11" t="s">
        <v>92</v>
      </c>
      <c r="AD4" s="1" t="s">
        <v>93</v>
      </c>
      <c r="AE4" s="1" t="s">
        <v>94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95</v>
      </c>
      <c r="P5" s="18" t="s">
        <v>96</v>
      </c>
      <c r="S5" s="18" t="s">
        <v>97</v>
      </c>
      <c r="T5" s="18" t="s">
        <v>98</v>
      </c>
      <c r="U5" s="18" t="s">
        <v>99</v>
      </c>
    </row>
    <row r="6" spans="1:33" ht="11.1" customHeight="1" x14ac:dyDescent="0.2">
      <c r="A6" s="6"/>
      <c r="B6" s="6"/>
      <c r="C6" s="3"/>
      <c r="D6" s="3"/>
      <c r="E6" s="9">
        <f>SUM(E7:E105)</f>
        <v>43386.04</v>
      </c>
      <c r="F6" s="9">
        <f>SUM(F7:F105)</f>
        <v>52489.220000000008</v>
      </c>
      <c r="I6" s="9">
        <f>SUM(I7:I105)</f>
        <v>47034.771999999997</v>
      </c>
      <c r="J6" s="9">
        <f t="shared" ref="J6:P6" si="0">SUM(J7:J105)</f>
        <v>-3648.732</v>
      </c>
      <c r="K6" s="9">
        <f t="shared" si="0"/>
        <v>18837.04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7317.2080000000005</v>
      </c>
      <c r="P6" s="9">
        <f t="shared" si="0"/>
        <v>21040</v>
      </c>
      <c r="S6" s="9">
        <f t="shared" ref="S6" si="1">SUM(S7:S105)</f>
        <v>7732.6600000000008</v>
      </c>
      <c r="T6" s="9">
        <f t="shared" ref="T6" si="2">SUM(T7:T105)</f>
        <v>7716.6039999999994</v>
      </c>
      <c r="U6" s="9">
        <f t="shared" ref="U6" si="3">SUM(U7:U105)</f>
        <v>6539.1</v>
      </c>
      <c r="V6" s="9">
        <f t="shared" ref="V6" si="4">SUM(V7:V105)</f>
        <v>6800</v>
      </c>
      <c r="Z6" s="9">
        <f t="shared" ref="Z6:AA6" si="5">SUM(Z7:Z105)</f>
        <v>2324</v>
      </c>
      <c r="AA6" s="9">
        <f t="shared" si="5"/>
        <v>21040</v>
      </c>
      <c r="AE6" s="9">
        <f t="shared" ref="AE6" si="6">SUM(AE7:AE105)</f>
        <v>10192.199999999995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-210.64</v>
      </c>
      <c r="D7" s="8">
        <v>5.4</v>
      </c>
      <c r="E7" s="16">
        <v>108</v>
      </c>
      <c r="F7" s="22">
        <v>-313.24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110.7</v>
      </c>
      <c r="J7" s="17">
        <f>E7-I7</f>
        <v>-2.7000000000000028</v>
      </c>
      <c r="K7" s="17">
        <f>VLOOKUP(A:A,[1]TDSheet!$A:$P,16,0)</f>
        <v>0</v>
      </c>
      <c r="L7" s="17"/>
      <c r="M7" s="17"/>
      <c r="N7" s="17"/>
      <c r="O7" s="17">
        <f>(E7-V7)/5</f>
        <v>21.6</v>
      </c>
      <c r="P7" s="19"/>
      <c r="Q7" s="20">
        <f>(F7+K7+P7)/O7</f>
        <v>-14.501851851851852</v>
      </c>
      <c r="R7" s="17">
        <f>F7/O7</f>
        <v>-14.501851851851852</v>
      </c>
      <c r="S7" s="17">
        <f>VLOOKUP(A:A,[1]TDSheet!$A:$S,19,0)</f>
        <v>23.759999999999998</v>
      </c>
      <c r="T7" s="17">
        <f>VLOOKUP(A:A,[1]TDSheet!$A:$T,20,0)</f>
        <v>18.368000000000002</v>
      </c>
      <c r="U7" s="17">
        <f>VLOOKUP(A:A,[3]TDSheet!$A:$D,4,0)</f>
        <v>21.6</v>
      </c>
      <c r="V7" s="17">
        <f>VLOOKUP(A:A,[1]TDSheet!$A:$V,22,0)</f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17">
        <f>MROUND(AC7,X7)</f>
        <v>0</v>
      </c>
      <c r="AA7" s="17">
        <f>P7+0</f>
        <v>0</v>
      </c>
      <c r="AB7" s="17" t="e">
        <f>VLOOKUP(A:A,[1]TDSheet!$A:$AB,28,0)</f>
        <v>#N/A</v>
      </c>
      <c r="AC7" s="17">
        <v>0</v>
      </c>
      <c r="AD7" s="21">
        <f>VLOOKUP(A:A,[1]TDSheet!$A:$AD,30,0)</f>
        <v>0</v>
      </c>
      <c r="AE7" s="17">
        <f>Z7*Y7*AD7</f>
        <v>0</v>
      </c>
      <c r="AF7" s="17"/>
      <c r="AG7" s="17"/>
    </row>
    <row r="8" spans="1:33" s="1" customFormat="1" ht="21.95" customHeight="1" outlineLevel="1" x14ac:dyDescent="0.2">
      <c r="A8" s="7" t="s">
        <v>43</v>
      </c>
      <c r="B8" s="7" t="s">
        <v>9</v>
      </c>
      <c r="C8" s="8">
        <v>-707</v>
      </c>
      <c r="D8" s="8">
        <v>13</v>
      </c>
      <c r="E8" s="16">
        <v>307</v>
      </c>
      <c r="F8" s="22">
        <v>-1022</v>
      </c>
      <c r="G8" s="1">
        <f>VLOOKUP(A:A,[1]TDSheet!$A:$G,7,0)</f>
        <v>0</v>
      </c>
      <c r="H8" s="1">
        <f>VLOOKUP(A:A,[1]TDSheet!$A:$H,8,0)</f>
        <v>0</v>
      </c>
      <c r="I8" s="17">
        <f>VLOOKUP(A:A,[2]TDSheet!$A:$F,6,0)</f>
        <v>330</v>
      </c>
      <c r="J8" s="17">
        <f t="shared" ref="J8:J71" si="7">E8-I8</f>
        <v>-23</v>
      </c>
      <c r="K8" s="17">
        <f>VLOOKUP(A:A,[1]TDSheet!$A:$P,16,0)</f>
        <v>0</v>
      </c>
      <c r="L8" s="17"/>
      <c r="M8" s="17"/>
      <c r="N8" s="17"/>
      <c r="O8" s="17">
        <f t="shared" ref="O8:O71" si="8">(E8-V8)/5</f>
        <v>61.4</v>
      </c>
      <c r="P8" s="19"/>
      <c r="Q8" s="20">
        <f t="shared" ref="Q8:Q71" si="9">(F8+K8+P8)/O8</f>
        <v>-16.644951140065146</v>
      </c>
      <c r="R8" s="17">
        <f t="shared" ref="R8:R71" si="10">F8/O8</f>
        <v>-16.644951140065146</v>
      </c>
      <c r="S8" s="17">
        <f>VLOOKUP(A:A,[1]TDSheet!$A:$S,19,0)</f>
        <v>70.2</v>
      </c>
      <c r="T8" s="17">
        <f>VLOOKUP(A:A,[1]TDSheet!$A:$T,20,0)</f>
        <v>73.599999999999994</v>
      </c>
      <c r="U8" s="17">
        <f>VLOOKUP(A:A,[3]TDSheet!$A:$D,4,0)</f>
        <v>61</v>
      </c>
      <c r="V8" s="17">
        <f>VLOOKUP(A:A,[1]TDSheet!$A:$V,22,0)</f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17">
        <f t="shared" ref="Z8:Z71" si="11">MROUND(AC8,X8)</f>
        <v>0</v>
      </c>
      <c r="AA8" s="17">
        <f t="shared" ref="AA8:AA71" si="12">P8+0</f>
        <v>0</v>
      </c>
      <c r="AB8" s="17">
        <f>VLOOKUP(A:A,[1]TDSheet!$A:$AB,28,0)</f>
        <v>0</v>
      </c>
      <c r="AC8" s="17">
        <v>0</v>
      </c>
      <c r="AD8" s="21">
        <f>VLOOKUP(A:A,[1]TDSheet!$A:$AD,30,0)</f>
        <v>0</v>
      </c>
      <c r="AE8" s="17">
        <f t="shared" ref="AE8:AE71" si="13">Z8*Y8*AD8</f>
        <v>0</v>
      </c>
      <c r="AF8" s="17"/>
      <c r="AG8" s="17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389</v>
      </c>
      <c r="D9" s="8">
        <v>872</v>
      </c>
      <c r="E9" s="8">
        <v>400</v>
      </c>
      <c r="F9" s="8">
        <v>823</v>
      </c>
      <c r="G9" s="1">
        <f>VLOOKUP(A:A,[1]TDSheet!$A:$G,7,0)</f>
        <v>1</v>
      </c>
      <c r="H9" s="1">
        <f>VLOOKUP(A:A,[1]TDSheet!$A:$H,8,0)</f>
        <v>180</v>
      </c>
      <c r="I9" s="17">
        <f>VLOOKUP(A:A,[2]TDSheet!$A:$F,6,0)</f>
        <v>443</v>
      </c>
      <c r="J9" s="17">
        <f t="shared" si="7"/>
        <v>-43</v>
      </c>
      <c r="K9" s="17">
        <f>VLOOKUP(A:A,[1]TDSheet!$A:$P,16,0)</f>
        <v>0</v>
      </c>
      <c r="L9" s="17"/>
      <c r="M9" s="17"/>
      <c r="N9" s="17"/>
      <c r="O9" s="17">
        <f t="shared" si="8"/>
        <v>80</v>
      </c>
      <c r="P9" s="19">
        <v>140</v>
      </c>
      <c r="Q9" s="20">
        <f t="shared" si="9"/>
        <v>12.0375</v>
      </c>
      <c r="R9" s="17">
        <f t="shared" si="10"/>
        <v>10.2875</v>
      </c>
      <c r="S9" s="17">
        <f>VLOOKUP(A:A,[1]TDSheet!$A:$S,19,0)</f>
        <v>88.8</v>
      </c>
      <c r="T9" s="17">
        <f>VLOOKUP(A:A,[1]TDSheet!$A:$T,20,0)</f>
        <v>92.4</v>
      </c>
      <c r="U9" s="17">
        <f>VLOOKUP(A:A,[3]TDSheet!$A:$D,4,0)</f>
        <v>98</v>
      </c>
      <c r="V9" s="17">
        <f>VLOOKUP(A:A,[1]TDSheet!$A:$V,22,0)</f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17">
        <f t="shared" si="11"/>
        <v>14</v>
      </c>
      <c r="AA9" s="17">
        <f t="shared" si="12"/>
        <v>140</v>
      </c>
      <c r="AB9" s="17">
        <f>VLOOKUP(A:A,[1]TDSheet!$A:$AB,28,0)</f>
        <v>0</v>
      </c>
      <c r="AC9" s="17">
        <f>AA9/12</f>
        <v>11.666666666666666</v>
      </c>
      <c r="AD9" s="21">
        <f>VLOOKUP(A:A,[1]TDSheet!$A:$AD,30,0)</f>
        <v>0.3</v>
      </c>
      <c r="AE9" s="17">
        <f t="shared" si="13"/>
        <v>50.4</v>
      </c>
      <c r="AF9" s="17"/>
      <c r="AG9" s="17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823</v>
      </c>
      <c r="D10" s="8">
        <v>4264</v>
      </c>
      <c r="E10" s="8">
        <v>2769</v>
      </c>
      <c r="F10" s="8">
        <v>2259</v>
      </c>
      <c r="G10" s="1" t="str">
        <f>VLOOKUP(A:A,[1]TDSheet!$A:$G,7,0)</f>
        <v>пуд,яб</v>
      </c>
      <c r="H10" s="1">
        <f>VLOOKUP(A:A,[1]TDSheet!$A:$H,8,0)</f>
        <v>180</v>
      </c>
      <c r="I10" s="17">
        <f>VLOOKUP(A:A,[2]TDSheet!$A:$F,6,0)</f>
        <v>2806</v>
      </c>
      <c r="J10" s="17">
        <f t="shared" si="7"/>
        <v>-37</v>
      </c>
      <c r="K10" s="17">
        <f>VLOOKUP(A:A,[1]TDSheet!$A:$P,16,0)</f>
        <v>637</v>
      </c>
      <c r="L10" s="17"/>
      <c r="M10" s="17"/>
      <c r="N10" s="17"/>
      <c r="O10" s="17">
        <f t="shared" si="8"/>
        <v>313.8</v>
      </c>
      <c r="P10" s="19">
        <v>900</v>
      </c>
      <c r="Q10" s="20">
        <f t="shared" si="9"/>
        <v>12.096876991714467</v>
      </c>
      <c r="R10" s="17">
        <f t="shared" si="10"/>
        <v>7.1988527724665392</v>
      </c>
      <c r="S10" s="17">
        <f>VLOOKUP(A:A,[1]TDSheet!$A:$S,19,0)</f>
        <v>327.2</v>
      </c>
      <c r="T10" s="17">
        <f>VLOOKUP(A:A,[1]TDSheet!$A:$T,20,0)</f>
        <v>332.2</v>
      </c>
      <c r="U10" s="17">
        <f>VLOOKUP(A:A,[3]TDSheet!$A:$D,4,0)</f>
        <v>278</v>
      </c>
      <c r="V10" s="17">
        <f>VLOOKUP(A:A,[1]TDSheet!$A:$V,22,0)</f>
        <v>1200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11"/>
        <v>70</v>
      </c>
      <c r="AA10" s="17">
        <f t="shared" si="12"/>
        <v>900</v>
      </c>
      <c r="AB10" s="17" t="str">
        <f>VLOOKUP(A:A,[1]TDSheet!$A:$AB,28,0)</f>
        <v>апр яб</v>
      </c>
      <c r="AC10" s="17">
        <f>AA10/12</f>
        <v>75</v>
      </c>
      <c r="AD10" s="21">
        <f>VLOOKUP(A:A,[1]TDSheet!$A:$AD,30,0)</f>
        <v>0.3</v>
      </c>
      <c r="AE10" s="17">
        <f>Z10*Y10*AD10</f>
        <v>252</v>
      </c>
      <c r="AF10" s="17"/>
      <c r="AG10" s="17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780</v>
      </c>
      <c r="D11" s="8">
        <v>3776</v>
      </c>
      <c r="E11" s="8">
        <v>2338</v>
      </c>
      <c r="F11" s="8">
        <v>2133</v>
      </c>
      <c r="G11" s="1" t="str">
        <f>VLOOKUP(A:A,[1]TDSheet!$A:$G,7,0)</f>
        <v>пуд</v>
      </c>
      <c r="H11" s="1">
        <f>VLOOKUP(A:A,[1]TDSheet!$A:$H,8,0)</f>
        <v>180</v>
      </c>
      <c r="I11" s="17">
        <f>VLOOKUP(A:A,[2]TDSheet!$A:$F,6,0)</f>
        <v>2418</v>
      </c>
      <c r="J11" s="17">
        <f t="shared" si="7"/>
        <v>-80</v>
      </c>
      <c r="K11" s="17">
        <f>VLOOKUP(A:A,[1]TDSheet!$A:$P,16,0)</f>
        <v>331</v>
      </c>
      <c r="L11" s="17"/>
      <c r="M11" s="17"/>
      <c r="N11" s="17"/>
      <c r="O11" s="17">
        <f t="shared" si="8"/>
        <v>287.60000000000002</v>
      </c>
      <c r="P11" s="19">
        <v>960</v>
      </c>
      <c r="Q11" s="20">
        <f t="shared" si="9"/>
        <v>11.905424200278164</v>
      </c>
      <c r="R11" s="17">
        <f t="shared" si="10"/>
        <v>7.4165507649513209</v>
      </c>
      <c r="S11" s="17">
        <f>VLOOKUP(A:A,[1]TDSheet!$A:$S,19,0)</f>
        <v>286.8</v>
      </c>
      <c r="T11" s="17">
        <f>VLOOKUP(A:A,[1]TDSheet!$A:$T,20,0)</f>
        <v>306.2</v>
      </c>
      <c r="U11" s="17">
        <f>VLOOKUP(A:A,[3]TDSheet!$A:$D,4,0)</f>
        <v>426</v>
      </c>
      <c r="V11" s="17">
        <f>VLOOKUP(A:A,[1]TDSheet!$A:$V,22,0)</f>
        <v>900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1"/>
        <v>84</v>
      </c>
      <c r="AA11" s="17">
        <f t="shared" si="12"/>
        <v>960</v>
      </c>
      <c r="AB11" s="17">
        <f>VLOOKUP(A:A,[1]TDSheet!$A:$AB,28,0)</f>
        <v>0</v>
      </c>
      <c r="AC11" s="17">
        <f>AA11/12</f>
        <v>80</v>
      </c>
      <c r="AD11" s="21">
        <f>VLOOKUP(A:A,[1]TDSheet!$A:$AD,30,0)</f>
        <v>0.3</v>
      </c>
      <c r="AE11" s="17">
        <f t="shared" si="13"/>
        <v>302.39999999999998</v>
      </c>
      <c r="AF11" s="17"/>
      <c r="AG11" s="17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531</v>
      </c>
      <c r="D12" s="8">
        <v>8</v>
      </c>
      <c r="E12" s="8">
        <v>499</v>
      </c>
      <c r="F12" s="8">
        <v>32</v>
      </c>
      <c r="G12" s="1">
        <f>VLOOKUP(A:A,[1]TDSheet!$A:$G,7,0)</f>
        <v>1</v>
      </c>
      <c r="H12" s="1">
        <f>VLOOKUP(A:A,[1]TDSheet!$A:$H,8,0)</f>
        <v>180</v>
      </c>
      <c r="I12" s="17">
        <f>VLOOKUP(A:A,[2]TDSheet!$A:$F,6,0)</f>
        <v>465</v>
      </c>
      <c r="J12" s="17">
        <f t="shared" si="7"/>
        <v>34</v>
      </c>
      <c r="K12" s="17">
        <f>VLOOKUP(A:A,[1]TDSheet!$A:$P,16,0)</f>
        <v>852</v>
      </c>
      <c r="L12" s="17"/>
      <c r="M12" s="17"/>
      <c r="N12" s="17"/>
      <c r="O12" s="17">
        <f t="shared" si="8"/>
        <v>99.8</v>
      </c>
      <c r="P12" s="19">
        <v>360</v>
      </c>
      <c r="Q12" s="20">
        <f t="shared" si="9"/>
        <v>12.464929859719438</v>
      </c>
      <c r="R12" s="17">
        <f t="shared" si="10"/>
        <v>0.32064128256513025</v>
      </c>
      <c r="S12" s="17">
        <f>VLOOKUP(A:A,[1]TDSheet!$A:$S,19,0)</f>
        <v>58.4</v>
      </c>
      <c r="T12" s="17">
        <f>VLOOKUP(A:A,[1]TDSheet!$A:$T,20,0)</f>
        <v>52.2</v>
      </c>
      <c r="U12" s="17">
        <f>VLOOKUP(A:A,[3]TDSheet!$A:$D,4,0)</f>
        <v>100</v>
      </c>
      <c r="V12" s="17">
        <f>VLOOKUP(A:A,[1]TDSheet!$A:$V,22,0)</f>
        <v>0</v>
      </c>
      <c r="W12" s="17">
        <f>VLOOKUP(A:A,[1]TDSheet!$A:$W,23,0)</f>
        <v>126</v>
      </c>
      <c r="X12" s="17">
        <f>VLOOKUP(A:A,[1]TDSheet!$A:$X,24,0)</f>
        <v>14</v>
      </c>
      <c r="Y12" s="17">
        <f>VLOOKUP(A:A,[1]TDSheet!$A:$Y,25,0)</f>
        <v>24</v>
      </c>
      <c r="Z12" s="17">
        <f t="shared" si="11"/>
        <v>14</v>
      </c>
      <c r="AA12" s="17">
        <f t="shared" si="12"/>
        <v>360</v>
      </c>
      <c r="AB12" s="17">
        <f>VLOOKUP(A:A,[1]TDSheet!$A:$AB,28,0)</f>
        <v>0</v>
      </c>
      <c r="AC12" s="17">
        <f>AA12/24</f>
        <v>15</v>
      </c>
      <c r="AD12" s="21">
        <f>VLOOKUP(A:A,[1]TDSheet!$A:$AD,30,0)</f>
        <v>0.09</v>
      </c>
      <c r="AE12" s="17">
        <f t="shared" si="13"/>
        <v>30.24</v>
      </c>
      <c r="AF12" s="17"/>
      <c r="AG12" s="17"/>
    </row>
    <row r="13" spans="1:33" s="1" customFormat="1" ht="11.1" customHeight="1" outlineLevel="1" x14ac:dyDescent="0.2">
      <c r="A13" s="7" t="s">
        <v>44</v>
      </c>
      <c r="B13" s="7" t="s">
        <v>9</v>
      </c>
      <c r="C13" s="8"/>
      <c r="D13" s="8">
        <v>336</v>
      </c>
      <c r="E13" s="8">
        <v>276</v>
      </c>
      <c r="F13" s="8">
        <v>41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286</v>
      </c>
      <c r="J13" s="17">
        <f t="shared" si="7"/>
        <v>-10</v>
      </c>
      <c r="K13" s="17">
        <f>VLOOKUP(A:A,[1]TDSheet!$A:$P,16,0)</f>
        <v>102</v>
      </c>
      <c r="L13" s="17"/>
      <c r="M13" s="17"/>
      <c r="N13" s="17"/>
      <c r="O13" s="17">
        <f t="shared" si="8"/>
        <v>55.2</v>
      </c>
      <c r="P13" s="19">
        <v>400</v>
      </c>
      <c r="Q13" s="20">
        <f t="shared" si="9"/>
        <v>9.836956521739129</v>
      </c>
      <c r="R13" s="17">
        <f t="shared" si="10"/>
        <v>0.74275362318840576</v>
      </c>
      <c r="S13" s="17">
        <f>VLOOKUP(A:A,[1]TDSheet!$A:$S,19,0)</f>
        <v>0</v>
      </c>
      <c r="T13" s="17">
        <f>VLOOKUP(A:A,[1]TDSheet!$A:$T,20,0)</f>
        <v>0</v>
      </c>
      <c r="U13" s="17">
        <f>VLOOKUP(A:A,[3]TDSheet!$A:$D,4,0)</f>
        <v>149</v>
      </c>
      <c r="V13" s="17">
        <f>VLOOKUP(A:A,[1]TDSheet!$A:$V,22,0)</f>
        <v>0</v>
      </c>
      <c r="W13" s="17">
        <v>70</v>
      </c>
      <c r="X13" s="17">
        <v>14</v>
      </c>
      <c r="Y13" s="17">
        <f>VLOOKUP(A:A,[1]TDSheet!$A:$Y,25,0)</f>
        <v>12</v>
      </c>
      <c r="Z13" s="17">
        <f t="shared" si="11"/>
        <v>28</v>
      </c>
      <c r="AA13" s="17">
        <f t="shared" si="12"/>
        <v>400</v>
      </c>
      <c r="AB13" s="17" t="e">
        <f>VLOOKUP(A:A,[1]TDSheet!$A:$AB,28,0)</f>
        <v>#N/A</v>
      </c>
      <c r="AC13" s="17">
        <f>AA13/12</f>
        <v>33.333333333333336</v>
      </c>
      <c r="AD13" s="21">
        <f>VLOOKUP(A:A,[1]TDSheet!$A:$AD,30,0)</f>
        <v>0.2</v>
      </c>
      <c r="AE13" s="17">
        <f t="shared" si="13"/>
        <v>67.2</v>
      </c>
      <c r="AF13" s="17"/>
      <c r="AG13" s="17"/>
    </row>
    <row r="14" spans="1:33" s="1" customFormat="1" ht="11.1" customHeight="1" outlineLevel="1" x14ac:dyDescent="0.2">
      <c r="A14" s="7" t="s">
        <v>15</v>
      </c>
      <c r="B14" s="7" t="s">
        <v>9</v>
      </c>
      <c r="C14" s="8">
        <v>6</v>
      </c>
      <c r="D14" s="8">
        <v>360</v>
      </c>
      <c r="E14" s="8">
        <v>150</v>
      </c>
      <c r="F14" s="8">
        <v>204</v>
      </c>
      <c r="G14" s="1">
        <f>VLOOKUP(A:A,[1]TDSheet!$A:$G,7,0)</f>
        <v>1</v>
      </c>
      <c r="H14" s="1">
        <f>VLOOKUP(A:A,[1]TDSheet!$A:$H,8,0)</f>
        <v>180</v>
      </c>
      <c r="I14" s="17">
        <f>VLOOKUP(A:A,[2]TDSheet!$A:$F,6,0)</f>
        <v>667</v>
      </c>
      <c r="J14" s="17">
        <f t="shared" si="7"/>
        <v>-517</v>
      </c>
      <c r="K14" s="17">
        <f>VLOOKUP(A:A,[1]TDSheet!$A:$P,16,0)</f>
        <v>600</v>
      </c>
      <c r="L14" s="17"/>
      <c r="M14" s="17"/>
      <c r="N14" s="17"/>
      <c r="O14" s="17">
        <f t="shared" si="8"/>
        <v>30</v>
      </c>
      <c r="P14" s="19">
        <v>360</v>
      </c>
      <c r="Q14" s="20">
        <f t="shared" si="9"/>
        <v>38.799999999999997</v>
      </c>
      <c r="R14" s="17">
        <f t="shared" si="10"/>
        <v>6.8</v>
      </c>
      <c r="S14" s="17">
        <f>VLOOKUP(A:A,[1]TDSheet!$A:$S,19,0)</f>
        <v>33.200000000000003</v>
      </c>
      <c r="T14" s="17">
        <f>VLOOKUP(A:A,[1]TDSheet!$A:$T,20,0)</f>
        <v>2.2000000000000002</v>
      </c>
      <c r="U14" s="17">
        <f>VLOOKUP(A:A,[3]TDSheet!$A:$D,4,0)</f>
        <v>150</v>
      </c>
      <c r="V14" s="17">
        <f>VLOOKUP(A:A,[1]TDSheet!$A:$V,22,0)</f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11"/>
        <v>28</v>
      </c>
      <c r="AA14" s="17">
        <f t="shared" si="12"/>
        <v>360</v>
      </c>
      <c r="AB14" s="17" t="str">
        <f>VLOOKUP(A:A,[1]TDSheet!$A:$AB,28,0)</f>
        <v>апр яб</v>
      </c>
      <c r="AC14" s="17">
        <f>AA14/12</f>
        <v>30</v>
      </c>
      <c r="AD14" s="21">
        <f>VLOOKUP(A:A,[1]TDSheet!$A:$AD,30,0)</f>
        <v>0.25</v>
      </c>
      <c r="AE14" s="17">
        <f t="shared" si="13"/>
        <v>84</v>
      </c>
      <c r="AF14" s="17"/>
      <c r="AG14" s="17"/>
    </row>
    <row r="15" spans="1:33" s="1" customFormat="1" ht="11.1" customHeight="1" outlineLevel="1" x14ac:dyDescent="0.2">
      <c r="A15" s="7" t="s">
        <v>16</v>
      </c>
      <c r="B15" s="7" t="s">
        <v>9</v>
      </c>
      <c r="C15" s="8">
        <v>276</v>
      </c>
      <c r="D15" s="8">
        <v>1202</v>
      </c>
      <c r="E15" s="8">
        <v>192</v>
      </c>
      <c r="F15" s="8">
        <v>1260</v>
      </c>
      <c r="G15" s="1" t="str">
        <f>VLOOKUP(A:A,[1]TDSheet!$A:$G,7,0)</f>
        <v>пуд</v>
      </c>
      <c r="H15" s="1">
        <f>VLOOKUP(A:A,[1]TDSheet!$A:$H,8,0)</f>
        <v>180</v>
      </c>
      <c r="I15" s="17">
        <f>VLOOKUP(A:A,[2]TDSheet!$A:$F,6,0)</f>
        <v>2161</v>
      </c>
      <c r="J15" s="17">
        <f t="shared" si="7"/>
        <v>-1969</v>
      </c>
      <c r="K15" s="17">
        <f>VLOOKUP(A:A,[1]TDSheet!$A:$P,16,0)</f>
        <v>1800</v>
      </c>
      <c r="L15" s="17"/>
      <c r="M15" s="17"/>
      <c r="N15" s="17"/>
      <c r="O15" s="17">
        <f t="shared" si="8"/>
        <v>38.4</v>
      </c>
      <c r="P15" s="19">
        <v>1200</v>
      </c>
      <c r="Q15" s="20">
        <f t="shared" si="9"/>
        <v>110.9375</v>
      </c>
      <c r="R15" s="17">
        <f t="shared" si="10"/>
        <v>32.8125</v>
      </c>
      <c r="S15" s="17">
        <f>VLOOKUP(A:A,[1]TDSheet!$A:$S,19,0)</f>
        <v>229</v>
      </c>
      <c r="T15" s="17">
        <f>VLOOKUP(A:A,[1]TDSheet!$A:$T,20,0)</f>
        <v>228.6</v>
      </c>
      <c r="U15" s="17">
        <f>VLOOKUP(A:A,[3]TDSheet!$A:$D,4,0)</f>
        <v>185</v>
      </c>
      <c r="V15" s="17">
        <f>VLOOKUP(A:A,[1]TDSheet!$A:$V,22,0)</f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1"/>
        <v>98</v>
      </c>
      <c r="AA15" s="17">
        <f t="shared" si="12"/>
        <v>1200</v>
      </c>
      <c r="AB15" s="17" t="str">
        <f>VLOOKUP(A:A,[1]TDSheet!$A:$AB,28,0)</f>
        <v>апр яб</v>
      </c>
      <c r="AC15" s="17">
        <f>AA15/12</f>
        <v>100</v>
      </c>
      <c r="AD15" s="21">
        <f>VLOOKUP(A:A,[1]TDSheet!$A:$AD,30,0)</f>
        <v>0.25</v>
      </c>
      <c r="AE15" s="17">
        <f t="shared" si="13"/>
        <v>294</v>
      </c>
      <c r="AF15" s="17"/>
      <c r="AG15" s="17"/>
    </row>
    <row r="16" spans="1:33" s="1" customFormat="1" ht="11.1" customHeight="1" outlineLevel="1" x14ac:dyDescent="0.2">
      <c r="A16" s="7" t="s">
        <v>45</v>
      </c>
      <c r="B16" s="7" t="s">
        <v>9</v>
      </c>
      <c r="C16" s="8">
        <v>45</v>
      </c>
      <c r="D16" s="8">
        <v>128</v>
      </c>
      <c r="E16" s="8">
        <v>17</v>
      </c>
      <c r="F16" s="8">
        <v>155</v>
      </c>
      <c r="G16" s="1" t="str">
        <f>VLOOKUP(A:A,[1]TDSheet!$A:$G,7,0)</f>
        <v>нов</v>
      </c>
      <c r="H16" s="1" t="e">
        <f>VLOOKUP(A:A,[1]TDSheet!$A:$H,8,0)</f>
        <v>#N/A</v>
      </c>
      <c r="I16" s="17">
        <f>VLOOKUP(A:A,[2]TDSheet!$A:$F,6,0)</f>
        <v>22</v>
      </c>
      <c r="J16" s="17">
        <f t="shared" si="7"/>
        <v>-5</v>
      </c>
      <c r="K16" s="17">
        <f>VLOOKUP(A:A,[1]TDSheet!$A:$P,16,0)</f>
        <v>0</v>
      </c>
      <c r="L16" s="17"/>
      <c r="M16" s="17"/>
      <c r="N16" s="17"/>
      <c r="O16" s="17">
        <f t="shared" si="8"/>
        <v>3.4</v>
      </c>
      <c r="P16" s="19"/>
      <c r="Q16" s="20">
        <f t="shared" si="9"/>
        <v>45.588235294117645</v>
      </c>
      <c r="R16" s="17">
        <f t="shared" si="10"/>
        <v>45.588235294117645</v>
      </c>
      <c r="S16" s="17">
        <f>VLOOKUP(A:A,[1]TDSheet!$A:$S,19,0)</f>
        <v>8.4</v>
      </c>
      <c r="T16" s="17">
        <f>VLOOKUP(A:A,[1]TDSheet!$A:$T,20,0)</f>
        <v>2.6</v>
      </c>
      <c r="U16" s="17">
        <v>0</v>
      </c>
      <c r="V16" s="17">
        <f>VLOOKUP(A:A,[1]TDSheet!$A:$V,22,0)</f>
        <v>0</v>
      </c>
      <c r="W16" s="17">
        <f>VLOOKUP(A:A,[1]TDSheet!$A:$W,23,0)</f>
        <v>126</v>
      </c>
      <c r="X16" s="17">
        <f>VLOOKUP(A:A,[1]TDSheet!$A:$X,24,0)</f>
        <v>14</v>
      </c>
      <c r="Y16" s="17">
        <f>VLOOKUP(A:A,[1]TDSheet!$A:$Y,25,0)</f>
        <v>9</v>
      </c>
      <c r="Z16" s="17">
        <f t="shared" si="11"/>
        <v>0</v>
      </c>
      <c r="AA16" s="17">
        <f t="shared" si="12"/>
        <v>0</v>
      </c>
      <c r="AB16" s="17" t="str">
        <f>VLOOKUP(A:A,[1]TDSheet!$A:$AB,28,0)</f>
        <v>увел</v>
      </c>
      <c r="AC16" s="17">
        <f>AA16/9</f>
        <v>0</v>
      </c>
      <c r="AD16" s="21">
        <f>VLOOKUP(A:A,[1]TDSheet!$A:$AD,30,0)</f>
        <v>0.3</v>
      </c>
      <c r="AE16" s="17">
        <f t="shared" si="13"/>
        <v>0</v>
      </c>
      <c r="AF16" s="17"/>
      <c r="AG16" s="17"/>
    </row>
    <row r="17" spans="1:34" s="1" customFormat="1" ht="11.1" customHeight="1" outlineLevel="1" x14ac:dyDescent="0.2">
      <c r="A17" s="7" t="s">
        <v>46</v>
      </c>
      <c r="B17" s="7" t="s">
        <v>8</v>
      </c>
      <c r="C17" s="8">
        <v>86.1</v>
      </c>
      <c r="D17" s="8">
        <v>573.5</v>
      </c>
      <c r="E17" s="16">
        <v>244</v>
      </c>
      <c r="F17" s="16">
        <v>567</v>
      </c>
      <c r="G17" s="1" t="str">
        <f>VLOOKUP(A:A,[1]TDSheet!$A:$G,7,0)</f>
        <v>рот2</v>
      </c>
      <c r="H17" s="1" t="e">
        <f>VLOOKUP(A:A,[1]TDSheet!$A:$H,8,0)</f>
        <v>#N/A</v>
      </c>
      <c r="I17" s="17">
        <f>VLOOKUP(A:A,[2]TDSheet!$A:$F,6,0)</f>
        <v>233.11099999999999</v>
      </c>
      <c r="J17" s="17">
        <f t="shared" si="7"/>
        <v>10.88900000000001</v>
      </c>
      <c r="K17" s="17">
        <f>VLOOKUP(A:A,[1]TDSheet!$A:$P,16,0)</f>
        <v>0</v>
      </c>
      <c r="L17" s="17"/>
      <c r="M17" s="17"/>
      <c r="N17" s="17"/>
      <c r="O17" s="17">
        <f t="shared" si="8"/>
        <v>48.8</v>
      </c>
      <c r="P17" s="19">
        <v>120</v>
      </c>
      <c r="Q17" s="20">
        <f t="shared" si="9"/>
        <v>14.077868852459018</v>
      </c>
      <c r="R17" s="17">
        <f t="shared" si="10"/>
        <v>11.618852459016393</v>
      </c>
      <c r="S17" s="17">
        <f>VLOOKUP(A:A,[1]TDSheet!$A:$S,19,0)</f>
        <v>68.820000000000007</v>
      </c>
      <c r="T17" s="17">
        <f>VLOOKUP(A:A,[1]TDSheet!$A:$T,20,0)</f>
        <v>67.34</v>
      </c>
      <c r="U17" s="17">
        <f>VLOOKUP(A:A,[3]TDSheet!$A:$D,4,0)</f>
        <v>74</v>
      </c>
      <c r="V17" s="17">
        <f>VLOOKUP(A:A,[1]TDSheet!$A:$V,22,0)</f>
        <v>0</v>
      </c>
      <c r="W17" s="17">
        <f>VLOOKUP(A:A,[1]TDSheet!$A:$W,23,0)</f>
        <v>126</v>
      </c>
      <c r="X17" s="17">
        <f>VLOOKUP(A:A,[1]TDSheet!$A:$X,24,0)</f>
        <v>14</v>
      </c>
      <c r="Y17" s="17">
        <f>VLOOKUP(A:A,[1]TDSheet!$A:$Y,25,0)</f>
        <v>3.7</v>
      </c>
      <c r="Z17" s="17">
        <f t="shared" si="11"/>
        <v>28</v>
      </c>
      <c r="AA17" s="17">
        <f t="shared" si="12"/>
        <v>120</v>
      </c>
      <c r="AB17" s="17" t="e">
        <f>VLOOKUP(A:A,[1]TDSheet!$A:$AB,28,0)</f>
        <v>#N/A</v>
      </c>
      <c r="AC17" s="17">
        <f>AA17/3.7</f>
        <v>32.432432432432428</v>
      </c>
      <c r="AD17" s="21">
        <f>VLOOKUP(A:A,[1]TDSheet!$A:$AD,30,0)</f>
        <v>1</v>
      </c>
      <c r="AE17" s="17">
        <f t="shared" si="13"/>
        <v>103.60000000000001</v>
      </c>
      <c r="AF17" s="17"/>
      <c r="AG17" s="17"/>
    </row>
    <row r="18" spans="1:34" s="1" customFormat="1" ht="11.1" customHeight="1" outlineLevel="1" x14ac:dyDescent="0.2">
      <c r="A18" s="7" t="s">
        <v>47</v>
      </c>
      <c r="B18" s="7" t="s">
        <v>8</v>
      </c>
      <c r="C18" s="8">
        <v>116.5</v>
      </c>
      <c r="D18" s="8">
        <v>352</v>
      </c>
      <c r="E18" s="8">
        <v>93.5</v>
      </c>
      <c r="F18" s="8">
        <v>369.5</v>
      </c>
      <c r="G18" s="1" t="str">
        <f>VLOOKUP(A:A,[1]TDSheet!$A:$G,7,0)</f>
        <v>рот1</v>
      </c>
      <c r="H18" s="1" t="e">
        <f>VLOOKUP(A:A,[1]TDSheet!$A:$H,8,0)</f>
        <v>#N/A</v>
      </c>
      <c r="I18" s="17">
        <f>VLOOKUP(A:A,[2]TDSheet!$A:$F,6,0)</f>
        <v>99</v>
      </c>
      <c r="J18" s="17">
        <f t="shared" si="7"/>
        <v>-5.5</v>
      </c>
      <c r="K18" s="17">
        <f>VLOOKUP(A:A,[1]TDSheet!$A:$P,16,0)</f>
        <v>0</v>
      </c>
      <c r="L18" s="17"/>
      <c r="M18" s="17"/>
      <c r="N18" s="17"/>
      <c r="O18" s="17">
        <f t="shared" si="8"/>
        <v>18.7</v>
      </c>
      <c r="P18" s="19"/>
      <c r="Q18" s="20">
        <f t="shared" si="9"/>
        <v>19.759358288770056</v>
      </c>
      <c r="R18" s="17">
        <f t="shared" si="10"/>
        <v>19.759358288770056</v>
      </c>
      <c r="S18" s="17">
        <f>VLOOKUP(A:A,[1]TDSheet!$A:$S,19,0)</f>
        <v>44.9</v>
      </c>
      <c r="T18" s="17">
        <f>VLOOKUP(A:A,[1]TDSheet!$A:$T,20,0)</f>
        <v>38.5</v>
      </c>
      <c r="U18" s="17">
        <f>VLOOKUP(A:A,[3]TDSheet!$A:$D,4,0)</f>
        <v>22</v>
      </c>
      <c r="V18" s="17">
        <f>VLOOKUP(A:A,[1]TDSheet!$A:$V,22,0)</f>
        <v>0</v>
      </c>
      <c r="W18" s="17">
        <f>VLOOKUP(A:A,[1]TDSheet!$A:$W,23,0)</f>
        <v>84</v>
      </c>
      <c r="X18" s="17">
        <f>VLOOKUP(A:A,[1]TDSheet!$A:$X,24,0)</f>
        <v>12</v>
      </c>
      <c r="Y18" s="17">
        <f>VLOOKUP(A:A,[1]TDSheet!$A:$Y,25,0)</f>
        <v>5.5</v>
      </c>
      <c r="Z18" s="17">
        <f t="shared" si="11"/>
        <v>0</v>
      </c>
      <c r="AA18" s="17">
        <f t="shared" si="12"/>
        <v>0</v>
      </c>
      <c r="AB18" s="17" t="e">
        <f>VLOOKUP(A:A,[1]TDSheet!$A:$AB,28,0)</f>
        <v>#N/A</v>
      </c>
      <c r="AC18" s="17">
        <f>AA18/5.5</f>
        <v>0</v>
      </c>
      <c r="AD18" s="21">
        <f>VLOOKUP(A:A,[1]TDSheet!$A:$AD,30,0)</f>
        <v>1</v>
      </c>
      <c r="AE18" s="17">
        <f t="shared" si="13"/>
        <v>0</v>
      </c>
      <c r="AF18" s="17"/>
      <c r="AG18" s="17"/>
    </row>
    <row r="19" spans="1:34" s="1" customFormat="1" ht="11.1" customHeight="1" outlineLevel="1" x14ac:dyDescent="0.2">
      <c r="A19" s="7" t="s">
        <v>48</v>
      </c>
      <c r="B19" s="7" t="s">
        <v>9</v>
      </c>
      <c r="C19" s="8">
        <v>39</v>
      </c>
      <c r="D19" s="8">
        <v>12</v>
      </c>
      <c r="E19" s="8">
        <v>10</v>
      </c>
      <c r="F19" s="8">
        <v>29</v>
      </c>
      <c r="G19" s="1" t="str">
        <f>VLOOKUP(A:A,[1]TDSheet!$A:$G,7,0)</f>
        <v>нов</v>
      </c>
      <c r="H19" s="1" t="e">
        <f>VLOOKUP(A:A,[1]TDSheet!$A:$H,8,0)</f>
        <v>#N/A</v>
      </c>
      <c r="I19" s="17">
        <f>VLOOKUP(A:A,[2]TDSheet!$A:$F,6,0)</f>
        <v>27</v>
      </c>
      <c r="J19" s="17">
        <f t="shared" si="7"/>
        <v>-17</v>
      </c>
      <c r="K19" s="17">
        <f>VLOOKUP(A:A,[1]TDSheet!$A:$P,16,0)</f>
        <v>0</v>
      </c>
      <c r="L19" s="17"/>
      <c r="M19" s="17"/>
      <c r="N19" s="17"/>
      <c r="O19" s="17">
        <f t="shared" si="8"/>
        <v>2</v>
      </c>
      <c r="P19" s="19"/>
      <c r="Q19" s="20">
        <f t="shared" si="9"/>
        <v>14.5</v>
      </c>
      <c r="R19" s="17">
        <f t="shared" si="10"/>
        <v>14.5</v>
      </c>
      <c r="S19" s="17">
        <f>VLOOKUP(A:A,[1]TDSheet!$A:$S,19,0)</f>
        <v>4.8</v>
      </c>
      <c r="T19" s="17">
        <f>VLOOKUP(A:A,[1]TDSheet!$A:$T,20,0)</f>
        <v>3.8</v>
      </c>
      <c r="U19" s="17">
        <f>VLOOKUP(A:A,[3]TDSheet!$A:$D,4,0)</f>
        <v>1</v>
      </c>
      <c r="V19" s="17">
        <f>VLOOKUP(A:A,[1]TDSheet!$A:$V,22,0)</f>
        <v>0</v>
      </c>
      <c r="W19" s="17">
        <f>VLOOKUP(A:A,[1]TDSheet!$A:$W,23,0)</f>
        <v>234</v>
      </c>
      <c r="X19" s="17">
        <f>VLOOKUP(A:A,[1]TDSheet!$A:$X,24,0)</f>
        <v>18</v>
      </c>
      <c r="Y19" s="17">
        <f>VLOOKUP(A:A,[1]TDSheet!$A:$Y,25,0)</f>
        <v>9</v>
      </c>
      <c r="Z19" s="17">
        <f t="shared" si="11"/>
        <v>0</v>
      </c>
      <c r="AA19" s="17">
        <f t="shared" si="12"/>
        <v>0</v>
      </c>
      <c r="AB19" s="17" t="str">
        <f>VLOOKUP(A:A,[1]TDSheet!$A:$AB,28,0)</f>
        <v>увел</v>
      </c>
      <c r="AC19" s="17">
        <f>AA19/9</f>
        <v>0</v>
      </c>
      <c r="AD19" s="21">
        <f>VLOOKUP(A:A,[1]TDSheet!$A:$AD,30,0)</f>
        <v>0.3</v>
      </c>
      <c r="AE19" s="17">
        <f t="shared" si="13"/>
        <v>0</v>
      </c>
      <c r="AF19" s="17"/>
      <c r="AG19" s="17"/>
    </row>
    <row r="20" spans="1:34" s="1" customFormat="1" ht="11.1" customHeight="1" outlineLevel="1" x14ac:dyDescent="0.2">
      <c r="A20" s="7" t="s">
        <v>49</v>
      </c>
      <c r="B20" s="7" t="s">
        <v>8</v>
      </c>
      <c r="C20" s="8"/>
      <c r="D20" s="8">
        <v>42</v>
      </c>
      <c r="E20" s="8">
        <v>45</v>
      </c>
      <c r="F20" s="8">
        <v>-6</v>
      </c>
      <c r="G20" s="1">
        <f>VLOOKUP(A:A,[1]TDSheet!$A:$G,7,0)</f>
        <v>0</v>
      </c>
      <c r="H20" s="1" t="e">
        <f>VLOOKUP(A:A,[1]TDSheet!$A:$H,8,0)</f>
        <v>#N/A</v>
      </c>
      <c r="I20" s="17">
        <f>VLOOKUP(A:A,[2]TDSheet!$A:$F,6,0)</f>
        <v>95</v>
      </c>
      <c r="J20" s="17">
        <f t="shared" si="7"/>
        <v>-50</v>
      </c>
      <c r="K20" s="17">
        <f>VLOOKUP(A:A,[1]TDSheet!$A:$P,16,0)</f>
        <v>30</v>
      </c>
      <c r="L20" s="17"/>
      <c r="M20" s="17"/>
      <c r="N20" s="17"/>
      <c r="O20" s="17">
        <f t="shared" si="8"/>
        <v>9</v>
      </c>
      <c r="P20" s="19">
        <v>200</v>
      </c>
      <c r="Q20" s="20">
        <f t="shared" si="9"/>
        <v>24.888888888888889</v>
      </c>
      <c r="R20" s="17">
        <f t="shared" si="10"/>
        <v>-0.66666666666666663</v>
      </c>
      <c r="S20" s="17">
        <f>VLOOKUP(A:A,[1]TDSheet!$A:$S,19,0)</f>
        <v>0.6</v>
      </c>
      <c r="T20" s="17">
        <f>VLOOKUP(A:A,[1]TDSheet!$A:$T,20,0)</f>
        <v>0</v>
      </c>
      <c r="U20" s="17">
        <f>VLOOKUP(A:A,[3]TDSheet!$A:$D,4,0)</f>
        <v>21</v>
      </c>
      <c r="V20" s="17">
        <f>VLOOKUP(A:A,[1]TDSheet!$A:$V,22,0)</f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17">
        <f t="shared" si="11"/>
        <v>70</v>
      </c>
      <c r="AA20" s="17">
        <f t="shared" si="12"/>
        <v>200</v>
      </c>
      <c r="AB20" s="17" t="e">
        <f>VLOOKUP(A:A,[1]TDSheet!$A:$AB,28,0)</f>
        <v>#N/A</v>
      </c>
      <c r="AC20" s="17">
        <f>AA20/3</f>
        <v>66.666666666666671</v>
      </c>
      <c r="AD20" s="21">
        <f>VLOOKUP(A:A,[1]TDSheet!$A:$AD,30,0)</f>
        <v>1</v>
      </c>
      <c r="AE20" s="17">
        <f t="shared" si="13"/>
        <v>210</v>
      </c>
      <c r="AF20" s="17"/>
      <c r="AG20" s="17"/>
    </row>
    <row r="21" spans="1:34" s="1" customFormat="1" ht="11.1" customHeight="1" outlineLevel="1" x14ac:dyDescent="0.2">
      <c r="A21" s="7" t="s">
        <v>17</v>
      </c>
      <c r="B21" s="7" t="s">
        <v>9</v>
      </c>
      <c r="C21" s="8">
        <v>1181</v>
      </c>
      <c r="D21" s="8">
        <v>6163</v>
      </c>
      <c r="E21" s="8">
        <v>2828</v>
      </c>
      <c r="F21" s="8">
        <v>4354</v>
      </c>
      <c r="G21" s="1" t="str">
        <f>VLOOKUP(A:A,[1]TDSheet!$A:$G,7,0)</f>
        <v>пуд</v>
      </c>
      <c r="H21" s="1">
        <f>VLOOKUP(A:A,[1]TDSheet!$A:$H,8,0)</f>
        <v>180</v>
      </c>
      <c r="I21" s="17">
        <f>VLOOKUP(A:A,[2]TDSheet!$A:$F,6,0)</f>
        <v>2775</v>
      </c>
      <c r="J21" s="17">
        <f t="shared" si="7"/>
        <v>53</v>
      </c>
      <c r="K21" s="17">
        <f>VLOOKUP(A:A,[1]TDSheet!$A:$P,16,0)</f>
        <v>1519</v>
      </c>
      <c r="L21" s="17"/>
      <c r="M21" s="17"/>
      <c r="N21" s="17"/>
      <c r="O21" s="17">
        <f t="shared" si="8"/>
        <v>565.6</v>
      </c>
      <c r="P21" s="19">
        <v>960</v>
      </c>
      <c r="Q21" s="20">
        <f t="shared" si="9"/>
        <v>12.08097595473833</v>
      </c>
      <c r="R21" s="17">
        <f t="shared" si="10"/>
        <v>7.6980198019801973</v>
      </c>
      <c r="S21" s="17">
        <f>VLOOKUP(A:A,[1]TDSheet!$A:$S,19,0)</f>
        <v>548</v>
      </c>
      <c r="T21" s="17">
        <f>VLOOKUP(A:A,[1]TDSheet!$A:$T,20,0)</f>
        <v>614.20000000000005</v>
      </c>
      <c r="U21" s="17">
        <f>VLOOKUP(A:A,[3]TDSheet!$A:$D,4,0)</f>
        <v>297</v>
      </c>
      <c r="V21" s="17">
        <f>VLOOKUP(A:A,[1]TDSheet!$A:$V,22,0)</f>
        <v>0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17">
        <f t="shared" si="11"/>
        <v>84</v>
      </c>
      <c r="AA21" s="17">
        <f t="shared" si="12"/>
        <v>960</v>
      </c>
      <c r="AB21" s="17" t="str">
        <f>VLOOKUP(A:A,[1]TDSheet!$A:$AB,28,0)</f>
        <v>апр яб</v>
      </c>
      <c r="AC21" s="17">
        <f>AA21/12</f>
        <v>80</v>
      </c>
      <c r="AD21" s="21">
        <f>VLOOKUP(A:A,[1]TDSheet!$A:$AD,30,0)</f>
        <v>0.25</v>
      </c>
      <c r="AE21" s="17">
        <f t="shared" si="13"/>
        <v>252</v>
      </c>
      <c r="AF21" s="17"/>
      <c r="AG21" s="17"/>
    </row>
    <row r="22" spans="1:34" s="1" customFormat="1" ht="11.1" customHeight="1" outlineLevel="1" x14ac:dyDescent="0.2">
      <c r="A22" s="7" t="s">
        <v>18</v>
      </c>
      <c r="B22" s="7" t="s">
        <v>9</v>
      </c>
      <c r="C22" s="8">
        <v>1014</v>
      </c>
      <c r="D22" s="8">
        <v>3173</v>
      </c>
      <c r="E22" s="8">
        <v>1754</v>
      </c>
      <c r="F22" s="8">
        <v>2352</v>
      </c>
      <c r="G22" s="1" t="str">
        <f>VLOOKUP(A:A,[1]TDSheet!$A:$G,7,0)</f>
        <v>яб</v>
      </c>
      <c r="H22" s="1">
        <f>VLOOKUP(A:A,[1]TDSheet!$A:$H,8,0)</f>
        <v>180</v>
      </c>
      <c r="I22" s="17">
        <f>VLOOKUP(A:A,[2]TDSheet!$A:$F,6,0)</f>
        <v>1805</v>
      </c>
      <c r="J22" s="17">
        <f t="shared" si="7"/>
        <v>-51</v>
      </c>
      <c r="K22" s="17">
        <f>VLOOKUP(A:A,[1]TDSheet!$A:$P,16,0)</f>
        <v>971</v>
      </c>
      <c r="L22" s="17"/>
      <c r="M22" s="17"/>
      <c r="N22" s="17"/>
      <c r="O22" s="17">
        <f t="shared" si="8"/>
        <v>350.8</v>
      </c>
      <c r="P22" s="19">
        <v>960</v>
      </c>
      <c r="Q22" s="20">
        <f t="shared" si="9"/>
        <v>12.209236031927023</v>
      </c>
      <c r="R22" s="17">
        <f t="shared" si="10"/>
        <v>6.7046750285062711</v>
      </c>
      <c r="S22" s="17">
        <f>VLOOKUP(A:A,[1]TDSheet!$A:$S,19,0)</f>
        <v>379.8</v>
      </c>
      <c r="T22" s="17">
        <f>VLOOKUP(A:A,[1]TDSheet!$A:$T,20,0)</f>
        <v>362.4</v>
      </c>
      <c r="U22" s="17">
        <f>VLOOKUP(A:A,[3]TDSheet!$A:$D,4,0)</f>
        <v>259</v>
      </c>
      <c r="V22" s="17">
        <f>VLOOKUP(A:A,[1]TDSheet!$A:$V,22,0)</f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17">
        <f t="shared" si="11"/>
        <v>154</v>
      </c>
      <c r="AA22" s="17">
        <f t="shared" si="12"/>
        <v>960</v>
      </c>
      <c r="AB22" s="17" t="str">
        <f>VLOOKUP(A:A,[1]TDSheet!$A:$AB,28,0)</f>
        <v>апр яб</v>
      </c>
      <c r="AC22" s="17">
        <f>AA22/6</f>
        <v>160</v>
      </c>
      <c r="AD22" s="21">
        <f>VLOOKUP(A:A,[1]TDSheet!$A:$AD,30,0)</f>
        <v>0.25</v>
      </c>
      <c r="AE22" s="17">
        <f t="shared" si="13"/>
        <v>231</v>
      </c>
      <c r="AF22" s="17"/>
      <c r="AG22" s="17"/>
    </row>
    <row r="23" spans="1:34" s="1" customFormat="1" ht="11.1" customHeight="1" outlineLevel="1" x14ac:dyDescent="0.2">
      <c r="A23" s="7" t="s">
        <v>19</v>
      </c>
      <c r="B23" s="7" t="s">
        <v>9</v>
      </c>
      <c r="C23" s="8">
        <v>1177</v>
      </c>
      <c r="D23" s="8">
        <v>3421</v>
      </c>
      <c r="E23" s="8">
        <v>2020</v>
      </c>
      <c r="F23" s="8">
        <v>2546</v>
      </c>
      <c r="G23" s="1">
        <f>VLOOKUP(A:A,[1]TDSheet!$A:$G,7,0)</f>
        <v>1</v>
      </c>
      <c r="H23" s="1">
        <f>VLOOKUP(A:A,[1]TDSheet!$A:$H,8,0)</f>
        <v>180</v>
      </c>
      <c r="I23" s="17">
        <f>VLOOKUP(A:A,[2]TDSheet!$A:$F,6,0)</f>
        <v>1867</v>
      </c>
      <c r="J23" s="17">
        <f t="shared" si="7"/>
        <v>153</v>
      </c>
      <c r="K23" s="17">
        <f>VLOOKUP(A:A,[1]TDSheet!$A:$P,16,0)</f>
        <v>1139</v>
      </c>
      <c r="L23" s="17"/>
      <c r="M23" s="17"/>
      <c r="N23" s="17"/>
      <c r="O23" s="17">
        <f t="shared" si="8"/>
        <v>404</v>
      </c>
      <c r="P23" s="19">
        <v>1200</v>
      </c>
      <c r="Q23" s="20">
        <f t="shared" si="9"/>
        <v>12.091584158415841</v>
      </c>
      <c r="R23" s="17">
        <f t="shared" si="10"/>
        <v>6.3019801980198018</v>
      </c>
      <c r="S23" s="17">
        <f>VLOOKUP(A:A,[1]TDSheet!$A:$S,19,0)</f>
        <v>412</v>
      </c>
      <c r="T23" s="17">
        <f>VLOOKUP(A:A,[1]TDSheet!$A:$T,20,0)</f>
        <v>385.2</v>
      </c>
      <c r="U23" s="17">
        <f>VLOOKUP(A:A,[3]TDSheet!$A:$D,4,0)</f>
        <v>279</v>
      </c>
      <c r="V23" s="17">
        <f>VLOOKUP(A:A,[1]TDSheet!$A:$V,22,0)</f>
        <v>0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17">
        <f t="shared" si="11"/>
        <v>98</v>
      </c>
      <c r="AA23" s="17">
        <f t="shared" si="12"/>
        <v>1200</v>
      </c>
      <c r="AB23" s="17" t="str">
        <f>VLOOKUP(A:A,[1]TDSheet!$A:$AB,28,0)</f>
        <v>апр яб</v>
      </c>
      <c r="AC23" s="17">
        <f>AA23/12</f>
        <v>100</v>
      </c>
      <c r="AD23" s="21">
        <f>VLOOKUP(A:A,[1]TDSheet!$A:$AD,30,0)</f>
        <v>0.25</v>
      </c>
      <c r="AE23" s="17">
        <f t="shared" si="13"/>
        <v>294</v>
      </c>
      <c r="AF23" s="17"/>
      <c r="AG23" s="17"/>
    </row>
    <row r="24" spans="1:34" s="1" customFormat="1" ht="11.1" customHeight="1" outlineLevel="1" x14ac:dyDescent="0.2">
      <c r="A24" s="7" t="s">
        <v>50</v>
      </c>
      <c r="B24" s="7" t="s">
        <v>9</v>
      </c>
      <c r="C24" s="8">
        <v>442</v>
      </c>
      <c r="D24" s="8">
        <v>1210</v>
      </c>
      <c r="E24" s="8">
        <v>665</v>
      </c>
      <c r="F24" s="8">
        <v>964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680</v>
      </c>
      <c r="J24" s="17">
        <f t="shared" si="7"/>
        <v>-15</v>
      </c>
      <c r="K24" s="17">
        <f>VLOOKUP(A:A,[1]TDSheet!$A:$P,16,0)</f>
        <v>191</v>
      </c>
      <c r="L24" s="17"/>
      <c r="M24" s="17"/>
      <c r="N24" s="17"/>
      <c r="O24" s="17">
        <f t="shared" si="8"/>
        <v>133</v>
      </c>
      <c r="P24" s="19">
        <v>480</v>
      </c>
      <c r="Q24" s="20">
        <f t="shared" si="9"/>
        <v>12.293233082706767</v>
      </c>
      <c r="R24" s="17">
        <f t="shared" si="10"/>
        <v>7.2481203007518795</v>
      </c>
      <c r="S24" s="17">
        <f>VLOOKUP(A:A,[1]TDSheet!$A:$S,19,0)</f>
        <v>140</v>
      </c>
      <c r="T24" s="17">
        <f>VLOOKUP(A:A,[1]TDSheet!$A:$T,20,0)</f>
        <v>127.4</v>
      </c>
      <c r="U24" s="17">
        <f>VLOOKUP(A:A,[3]TDSheet!$A:$D,4,0)</f>
        <v>171</v>
      </c>
      <c r="V24" s="17">
        <f>VLOOKUP(A:A,[1]TDSheet!$A:$V,22,0)</f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17">
        <f t="shared" si="11"/>
        <v>42</v>
      </c>
      <c r="AA24" s="17">
        <f t="shared" si="12"/>
        <v>480</v>
      </c>
      <c r="AB24" s="17" t="e">
        <f>VLOOKUP(A:A,[1]TDSheet!$A:$AB,28,0)</f>
        <v>#N/A</v>
      </c>
      <c r="AC24" s="17">
        <f>AA24/12</f>
        <v>40</v>
      </c>
      <c r="AD24" s="21">
        <f>VLOOKUP(A:A,[1]TDSheet!$A:$AD,30,0)</f>
        <v>0.25</v>
      </c>
      <c r="AE24" s="17">
        <f t="shared" si="13"/>
        <v>126</v>
      </c>
      <c r="AF24" s="17"/>
      <c r="AG24" s="17"/>
    </row>
    <row r="25" spans="1:34" s="1" customFormat="1" ht="11.1" customHeight="1" outlineLevel="1" x14ac:dyDescent="0.2">
      <c r="A25" s="7" t="s">
        <v>51</v>
      </c>
      <c r="B25" s="7" t="s">
        <v>9</v>
      </c>
      <c r="C25" s="8">
        <v>107</v>
      </c>
      <c r="D25" s="8">
        <v>169</v>
      </c>
      <c r="E25" s="8">
        <v>39</v>
      </c>
      <c r="F25" s="8">
        <v>228</v>
      </c>
      <c r="G25" s="1" t="str">
        <f>VLOOKUP(A:A,[1]TDSheet!$A:$G,7,0)</f>
        <v>нов</v>
      </c>
      <c r="H25" s="1" t="e">
        <f>VLOOKUP(A:A,[1]TDSheet!$A:$H,8,0)</f>
        <v>#N/A</v>
      </c>
      <c r="I25" s="17">
        <f>VLOOKUP(A:A,[2]TDSheet!$A:$F,6,0)</f>
        <v>53</v>
      </c>
      <c r="J25" s="17">
        <f t="shared" si="7"/>
        <v>-14</v>
      </c>
      <c r="K25" s="17">
        <f>VLOOKUP(A:A,[1]TDSheet!$A:$P,16,0)</f>
        <v>0</v>
      </c>
      <c r="L25" s="17"/>
      <c r="M25" s="17"/>
      <c r="N25" s="17"/>
      <c r="O25" s="17">
        <f t="shared" si="8"/>
        <v>7.8</v>
      </c>
      <c r="P25" s="19"/>
      <c r="Q25" s="20">
        <f t="shared" si="9"/>
        <v>29.23076923076923</v>
      </c>
      <c r="R25" s="17">
        <f t="shared" si="10"/>
        <v>29.23076923076923</v>
      </c>
      <c r="S25" s="17">
        <f>VLOOKUP(A:A,[1]TDSheet!$A:$S,19,0)</f>
        <v>11</v>
      </c>
      <c r="T25" s="17">
        <f>VLOOKUP(A:A,[1]TDSheet!$A:$T,20,0)</f>
        <v>13.8</v>
      </c>
      <c r="U25" s="17">
        <f>VLOOKUP(A:A,[3]TDSheet!$A:$D,4,0)</f>
        <v>10</v>
      </c>
      <c r="V25" s="17">
        <f>VLOOKUP(A:A,[1]TDSheet!$A:$V,22,0)</f>
        <v>0</v>
      </c>
      <c r="W25" s="17">
        <f>VLOOKUP(A:A,[1]TDSheet!$A:$W,23,0)</f>
        <v>234</v>
      </c>
      <c r="X25" s="17">
        <f>VLOOKUP(A:A,[1]TDSheet!$A:$X,24,0)</f>
        <v>18</v>
      </c>
      <c r="Y25" s="17">
        <f>VLOOKUP(A:A,[1]TDSheet!$A:$Y,25,0)</f>
        <v>9</v>
      </c>
      <c r="Z25" s="17">
        <f t="shared" si="11"/>
        <v>0</v>
      </c>
      <c r="AA25" s="17">
        <f t="shared" si="12"/>
        <v>0</v>
      </c>
      <c r="AB25" s="17" t="str">
        <f>VLOOKUP(A:A,[1]TDSheet!$A:$AB,28,0)</f>
        <v>увел</v>
      </c>
      <c r="AC25" s="17">
        <f>AA25/9</f>
        <v>0</v>
      </c>
      <c r="AD25" s="21">
        <f>VLOOKUP(A:A,[1]TDSheet!$A:$AD,30,0)</f>
        <v>0.3</v>
      </c>
      <c r="AE25" s="17">
        <f t="shared" si="13"/>
        <v>0</v>
      </c>
      <c r="AF25" s="17"/>
      <c r="AG25" s="17"/>
    </row>
    <row r="26" spans="1:34" s="1" customFormat="1" ht="11.1" customHeight="1" outlineLevel="1" x14ac:dyDescent="0.2">
      <c r="A26" s="7" t="s">
        <v>52</v>
      </c>
      <c r="B26" s="7" t="s">
        <v>8</v>
      </c>
      <c r="C26" s="8">
        <v>18</v>
      </c>
      <c r="D26" s="8">
        <v>1752</v>
      </c>
      <c r="E26" s="8">
        <v>929</v>
      </c>
      <c r="F26" s="8">
        <v>799</v>
      </c>
      <c r="G26" s="1">
        <f>VLOOKUP(A:A,[1]TDSheet!$A:$G,7,0)</f>
        <v>1</v>
      </c>
      <c r="H26" s="1" t="e">
        <f>VLOOKUP(A:A,[1]TDSheet!$A:$H,8,0)</f>
        <v>#N/A</v>
      </c>
      <c r="I26" s="17">
        <f>VLOOKUP(A:A,[2]TDSheet!$A:$F,6,0)</f>
        <v>1135</v>
      </c>
      <c r="J26" s="17">
        <f t="shared" si="7"/>
        <v>-206</v>
      </c>
      <c r="K26" s="17">
        <f>VLOOKUP(A:A,[1]TDSheet!$A:$P,16,0)</f>
        <v>387</v>
      </c>
      <c r="L26" s="17"/>
      <c r="M26" s="17"/>
      <c r="N26" s="17"/>
      <c r="O26" s="17">
        <f t="shared" si="8"/>
        <v>185.8</v>
      </c>
      <c r="P26" s="19">
        <v>1000</v>
      </c>
      <c r="Q26" s="20">
        <f t="shared" si="9"/>
        <v>11.765339074273411</v>
      </c>
      <c r="R26" s="17">
        <f t="shared" si="10"/>
        <v>4.3003229278794404</v>
      </c>
      <c r="S26" s="17">
        <f>VLOOKUP(A:A,[1]TDSheet!$A:$S,19,0)</f>
        <v>1.2</v>
      </c>
      <c r="T26" s="17">
        <f>VLOOKUP(A:A,[1]TDSheet!$A:$T,20,0)</f>
        <v>39.6</v>
      </c>
      <c r="U26" s="17">
        <f>VLOOKUP(A:A,[3]TDSheet!$A:$D,4,0)</f>
        <v>240</v>
      </c>
      <c r="V26" s="17">
        <f>VLOOKUP(A:A,[1]TDSheet!$A:$V,22,0)</f>
        <v>0</v>
      </c>
      <c r="W26" s="17">
        <f>VLOOKUP(A:A,[1]TDSheet!$A:$W,23,0)</f>
        <v>84</v>
      </c>
      <c r="X26" s="17">
        <f>VLOOKUP(A:A,[1]TDSheet!$A:$X,24,0)</f>
        <v>12</v>
      </c>
      <c r="Y26" s="17">
        <f>VLOOKUP(A:A,[1]TDSheet!$A:$Y,25,0)</f>
        <v>6</v>
      </c>
      <c r="Z26" s="17">
        <f t="shared" si="11"/>
        <v>168</v>
      </c>
      <c r="AA26" s="17">
        <f t="shared" si="12"/>
        <v>1000</v>
      </c>
      <c r="AB26" s="17" t="e">
        <f>VLOOKUP(A:A,[1]TDSheet!$A:$AB,28,0)</f>
        <v>#N/A</v>
      </c>
      <c r="AC26" s="17">
        <f>AA26/6</f>
        <v>166.66666666666666</v>
      </c>
      <c r="AD26" s="21">
        <f>VLOOKUP(A:A,[1]TDSheet!$A:$AD,30,0)</f>
        <v>1</v>
      </c>
      <c r="AE26" s="17">
        <f t="shared" si="13"/>
        <v>1008</v>
      </c>
      <c r="AF26" s="17"/>
      <c r="AG26" s="17"/>
    </row>
    <row r="27" spans="1:34" s="1" customFormat="1" ht="11.1" customHeight="1" outlineLevel="1" x14ac:dyDescent="0.2">
      <c r="A27" s="7" t="s">
        <v>20</v>
      </c>
      <c r="B27" s="7" t="s">
        <v>9</v>
      </c>
      <c r="C27" s="8">
        <v>190</v>
      </c>
      <c r="D27" s="8">
        <v>974</v>
      </c>
      <c r="E27" s="8">
        <v>262</v>
      </c>
      <c r="F27" s="8">
        <v>873</v>
      </c>
      <c r="G27" s="1" t="str">
        <f>VLOOKUP(A:A,[1]TDSheet!$A:$G,7,0)</f>
        <v>яб</v>
      </c>
      <c r="H27" s="1">
        <f>VLOOKUP(A:A,[1]TDSheet!$A:$H,8,0)</f>
        <v>180</v>
      </c>
      <c r="I27" s="17">
        <f>VLOOKUP(A:A,[2]TDSheet!$A:$F,6,0)</f>
        <v>273</v>
      </c>
      <c r="J27" s="17">
        <f t="shared" si="7"/>
        <v>-11</v>
      </c>
      <c r="K27" s="17">
        <f>VLOOKUP(A:A,[1]TDSheet!$A:$P,16,0)</f>
        <v>0</v>
      </c>
      <c r="L27" s="17"/>
      <c r="M27" s="17"/>
      <c r="N27" s="17"/>
      <c r="O27" s="17">
        <f t="shared" si="8"/>
        <v>52.4</v>
      </c>
      <c r="P27" s="19"/>
      <c r="Q27" s="20">
        <f t="shared" si="9"/>
        <v>16.66030534351145</v>
      </c>
      <c r="R27" s="17">
        <f t="shared" si="10"/>
        <v>16.66030534351145</v>
      </c>
      <c r="S27" s="17">
        <f>VLOOKUP(A:A,[1]TDSheet!$A:$S,19,0)</f>
        <v>73.400000000000006</v>
      </c>
      <c r="T27" s="17">
        <f>VLOOKUP(A:A,[1]TDSheet!$A:$T,20,0)</f>
        <v>95</v>
      </c>
      <c r="U27" s="17">
        <f>VLOOKUP(A:A,[3]TDSheet!$A:$D,4,0)</f>
        <v>13</v>
      </c>
      <c r="V27" s="17">
        <f>VLOOKUP(A:A,[1]TDSheet!$A:$V,22,0)</f>
        <v>0</v>
      </c>
      <c r="W27" s="17">
        <f>VLOOKUP(A:A,[1]TDSheet!$A:$W,23,0)</f>
        <v>84</v>
      </c>
      <c r="X27" s="17">
        <f>VLOOKUP(A:A,[1]TDSheet!$A:$X,24,0)</f>
        <v>12</v>
      </c>
      <c r="Y27" s="17">
        <f>VLOOKUP(A:A,[1]TDSheet!$A:$Y,25,0)</f>
        <v>8</v>
      </c>
      <c r="Z27" s="17">
        <f t="shared" si="11"/>
        <v>0</v>
      </c>
      <c r="AA27" s="17">
        <f t="shared" si="12"/>
        <v>0</v>
      </c>
      <c r="AB27" s="17" t="str">
        <f>VLOOKUP(A:A,[1]TDSheet!$A:$AB,28,0)</f>
        <v>апр яб</v>
      </c>
      <c r="AC27" s="17">
        <f>AA27/8</f>
        <v>0</v>
      </c>
      <c r="AD27" s="21">
        <f>VLOOKUP(A:A,[1]TDSheet!$A:$AD,30,0)</f>
        <v>0.75</v>
      </c>
      <c r="AE27" s="17">
        <f t="shared" si="13"/>
        <v>0</v>
      </c>
      <c r="AF27" s="17"/>
      <c r="AG27" s="17"/>
    </row>
    <row r="28" spans="1:34" s="1" customFormat="1" ht="11.1" customHeight="1" outlineLevel="1" x14ac:dyDescent="0.2">
      <c r="A28" s="7" t="s">
        <v>53</v>
      </c>
      <c r="B28" s="7" t="s">
        <v>9</v>
      </c>
      <c r="C28" s="8">
        <v>16</v>
      </c>
      <c r="D28" s="8">
        <v>384</v>
      </c>
      <c r="E28" s="8">
        <v>58</v>
      </c>
      <c r="F28" s="8">
        <v>335</v>
      </c>
      <c r="G28" s="1">
        <f>VLOOKUP(A:A,[1]TDSheet!$A:$G,7,0)</f>
        <v>1</v>
      </c>
      <c r="H28" s="1" t="e">
        <f>VLOOKUP(A:A,[1]TDSheet!$A:$H,8,0)</f>
        <v>#N/A</v>
      </c>
      <c r="I28" s="17">
        <f>VLOOKUP(A:A,[2]TDSheet!$A:$F,6,0)</f>
        <v>61</v>
      </c>
      <c r="J28" s="17">
        <f t="shared" si="7"/>
        <v>-3</v>
      </c>
      <c r="K28" s="17">
        <f>VLOOKUP(A:A,[1]TDSheet!$A:$P,16,0)</f>
        <v>0</v>
      </c>
      <c r="L28" s="17"/>
      <c r="M28" s="17"/>
      <c r="N28" s="17"/>
      <c r="O28" s="17">
        <f t="shared" si="8"/>
        <v>11.6</v>
      </c>
      <c r="P28" s="19"/>
      <c r="Q28" s="20">
        <f t="shared" si="9"/>
        <v>28.879310344827587</v>
      </c>
      <c r="R28" s="17">
        <f t="shared" si="10"/>
        <v>28.879310344827587</v>
      </c>
      <c r="S28" s="17">
        <f>VLOOKUP(A:A,[1]TDSheet!$A:$S,19,0)</f>
        <v>16.2</v>
      </c>
      <c r="T28" s="17">
        <f>VLOOKUP(A:A,[1]TDSheet!$A:$T,20,0)</f>
        <v>14.4</v>
      </c>
      <c r="U28" s="17">
        <f>VLOOKUP(A:A,[3]TDSheet!$A:$D,4,0)</f>
        <v>18</v>
      </c>
      <c r="V28" s="17">
        <f>VLOOKUP(A:A,[1]TDSheet!$A:$V,22,0)</f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16</v>
      </c>
      <c r="Z28" s="17">
        <f t="shared" si="11"/>
        <v>0</v>
      </c>
      <c r="AA28" s="17">
        <f t="shared" si="12"/>
        <v>0</v>
      </c>
      <c r="AB28" s="17">
        <f>VLOOKUP(A:A,[1]TDSheet!$A:$AB,28,0)</f>
        <v>0</v>
      </c>
      <c r="AC28" s="17">
        <f>AA28/16</f>
        <v>0</v>
      </c>
      <c r="AD28" s="21">
        <f>VLOOKUP(A:A,[1]TDSheet!$A:$AD,30,0)</f>
        <v>0.43</v>
      </c>
      <c r="AE28" s="17">
        <f t="shared" si="13"/>
        <v>0</v>
      </c>
      <c r="AF28" s="17"/>
      <c r="AG28" s="17"/>
    </row>
    <row r="29" spans="1:34" s="1" customFormat="1" ht="11.1" customHeight="1" outlineLevel="1" x14ac:dyDescent="0.2">
      <c r="A29" s="7" t="s">
        <v>21</v>
      </c>
      <c r="B29" s="7" t="s">
        <v>9</v>
      </c>
      <c r="C29" s="8">
        <v>474</v>
      </c>
      <c r="D29" s="8">
        <v>1696</v>
      </c>
      <c r="E29" s="8">
        <v>947</v>
      </c>
      <c r="F29" s="8">
        <v>1172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979</v>
      </c>
      <c r="J29" s="17">
        <f t="shared" si="7"/>
        <v>-32</v>
      </c>
      <c r="K29" s="17">
        <f>VLOOKUP(A:A,[1]TDSheet!$A:$P,16,0)</f>
        <v>714</v>
      </c>
      <c r="L29" s="17"/>
      <c r="M29" s="17"/>
      <c r="N29" s="17"/>
      <c r="O29" s="17">
        <f t="shared" si="8"/>
        <v>189.4</v>
      </c>
      <c r="P29" s="19">
        <v>400</v>
      </c>
      <c r="Q29" s="20">
        <f t="shared" si="9"/>
        <v>12.069693769799366</v>
      </c>
      <c r="R29" s="17">
        <f t="shared" si="10"/>
        <v>6.1879619852164724</v>
      </c>
      <c r="S29" s="17">
        <f>VLOOKUP(A:A,[1]TDSheet!$A:$S,19,0)</f>
        <v>186.8</v>
      </c>
      <c r="T29" s="17">
        <f>VLOOKUP(A:A,[1]TDSheet!$A:$T,20,0)</f>
        <v>183</v>
      </c>
      <c r="U29" s="17">
        <f>VLOOKUP(A:A,[3]TDSheet!$A:$D,4,0)</f>
        <v>43</v>
      </c>
      <c r="V29" s="17">
        <f>VLOOKUP(A:A,[1]TDSheet!$A:$V,22,0)</f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8</v>
      </c>
      <c r="Z29" s="17">
        <f t="shared" si="11"/>
        <v>48</v>
      </c>
      <c r="AA29" s="17">
        <f t="shared" si="12"/>
        <v>400</v>
      </c>
      <c r="AB29" s="17" t="str">
        <f>VLOOKUP(A:A,[1]TDSheet!$A:$AB,28,0)</f>
        <v>апр яб</v>
      </c>
      <c r="AC29" s="17">
        <f>AA29/8</f>
        <v>50</v>
      </c>
      <c r="AD29" s="21">
        <f>VLOOKUP(A:A,[1]TDSheet!$A:$AD,30,0)</f>
        <v>0.9</v>
      </c>
      <c r="AE29" s="17">
        <f t="shared" si="13"/>
        <v>345.6</v>
      </c>
      <c r="AF29" s="17"/>
      <c r="AG29" s="17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123</v>
      </c>
      <c r="D30" s="8">
        <v>1163</v>
      </c>
      <c r="E30" s="8">
        <v>155</v>
      </c>
      <c r="F30" s="8">
        <v>1113</v>
      </c>
      <c r="G30" s="1">
        <f>VLOOKUP(A:A,[1]TDSheet!$A:$G,7,0)</f>
        <v>0</v>
      </c>
      <c r="H30" s="1" t="e">
        <f>VLOOKUP(A:A,[1]TDSheet!$A:$H,8,0)</f>
        <v>#N/A</v>
      </c>
      <c r="I30" s="17">
        <f>VLOOKUP(A:A,[2]TDSheet!$A:$F,6,0)</f>
        <v>167</v>
      </c>
      <c r="J30" s="17">
        <f t="shared" si="7"/>
        <v>-12</v>
      </c>
      <c r="K30" s="17">
        <f>VLOOKUP(A:A,[1]TDSheet!$A:$P,16,0)</f>
        <v>0</v>
      </c>
      <c r="L30" s="17"/>
      <c r="M30" s="17"/>
      <c r="N30" s="17"/>
      <c r="O30" s="17">
        <f t="shared" si="8"/>
        <v>31</v>
      </c>
      <c r="P30" s="19"/>
      <c r="Q30" s="20">
        <f t="shared" si="9"/>
        <v>35.903225806451616</v>
      </c>
      <c r="R30" s="17">
        <f t="shared" si="10"/>
        <v>35.903225806451616</v>
      </c>
      <c r="S30" s="17">
        <f>VLOOKUP(A:A,[1]TDSheet!$A:$S,19,0)</f>
        <v>39.4</v>
      </c>
      <c r="T30" s="17">
        <f>VLOOKUP(A:A,[1]TDSheet!$A:$T,20,0)</f>
        <v>33</v>
      </c>
      <c r="U30" s="17">
        <f>VLOOKUP(A:A,[3]TDSheet!$A:$D,4,0)</f>
        <v>38</v>
      </c>
      <c r="V30" s="17">
        <f>VLOOKUP(A:A,[1]TDSheet!$A:$V,22,0)</f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16</v>
      </c>
      <c r="Z30" s="17">
        <f t="shared" si="11"/>
        <v>0</v>
      </c>
      <c r="AA30" s="17">
        <f t="shared" si="12"/>
        <v>0</v>
      </c>
      <c r="AB30" s="23" t="str">
        <f>VLOOKUP(A:A,[1]TDSheet!$A:$AB,28,0)</f>
        <v>увел</v>
      </c>
      <c r="AC30" s="17">
        <f>AA30/16</f>
        <v>0</v>
      </c>
      <c r="AD30" s="21">
        <f>VLOOKUP(A:A,[1]TDSheet!$A:$AD,30,0)</f>
        <v>0.43</v>
      </c>
      <c r="AE30" s="17">
        <f t="shared" si="13"/>
        <v>0</v>
      </c>
      <c r="AF30" s="17"/>
      <c r="AG30" s="17"/>
      <c r="AH30" s="24"/>
    </row>
    <row r="31" spans="1:34" s="1" customFormat="1" ht="11.1" customHeight="1" outlineLevel="1" x14ac:dyDescent="0.2">
      <c r="A31" s="7" t="s">
        <v>54</v>
      </c>
      <c r="B31" s="7" t="s">
        <v>9</v>
      </c>
      <c r="C31" s="8">
        <v>112</v>
      </c>
      <c r="D31" s="8">
        <v>1090</v>
      </c>
      <c r="E31" s="8">
        <v>695</v>
      </c>
      <c r="F31" s="8">
        <v>474</v>
      </c>
      <c r="G31" s="1">
        <f>VLOOKUP(A:A,[1]TDSheet!$A:$G,7,0)</f>
        <v>1</v>
      </c>
      <c r="H31" s="1">
        <f>VLOOKUP(A:A,[1]TDSheet!$A:$H,8,0)</f>
        <v>150</v>
      </c>
      <c r="I31" s="17">
        <f>VLOOKUP(A:A,[2]TDSheet!$A:$F,6,0)</f>
        <v>731</v>
      </c>
      <c r="J31" s="17">
        <f t="shared" si="7"/>
        <v>-36</v>
      </c>
      <c r="K31" s="17">
        <f>VLOOKUP(A:A,[1]TDSheet!$A:$P,16,0)</f>
        <v>46</v>
      </c>
      <c r="L31" s="17"/>
      <c r="M31" s="17"/>
      <c r="N31" s="17"/>
      <c r="O31" s="17">
        <f t="shared" si="8"/>
        <v>59</v>
      </c>
      <c r="P31" s="19">
        <v>240</v>
      </c>
      <c r="Q31" s="20">
        <f t="shared" si="9"/>
        <v>12.881355932203389</v>
      </c>
      <c r="R31" s="17">
        <f t="shared" si="10"/>
        <v>8.0338983050847457</v>
      </c>
      <c r="S31" s="17">
        <f>VLOOKUP(A:A,[1]TDSheet!$A:$S,19,0)</f>
        <v>68.8</v>
      </c>
      <c r="T31" s="17">
        <f>VLOOKUP(A:A,[1]TDSheet!$A:$T,20,0)</f>
        <v>68.400000000000006</v>
      </c>
      <c r="U31" s="17">
        <f>VLOOKUP(A:A,[3]TDSheet!$A:$D,4,0)</f>
        <v>82</v>
      </c>
      <c r="V31" s="17">
        <f>VLOOKUP(A:A,[1]TDSheet!$A:$V,22,0)</f>
        <v>400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17">
        <f t="shared" si="11"/>
        <v>36</v>
      </c>
      <c r="AA31" s="17">
        <f t="shared" si="12"/>
        <v>240</v>
      </c>
      <c r="AB31" s="17">
        <f>VLOOKUP(A:A,[1]TDSheet!$A:$AB,28,0)</f>
        <v>0</v>
      </c>
      <c r="AC31" s="17">
        <f>AA31/8</f>
        <v>30</v>
      </c>
      <c r="AD31" s="21">
        <f>VLOOKUP(A:A,[1]TDSheet!$A:$AD,30,0)</f>
        <v>0.9</v>
      </c>
      <c r="AE31" s="17">
        <f t="shared" si="13"/>
        <v>259.2</v>
      </c>
      <c r="AF31" s="17"/>
      <c r="AG31" s="17"/>
    </row>
    <row r="32" spans="1:34" s="1" customFormat="1" ht="21.95" customHeight="1" outlineLevel="1" x14ac:dyDescent="0.2">
      <c r="A32" s="7" t="s">
        <v>23</v>
      </c>
      <c r="B32" s="7" t="s">
        <v>9</v>
      </c>
      <c r="C32" s="8">
        <v>329</v>
      </c>
      <c r="D32" s="8">
        <v>1028</v>
      </c>
      <c r="E32" s="8">
        <v>771</v>
      </c>
      <c r="F32" s="8">
        <v>538</v>
      </c>
      <c r="G32" s="1">
        <f>VLOOKUP(A:A,[1]TDSheet!$A:$G,7,0)</f>
        <v>0</v>
      </c>
      <c r="H32" s="1" t="e">
        <f>VLOOKUP(A:A,[1]TDSheet!$A:$H,8,0)</f>
        <v>#N/A</v>
      </c>
      <c r="I32" s="17">
        <f>VLOOKUP(A:A,[2]TDSheet!$A:$F,6,0)</f>
        <v>707</v>
      </c>
      <c r="J32" s="17">
        <f t="shared" si="7"/>
        <v>64</v>
      </c>
      <c r="K32" s="17">
        <f>VLOOKUP(A:A,[1]TDSheet!$A:$P,16,0)</f>
        <v>1033</v>
      </c>
      <c r="L32" s="17"/>
      <c r="M32" s="17"/>
      <c r="N32" s="17"/>
      <c r="O32" s="17">
        <f t="shared" si="8"/>
        <v>154.19999999999999</v>
      </c>
      <c r="P32" s="19">
        <v>280</v>
      </c>
      <c r="Q32" s="20">
        <f t="shared" si="9"/>
        <v>12.003891050583659</v>
      </c>
      <c r="R32" s="17">
        <f t="shared" si="10"/>
        <v>3.4889753566796369</v>
      </c>
      <c r="S32" s="17">
        <f>VLOOKUP(A:A,[1]TDSheet!$A:$S,19,0)</f>
        <v>153.6</v>
      </c>
      <c r="T32" s="17">
        <f>VLOOKUP(A:A,[1]TDSheet!$A:$T,20,0)</f>
        <v>179.6</v>
      </c>
      <c r="U32" s="17">
        <f>VLOOKUP(A:A,[3]TDSheet!$A:$D,4,0)</f>
        <v>33</v>
      </c>
      <c r="V32" s="17">
        <f>VLOOKUP(A:A,[1]TDSheet!$A:$V,22,0)</f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17">
        <f t="shared" si="11"/>
        <v>12</v>
      </c>
      <c r="AA32" s="17">
        <f t="shared" si="12"/>
        <v>280</v>
      </c>
      <c r="AB32" s="17" t="str">
        <f>VLOOKUP(A:A,[1]TDSheet!$A:$AB,28,0)</f>
        <v>апр яб</v>
      </c>
      <c r="AC32" s="17">
        <f>AA32/16</f>
        <v>17.5</v>
      </c>
      <c r="AD32" s="21">
        <f>VLOOKUP(A:A,[1]TDSheet!$A:$AD,30,0)</f>
        <v>0.43</v>
      </c>
      <c r="AE32" s="17">
        <f t="shared" si="13"/>
        <v>82.56</v>
      </c>
      <c r="AF32" s="17"/>
      <c r="AG32" s="17"/>
    </row>
    <row r="33" spans="1:33" s="1" customFormat="1" ht="21.95" customHeight="1" outlineLevel="1" x14ac:dyDescent="0.2">
      <c r="A33" s="7" t="s">
        <v>55</v>
      </c>
      <c r="B33" s="7" t="s">
        <v>9</v>
      </c>
      <c r="C33" s="8">
        <v>105</v>
      </c>
      <c r="D33" s="8">
        <v>501</v>
      </c>
      <c r="E33" s="8">
        <v>205</v>
      </c>
      <c r="F33" s="8">
        <v>390</v>
      </c>
      <c r="G33" s="1">
        <f>VLOOKUP(A:A,[1]TDSheet!$A:$G,7,0)</f>
        <v>1</v>
      </c>
      <c r="H33" s="1" t="e">
        <f>VLOOKUP(A:A,[1]TDSheet!$A:$H,8,0)</f>
        <v>#N/A</v>
      </c>
      <c r="I33" s="17">
        <f>VLOOKUP(A:A,[2]TDSheet!$A:$F,6,0)</f>
        <v>210</v>
      </c>
      <c r="J33" s="17">
        <f t="shared" si="7"/>
        <v>-5</v>
      </c>
      <c r="K33" s="17">
        <f>VLOOKUP(A:A,[1]TDSheet!$A:$P,16,0)</f>
        <v>0</v>
      </c>
      <c r="L33" s="17"/>
      <c r="M33" s="17"/>
      <c r="N33" s="17"/>
      <c r="O33" s="17">
        <f t="shared" si="8"/>
        <v>41</v>
      </c>
      <c r="P33" s="19">
        <v>120</v>
      </c>
      <c r="Q33" s="20">
        <f t="shared" si="9"/>
        <v>12.439024390243903</v>
      </c>
      <c r="R33" s="17">
        <f t="shared" si="10"/>
        <v>9.5121951219512191</v>
      </c>
      <c r="S33" s="17">
        <f>VLOOKUP(A:A,[1]TDSheet!$A:$S,19,0)</f>
        <v>55</v>
      </c>
      <c r="T33" s="17">
        <f>VLOOKUP(A:A,[1]TDSheet!$A:$T,20,0)</f>
        <v>45.8</v>
      </c>
      <c r="U33" s="17">
        <f>VLOOKUP(A:A,[3]TDSheet!$A:$D,4,0)</f>
        <v>64</v>
      </c>
      <c r="V33" s="17">
        <f>VLOOKUP(A:A,[1]TDSheet!$A:$V,22,0)</f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8</v>
      </c>
      <c r="Z33" s="17">
        <f t="shared" si="11"/>
        <v>12</v>
      </c>
      <c r="AA33" s="17">
        <f t="shared" si="12"/>
        <v>120</v>
      </c>
      <c r="AB33" s="17">
        <f>VLOOKUP(A:A,[1]TDSheet!$A:$AB,28,0)</f>
        <v>0</v>
      </c>
      <c r="AC33" s="17">
        <f>AA33/8</f>
        <v>15</v>
      </c>
      <c r="AD33" s="21">
        <f>VLOOKUP(A:A,[1]TDSheet!$A:$AD,30,0)</f>
        <v>0.9</v>
      </c>
      <c r="AE33" s="17">
        <f t="shared" si="13"/>
        <v>86.4</v>
      </c>
      <c r="AF33" s="17"/>
      <c r="AG33" s="17"/>
    </row>
    <row r="34" spans="1:33" s="1" customFormat="1" ht="21.95" customHeight="1" outlineLevel="1" x14ac:dyDescent="0.2">
      <c r="A34" s="7" t="s">
        <v>24</v>
      </c>
      <c r="B34" s="7" t="s">
        <v>9</v>
      </c>
      <c r="C34" s="8">
        <v>360</v>
      </c>
      <c r="D34" s="8">
        <v>481</v>
      </c>
      <c r="E34" s="8">
        <v>364</v>
      </c>
      <c r="F34" s="8">
        <v>476</v>
      </c>
      <c r="G34" s="1">
        <f>VLOOKUP(A:A,[1]TDSheet!$A:$G,7,0)</f>
        <v>1</v>
      </c>
      <c r="H34" s="1" t="e">
        <f>VLOOKUP(A:A,[1]TDSheet!$A:$H,8,0)</f>
        <v>#N/A</v>
      </c>
      <c r="I34" s="17">
        <f>VLOOKUP(A:A,[2]TDSheet!$A:$F,6,0)</f>
        <v>361</v>
      </c>
      <c r="J34" s="17">
        <f t="shared" si="7"/>
        <v>3</v>
      </c>
      <c r="K34" s="17">
        <f>VLOOKUP(A:A,[1]TDSheet!$A:$P,16,0)</f>
        <v>243</v>
      </c>
      <c r="L34" s="17"/>
      <c r="M34" s="17"/>
      <c r="N34" s="17"/>
      <c r="O34" s="17">
        <f t="shared" si="8"/>
        <v>72.8</v>
      </c>
      <c r="P34" s="19">
        <v>160</v>
      </c>
      <c r="Q34" s="20">
        <f t="shared" si="9"/>
        <v>12.074175824175825</v>
      </c>
      <c r="R34" s="17">
        <f t="shared" si="10"/>
        <v>6.5384615384615383</v>
      </c>
      <c r="S34" s="17">
        <f>VLOOKUP(A:A,[1]TDSheet!$A:$S,19,0)</f>
        <v>80.2</v>
      </c>
      <c r="T34" s="17">
        <f>VLOOKUP(A:A,[1]TDSheet!$A:$T,20,0)</f>
        <v>69.400000000000006</v>
      </c>
      <c r="U34" s="17">
        <f>VLOOKUP(A:A,[3]TDSheet!$A:$D,4,0)</f>
        <v>11</v>
      </c>
      <c r="V34" s="17">
        <f>VLOOKUP(A:A,[1]TDSheet!$A:$V,22,0)</f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8</v>
      </c>
      <c r="Z34" s="17">
        <f t="shared" si="11"/>
        <v>24</v>
      </c>
      <c r="AA34" s="17">
        <f t="shared" si="12"/>
        <v>160</v>
      </c>
      <c r="AB34" s="17" t="str">
        <f>VLOOKUP(A:A,[1]TDSheet!$A:$AB,28,0)</f>
        <v>увел</v>
      </c>
      <c r="AC34" s="17">
        <f>AA34/8</f>
        <v>20</v>
      </c>
      <c r="AD34" s="21">
        <f>VLOOKUP(A:A,[1]TDSheet!$A:$AD,30,0)</f>
        <v>0.8</v>
      </c>
      <c r="AE34" s="17">
        <f t="shared" si="13"/>
        <v>153.60000000000002</v>
      </c>
      <c r="AF34" s="17"/>
      <c r="AG34" s="17"/>
    </row>
    <row r="35" spans="1:33" s="1" customFormat="1" ht="11.1" customHeight="1" outlineLevel="1" x14ac:dyDescent="0.2">
      <c r="A35" s="7" t="s">
        <v>25</v>
      </c>
      <c r="B35" s="7" t="s">
        <v>9</v>
      </c>
      <c r="C35" s="8">
        <v>977</v>
      </c>
      <c r="D35" s="8">
        <v>4719</v>
      </c>
      <c r="E35" s="8">
        <v>2542</v>
      </c>
      <c r="F35" s="8">
        <v>3072</v>
      </c>
      <c r="G35" s="1" t="str">
        <f>VLOOKUP(A:A,[1]TDSheet!$A:$G,7,0)</f>
        <v>пуд</v>
      </c>
      <c r="H35" s="1">
        <f>VLOOKUP(A:A,[1]TDSheet!$A:$H,8,0)</f>
        <v>150</v>
      </c>
      <c r="I35" s="17">
        <f>VLOOKUP(A:A,[2]TDSheet!$A:$F,6,0)</f>
        <v>2612</v>
      </c>
      <c r="J35" s="17">
        <f t="shared" si="7"/>
        <v>-70</v>
      </c>
      <c r="K35" s="17">
        <f>VLOOKUP(A:A,[1]TDSheet!$A:$P,16,0)</f>
        <v>300</v>
      </c>
      <c r="L35" s="17"/>
      <c r="M35" s="17"/>
      <c r="N35" s="17"/>
      <c r="O35" s="17">
        <f t="shared" si="8"/>
        <v>348.4</v>
      </c>
      <c r="P35" s="19">
        <v>800</v>
      </c>
      <c r="Q35" s="20">
        <f t="shared" si="9"/>
        <v>11.974741676234215</v>
      </c>
      <c r="R35" s="17">
        <f t="shared" si="10"/>
        <v>8.817451205510908</v>
      </c>
      <c r="S35" s="17">
        <f>VLOOKUP(A:A,[1]TDSheet!$A:$S,19,0)</f>
        <v>395.4</v>
      </c>
      <c r="T35" s="17">
        <f>VLOOKUP(A:A,[1]TDSheet!$A:$T,20,0)</f>
        <v>416</v>
      </c>
      <c r="U35" s="17">
        <f>VLOOKUP(A:A,[3]TDSheet!$A:$D,4,0)</f>
        <v>233</v>
      </c>
      <c r="V35" s="17">
        <f>VLOOKUP(A:A,[1]TDSheet!$A:$V,22,0)</f>
        <v>800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8</v>
      </c>
      <c r="Z35" s="17">
        <f t="shared" si="11"/>
        <v>96</v>
      </c>
      <c r="AA35" s="17">
        <f t="shared" si="12"/>
        <v>800</v>
      </c>
      <c r="AB35" s="17" t="str">
        <f>VLOOKUP(A:A,[1]TDSheet!$A:$AB,28,0)</f>
        <v>апр яб</v>
      </c>
      <c r="AC35" s="17">
        <f>AA35/8</f>
        <v>100</v>
      </c>
      <c r="AD35" s="21">
        <f>VLOOKUP(A:A,[1]TDSheet!$A:$AD,30,0)</f>
        <v>0.9</v>
      </c>
      <c r="AE35" s="17">
        <f t="shared" si="13"/>
        <v>691.2</v>
      </c>
      <c r="AF35" s="17"/>
      <c r="AG35" s="17"/>
    </row>
    <row r="36" spans="1:33" s="1" customFormat="1" ht="11.1" customHeight="1" outlineLevel="1" x14ac:dyDescent="0.2">
      <c r="A36" s="7" t="s">
        <v>26</v>
      </c>
      <c r="B36" s="7" t="s">
        <v>9</v>
      </c>
      <c r="C36" s="8">
        <v>472</v>
      </c>
      <c r="D36" s="8">
        <v>2734</v>
      </c>
      <c r="E36" s="8">
        <v>1107</v>
      </c>
      <c r="F36" s="8">
        <v>2056</v>
      </c>
      <c r="G36" s="1">
        <f>VLOOKUP(A:A,[1]TDSheet!$A:$G,7,0)</f>
        <v>1</v>
      </c>
      <c r="H36" s="1">
        <f>VLOOKUP(A:A,[1]TDSheet!$A:$H,8,0)</f>
        <v>150</v>
      </c>
      <c r="I36" s="17">
        <f>VLOOKUP(A:A,[2]TDSheet!$A:$F,6,0)</f>
        <v>1032</v>
      </c>
      <c r="J36" s="17">
        <f t="shared" si="7"/>
        <v>75</v>
      </c>
      <c r="K36" s="17">
        <f>VLOOKUP(A:A,[1]TDSheet!$A:$P,16,0)</f>
        <v>0</v>
      </c>
      <c r="L36" s="17"/>
      <c r="M36" s="17"/>
      <c r="N36" s="17"/>
      <c r="O36" s="17">
        <f t="shared" si="8"/>
        <v>221.4</v>
      </c>
      <c r="P36" s="19">
        <v>600</v>
      </c>
      <c r="Q36" s="20">
        <f t="shared" si="9"/>
        <v>11.996386630532971</v>
      </c>
      <c r="R36" s="17">
        <f t="shared" si="10"/>
        <v>9.2863595302619686</v>
      </c>
      <c r="S36" s="17">
        <f>VLOOKUP(A:A,[1]TDSheet!$A:$S,19,0)</f>
        <v>268</v>
      </c>
      <c r="T36" s="17">
        <f>VLOOKUP(A:A,[1]TDSheet!$A:$T,20,0)</f>
        <v>270.8</v>
      </c>
      <c r="U36" s="17">
        <f>VLOOKUP(A:A,[3]TDSheet!$A:$D,4,0)</f>
        <v>244</v>
      </c>
      <c r="V36" s="17">
        <f>VLOOKUP(A:A,[1]TDSheet!$A:$V,22,0)</f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11"/>
        <v>36</v>
      </c>
      <c r="AA36" s="17">
        <f t="shared" si="12"/>
        <v>600</v>
      </c>
      <c r="AB36" s="17">
        <f>VLOOKUP(A:A,[1]TDSheet!$A:$AB,28,0)</f>
        <v>0</v>
      </c>
      <c r="AC36" s="17">
        <f>AA36/16</f>
        <v>37.5</v>
      </c>
      <c r="AD36" s="21">
        <f>VLOOKUP(A:A,[1]TDSheet!$A:$AD,30,0)</f>
        <v>0.43</v>
      </c>
      <c r="AE36" s="17">
        <f t="shared" si="13"/>
        <v>247.68</v>
      </c>
      <c r="AF36" s="17"/>
      <c r="AG36" s="17"/>
    </row>
    <row r="37" spans="1:33" s="1" customFormat="1" ht="21.95" customHeight="1" outlineLevel="1" x14ac:dyDescent="0.2">
      <c r="A37" s="7" t="s">
        <v>56</v>
      </c>
      <c r="B37" s="7" t="s">
        <v>8</v>
      </c>
      <c r="C37" s="8">
        <v>501.96</v>
      </c>
      <c r="D37" s="8">
        <v>471.3</v>
      </c>
      <c r="E37" s="16">
        <v>353</v>
      </c>
      <c r="F37" s="22">
        <v>389</v>
      </c>
      <c r="G37" s="1">
        <f>VLOOKUP(A:A,[1]TDSheet!$A:$G,7,0)</f>
        <v>0</v>
      </c>
      <c r="H37" s="1" t="e">
        <f>VLOOKUP(A:A,[1]TDSheet!$A:$H,8,0)</f>
        <v>#N/A</v>
      </c>
      <c r="I37" s="17">
        <f>VLOOKUP(A:A,[2]TDSheet!$A:$F,6,0)</f>
        <v>274.8</v>
      </c>
      <c r="J37" s="17">
        <f t="shared" si="7"/>
        <v>78.199999999999989</v>
      </c>
      <c r="K37" s="17">
        <f>VLOOKUP(A:A,[1]TDSheet!$A:$P,16,0)</f>
        <v>350</v>
      </c>
      <c r="L37" s="17"/>
      <c r="M37" s="17"/>
      <c r="N37" s="17"/>
      <c r="O37" s="17">
        <f t="shared" si="8"/>
        <v>70.599999999999994</v>
      </c>
      <c r="P37" s="19">
        <v>120</v>
      </c>
      <c r="Q37" s="20">
        <f t="shared" si="9"/>
        <v>12.167138810198301</v>
      </c>
      <c r="R37" s="17">
        <f t="shared" si="10"/>
        <v>5.5099150141643065</v>
      </c>
      <c r="S37" s="17">
        <f>VLOOKUP(A:A,[1]TDSheet!$A:$S,19,0)</f>
        <v>72</v>
      </c>
      <c r="T37" s="17">
        <f>VLOOKUP(A:A,[1]TDSheet!$A:$T,20,0)</f>
        <v>64</v>
      </c>
      <c r="U37" s="17">
        <f>VLOOKUP(A:A,[3]TDSheet!$A:$D,4,0)</f>
        <v>32.4</v>
      </c>
      <c r="V37" s="17">
        <f>VLOOKUP(A:A,[1]TDSheet!$A:$V,22,0)</f>
        <v>0</v>
      </c>
      <c r="W37" s="17">
        <f>VLOOKUP(A:A,[1]TDSheet!$A:$W,23,0)</f>
        <v>234</v>
      </c>
      <c r="X37" s="17">
        <f>VLOOKUP(A:A,[1]TDSheet!$A:$X,24,0)</f>
        <v>18</v>
      </c>
      <c r="Y37" s="17">
        <f>VLOOKUP(A:A,[1]TDSheet!$A:$Y,25,0)</f>
        <v>2.7</v>
      </c>
      <c r="Z37" s="17">
        <f t="shared" si="11"/>
        <v>36</v>
      </c>
      <c r="AA37" s="17">
        <f t="shared" si="12"/>
        <v>120</v>
      </c>
      <c r="AB37" s="17" t="str">
        <f>VLOOKUP(A:A,[1]TDSheet!$A:$AB,28,0)</f>
        <v>увел</v>
      </c>
      <c r="AC37" s="17">
        <f>AA37/2.7</f>
        <v>44.444444444444443</v>
      </c>
      <c r="AD37" s="21">
        <f>VLOOKUP(A:A,[1]TDSheet!$A:$AD,30,0)</f>
        <v>1</v>
      </c>
      <c r="AE37" s="17">
        <f t="shared" si="13"/>
        <v>97.2</v>
      </c>
      <c r="AF37" s="17"/>
      <c r="AG37" s="17"/>
    </row>
    <row r="38" spans="1:33" s="1" customFormat="1" ht="21.95" customHeight="1" outlineLevel="1" x14ac:dyDescent="0.2">
      <c r="A38" s="7" t="s">
        <v>27</v>
      </c>
      <c r="B38" s="7" t="s">
        <v>8</v>
      </c>
      <c r="C38" s="8">
        <v>924.1</v>
      </c>
      <c r="D38" s="8">
        <v>1300</v>
      </c>
      <c r="E38" s="8">
        <v>1015.4</v>
      </c>
      <c r="F38" s="8">
        <v>1148.7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1063.0999999999999</v>
      </c>
      <c r="J38" s="17">
        <f t="shared" si="7"/>
        <v>-47.699999999999932</v>
      </c>
      <c r="K38" s="17">
        <f>VLOOKUP(A:A,[1]TDSheet!$A:$P,16,0)</f>
        <v>738</v>
      </c>
      <c r="L38" s="17"/>
      <c r="M38" s="17"/>
      <c r="N38" s="17"/>
      <c r="O38" s="17">
        <f t="shared" si="8"/>
        <v>203.07999999999998</v>
      </c>
      <c r="P38" s="19">
        <v>550</v>
      </c>
      <c r="Q38" s="20">
        <f t="shared" si="9"/>
        <v>11.998719716367933</v>
      </c>
      <c r="R38" s="17">
        <f t="shared" si="10"/>
        <v>5.6563915698247005</v>
      </c>
      <c r="S38" s="17">
        <f>VLOOKUP(A:A,[1]TDSheet!$A:$S,19,0)</f>
        <v>240.7</v>
      </c>
      <c r="T38" s="17">
        <f>VLOOKUP(A:A,[1]TDSheet!$A:$T,20,0)</f>
        <v>192.16</v>
      </c>
      <c r="U38" s="17">
        <f>VLOOKUP(A:A,[3]TDSheet!$A:$D,4,0)</f>
        <v>185</v>
      </c>
      <c r="V38" s="17">
        <f>VLOOKUP(A:A,[1]TDSheet!$A:$V,22,0)</f>
        <v>0</v>
      </c>
      <c r="W38" s="17">
        <f>VLOOKUP(A:A,[1]TDSheet!$A:$W,23,0)</f>
        <v>144</v>
      </c>
      <c r="X38" s="17">
        <f>VLOOKUP(A:A,[1]TDSheet!$A:$X,24,0)</f>
        <v>12</v>
      </c>
      <c r="Y38" s="17">
        <f>VLOOKUP(A:A,[1]TDSheet!$A:$Y,25,0)</f>
        <v>5</v>
      </c>
      <c r="Z38" s="17">
        <f t="shared" si="11"/>
        <v>108</v>
      </c>
      <c r="AA38" s="17">
        <f t="shared" si="12"/>
        <v>550</v>
      </c>
      <c r="AB38" s="17" t="e">
        <f>VLOOKUP(A:A,[1]TDSheet!$A:$AB,28,0)</f>
        <v>#N/A</v>
      </c>
      <c r="AC38" s="17">
        <f>AA38/5</f>
        <v>110</v>
      </c>
      <c r="AD38" s="21">
        <f>VLOOKUP(A:A,[1]TDSheet!$A:$AD,30,0)</f>
        <v>1</v>
      </c>
      <c r="AE38" s="17">
        <f t="shared" si="13"/>
        <v>540</v>
      </c>
      <c r="AF38" s="17"/>
      <c r="AG38" s="17"/>
    </row>
    <row r="39" spans="1:33" s="1" customFormat="1" ht="11.1" customHeight="1" outlineLevel="1" x14ac:dyDescent="0.2">
      <c r="A39" s="7" t="s">
        <v>28</v>
      </c>
      <c r="B39" s="7" t="s">
        <v>9</v>
      </c>
      <c r="C39" s="8">
        <v>1275</v>
      </c>
      <c r="D39" s="8">
        <v>6064</v>
      </c>
      <c r="E39" s="8">
        <v>3323</v>
      </c>
      <c r="F39" s="8">
        <v>3919</v>
      </c>
      <c r="G39" s="1" t="str">
        <f>VLOOKUP(A:A,[1]TDSheet!$A:$G,7,0)</f>
        <v>пуд,яб</v>
      </c>
      <c r="H39" s="1">
        <f>VLOOKUP(A:A,[1]TDSheet!$A:$H,8,0)</f>
        <v>150</v>
      </c>
      <c r="I39" s="17">
        <f>VLOOKUP(A:A,[2]TDSheet!$A:$F,6,0)</f>
        <v>3408</v>
      </c>
      <c r="J39" s="17">
        <f t="shared" si="7"/>
        <v>-85</v>
      </c>
      <c r="K39" s="17">
        <f>VLOOKUP(A:A,[1]TDSheet!$A:$P,16,0)</f>
        <v>839</v>
      </c>
      <c r="L39" s="17"/>
      <c r="M39" s="17"/>
      <c r="N39" s="17"/>
      <c r="O39" s="17">
        <f t="shared" si="8"/>
        <v>504.6</v>
      </c>
      <c r="P39" s="19">
        <v>1300</v>
      </c>
      <c r="Q39" s="20">
        <f t="shared" si="9"/>
        <v>12.005548949663099</v>
      </c>
      <c r="R39" s="17">
        <f t="shared" si="10"/>
        <v>7.7665477606024567</v>
      </c>
      <c r="S39" s="17">
        <f>VLOOKUP(A:A,[1]TDSheet!$A:$S,19,0)</f>
        <v>540.6</v>
      </c>
      <c r="T39" s="17">
        <f>VLOOKUP(A:A,[1]TDSheet!$A:$T,20,0)</f>
        <v>553.79999999999995</v>
      </c>
      <c r="U39" s="17">
        <f>VLOOKUP(A:A,[3]TDSheet!$A:$D,4,0)</f>
        <v>297</v>
      </c>
      <c r="V39" s="17">
        <f>VLOOKUP(A:A,[1]TDSheet!$A:$V,22,0)</f>
        <v>800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17">
        <f t="shared" si="11"/>
        <v>168</v>
      </c>
      <c r="AA39" s="17">
        <f t="shared" si="12"/>
        <v>1300</v>
      </c>
      <c r="AB39" s="17" t="str">
        <f>VLOOKUP(A:A,[1]TDSheet!$A:$AB,28,0)</f>
        <v>апр яб</v>
      </c>
      <c r="AC39" s="17">
        <f>AA39/8</f>
        <v>162.5</v>
      </c>
      <c r="AD39" s="21">
        <f>VLOOKUP(A:A,[1]TDSheet!$A:$AD,30,0)</f>
        <v>0.9</v>
      </c>
      <c r="AE39" s="17">
        <f t="shared" si="13"/>
        <v>1209.6000000000001</v>
      </c>
      <c r="AF39" s="17"/>
      <c r="AG39" s="17"/>
    </row>
    <row r="40" spans="1:33" s="1" customFormat="1" ht="11.1" customHeight="1" outlineLevel="1" x14ac:dyDescent="0.2">
      <c r="A40" s="7" t="s">
        <v>29</v>
      </c>
      <c r="B40" s="7" t="s">
        <v>9</v>
      </c>
      <c r="C40" s="8">
        <v>555</v>
      </c>
      <c r="D40" s="8">
        <v>1974</v>
      </c>
      <c r="E40" s="8">
        <v>1013</v>
      </c>
      <c r="F40" s="8">
        <v>1450</v>
      </c>
      <c r="G40" s="1">
        <f>VLOOKUP(A:A,[1]TDSheet!$A:$G,7,0)</f>
        <v>1</v>
      </c>
      <c r="H40" s="1">
        <f>VLOOKUP(A:A,[1]TDSheet!$A:$H,8,0)</f>
        <v>150</v>
      </c>
      <c r="I40" s="17">
        <f>VLOOKUP(A:A,[2]TDSheet!$A:$F,6,0)</f>
        <v>1055</v>
      </c>
      <c r="J40" s="17">
        <f t="shared" si="7"/>
        <v>-42</v>
      </c>
      <c r="K40" s="17">
        <f>VLOOKUP(A:A,[1]TDSheet!$A:$P,16,0)</f>
        <v>324</v>
      </c>
      <c r="L40" s="17"/>
      <c r="M40" s="17"/>
      <c r="N40" s="17"/>
      <c r="O40" s="17">
        <f t="shared" si="8"/>
        <v>202.6</v>
      </c>
      <c r="P40" s="19">
        <v>680</v>
      </c>
      <c r="Q40" s="20">
        <f t="shared" si="9"/>
        <v>12.11253701875617</v>
      </c>
      <c r="R40" s="17">
        <f t="shared" si="10"/>
        <v>7.1569595261599215</v>
      </c>
      <c r="S40" s="17">
        <f>VLOOKUP(A:A,[1]TDSheet!$A:$S,19,0)</f>
        <v>231.8</v>
      </c>
      <c r="T40" s="17">
        <f>VLOOKUP(A:A,[1]TDSheet!$A:$T,20,0)</f>
        <v>215.2</v>
      </c>
      <c r="U40" s="17">
        <f>VLOOKUP(A:A,[3]TDSheet!$A:$D,4,0)</f>
        <v>281</v>
      </c>
      <c r="V40" s="17">
        <f>VLOOKUP(A:A,[1]TDSheet!$A:$V,22,0)</f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17">
        <f t="shared" si="11"/>
        <v>48</v>
      </c>
      <c r="AA40" s="17">
        <f t="shared" si="12"/>
        <v>680</v>
      </c>
      <c r="AB40" s="17">
        <f>VLOOKUP(A:A,[1]TDSheet!$A:$AB,28,0)</f>
        <v>0</v>
      </c>
      <c r="AC40" s="17">
        <f>AA40/16</f>
        <v>42.5</v>
      </c>
      <c r="AD40" s="21">
        <f>VLOOKUP(A:A,[1]TDSheet!$A:$AD,30,0)</f>
        <v>0.43</v>
      </c>
      <c r="AE40" s="17">
        <f t="shared" si="13"/>
        <v>330.24</v>
      </c>
      <c r="AF40" s="17"/>
      <c r="AG40" s="17"/>
    </row>
    <row r="41" spans="1:33" s="1" customFormat="1" ht="11.1" customHeight="1" outlineLevel="1" x14ac:dyDescent="0.2">
      <c r="A41" s="7" t="s">
        <v>57</v>
      </c>
      <c r="B41" s="7" t="s">
        <v>9</v>
      </c>
      <c r="C41" s="8">
        <v>90</v>
      </c>
      <c r="D41" s="8"/>
      <c r="E41" s="8">
        <v>12</v>
      </c>
      <c r="F41" s="8">
        <v>78</v>
      </c>
      <c r="G41" s="1">
        <f>VLOOKUP(A:A,[1]TDSheet!$A:$G,7,0)</f>
        <v>1</v>
      </c>
      <c r="H41" s="1" t="e">
        <f>VLOOKUP(A:A,[1]TDSheet!$A:$H,8,0)</f>
        <v>#N/A</v>
      </c>
      <c r="I41" s="17">
        <f>VLOOKUP(A:A,[2]TDSheet!$A:$F,6,0)</f>
        <v>12</v>
      </c>
      <c r="J41" s="17">
        <f t="shared" si="7"/>
        <v>0</v>
      </c>
      <c r="K41" s="17">
        <f>VLOOKUP(A:A,[1]TDSheet!$A:$P,16,0)</f>
        <v>0</v>
      </c>
      <c r="L41" s="17"/>
      <c r="M41" s="17"/>
      <c r="N41" s="17"/>
      <c r="O41" s="17">
        <f t="shared" si="8"/>
        <v>2.4</v>
      </c>
      <c r="P41" s="19"/>
      <c r="Q41" s="20">
        <f t="shared" si="9"/>
        <v>32.5</v>
      </c>
      <c r="R41" s="17">
        <f t="shared" si="10"/>
        <v>32.5</v>
      </c>
      <c r="S41" s="17">
        <f>VLOOKUP(A:A,[1]TDSheet!$A:$S,19,0)</f>
        <v>3.8</v>
      </c>
      <c r="T41" s="17">
        <f>VLOOKUP(A:A,[1]TDSheet!$A:$T,20,0)</f>
        <v>1.2</v>
      </c>
      <c r="U41" s="17">
        <f>VLOOKUP(A:A,[3]TDSheet!$A:$D,4,0)</f>
        <v>7</v>
      </c>
      <c r="V41" s="17">
        <f>VLOOKUP(A:A,[1]TDSheet!$A:$V,22,0)</f>
        <v>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17">
        <f t="shared" si="11"/>
        <v>0</v>
      </c>
      <c r="AA41" s="17">
        <f t="shared" si="12"/>
        <v>0</v>
      </c>
      <c r="AB41" s="23" t="str">
        <f>VLOOKUP(A:A,[1]TDSheet!$A:$AB,28,0)</f>
        <v>увел</v>
      </c>
      <c r="AC41" s="17">
        <f>AA41/10</f>
        <v>0</v>
      </c>
      <c r="AD41" s="21">
        <f>VLOOKUP(A:A,[1]TDSheet!$A:$AD,30,0)</f>
        <v>0.7</v>
      </c>
      <c r="AE41" s="17">
        <f t="shared" si="13"/>
        <v>0</v>
      </c>
      <c r="AF41" s="17"/>
      <c r="AG41" s="17"/>
    </row>
    <row r="42" spans="1:33" s="1" customFormat="1" ht="11.1" customHeight="1" outlineLevel="1" x14ac:dyDescent="0.2">
      <c r="A42" s="7" t="s">
        <v>58</v>
      </c>
      <c r="B42" s="7" t="s">
        <v>9</v>
      </c>
      <c r="C42" s="8">
        <v>118</v>
      </c>
      <c r="D42" s="8">
        <v>2</v>
      </c>
      <c r="E42" s="8">
        <v>35</v>
      </c>
      <c r="F42" s="8">
        <v>85</v>
      </c>
      <c r="G42" s="1">
        <f>VLOOKUP(A:A,[1]TDSheet!$A:$G,7,0)</f>
        <v>1</v>
      </c>
      <c r="H42" s="1" t="e">
        <f>VLOOKUP(A:A,[1]TDSheet!$A:$H,8,0)</f>
        <v>#N/A</v>
      </c>
      <c r="I42" s="17">
        <f>VLOOKUP(A:A,[2]TDSheet!$A:$F,6,0)</f>
        <v>35</v>
      </c>
      <c r="J42" s="17">
        <f t="shared" si="7"/>
        <v>0</v>
      </c>
      <c r="K42" s="17">
        <f>VLOOKUP(A:A,[1]TDSheet!$A:$P,16,0)</f>
        <v>0</v>
      </c>
      <c r="L42" s="17"/>
      <c r="M42" s="17"/>
      <c r="N42" s="17"/>
      <c r="O42" s="17">
        <f t="shared" si="8"/>
        <v>7</v>
      </c>
      <c r="P42" s="19"/>
      <c r="Q42" s="20">
        <f t="shared" si="9"/>
        <v>12.142857142857142</v>
      </c>
      <c r="R42" s="17">
        <f t="shared" si="10"/>
        <v>12.142857142857142</v>
      </c>
      <c r="S42" s="17">
        <f>VLOOKUP(A:A,[1]TDSheet!$A:$S,19,0)</f>
        <v>6</v>
      </c>
      <c r="T42" s="17">
        <f>VLOOKUP(A:A,[1]TDSheet!$A:$T,20,0)</f>
        <v>4.5999999999999996</v>
      </c>
      <c r="U42" s="17">
        <f>VLOOKUP(A:A,[3]TDSheet!$A:$D,4,0)</f>
        <v>7</v>
      </c>
      <c r="V42" s="17">
        <f>VLOOKUP(A:A,[1]TDSheet!$A:$V,22,0)</f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10</v>
      </c>
      <c r="Z42" s="17">
        <f t="shared" si="11"/>
        <v>0</v>
      </c>
      <c r="AA42" s="17">
        <f t="shared" si="12"/>
        <v>0</v>
      </c>
      <c r="AB42" s="17" t="str">
        <f>VLOOKUP(A:A,[1]TDSheet!$A:$AB,28,0)</f>
        <v>увел</v>
      </c>
      <c r="AC42" s="17">
        <f>AA42/10</f>
        <v>0</v>
      </c>
      <c r="AD42" s="21">
        <f>VLOOKUP(A:A,[1]TDSheet!$A:$AD,30,0)</f>
        <v>0.7</v>
      </c>
      <c r="AE42" s="17">
        <f t="shared" si="13"/>
        <v>0</v>
      </c>
      <c r="AF42" s="17"/>
      <c r="AG42" s="17"/>
    </row>
    <row r="43" spans="1:33" s="1" customFormat="1" ht="11.1" customHeight="1" outlineLevel="1" x14ac:dyDescent="0.2">
      <c r="A43" s="7" t="s">
        <v>59</v>
      </c>
      <c r="B43" s="7" t="s">
        <v>9</v>
      </c>
      <c r="C43" s="8">
        <v>46</v>
      </c>
      <c r="D43" s="8"/>
      <c r="E43" s="8">
        <v>15</v>
      </c>
      <c r="F43" s="8">
        <v>31</v>
      </c>
      <c r="G43" s="1" t="str">
        <f>VLOOKUP(A:A,[1]TDSheet!$A:$G,7,0)</f>
        <v>нов</v>
      </c>
      <c r="H43" s="1" t="e">
        <f>VLOOKUP(A:A,[1]TDSheet!$A:$H,8,0)</f>
        <v>#N/A</v>
      </c>
      <c r="I43" s="17">
        <f>VLOOKUP(A:A,[2]TDSheet!$A:$F,6,0)</f>
        <v>15</v>
      </c>
      <c r="J43" s="17">
        <f t="shared" si="7"/>
        <v>0</v>
      </c>
      <c r="K43" s="17">
        <f>VLOOKUP(A:A,[1]TDSheet!$A:$P,16,0)</f>
        <v>0</v>
      </c>
      <c r="L43" s="17"/>
      <c r="M43" s="17"/>
      <c r="N43" s="17"/>
      <c r="O43" s="17">
        <f t="shared" si="8"/>
        <v>3</v>
      </c>
      <c r="P43" s="19"/>
      <c r="Q43" s="20">
        <f t="shared" si="9"/>
        <v>10.333333333333334</v>
      </c>
      <c r="R43" s="17">
        <f t="shared" si="10"/>
        <v>10.333333333333334</v>
      </c>
      <c r="S43" s="17">
        <f>VLOOKUP(A:A,[1]TDSheet!$A:$S,19,0)</f>
        <v>2.8</v>
      </c>
      <c r="T43" s="17">
        <f>VLOOKUP(A:A,[1]TDSheet!$A:$T,20,0)</f>
        <v>1</v>
      </c>
      <c r="U43" s="17">
        <f>VLOOKUP(A:A,[3]TDSheet!$A:$D,4,0)</f>
        <v>5</v>
      </c>
      <c r="V43" s="17">
        <f>VLOOKUP(A:A,[1]TDSheet!$A:$V,22,0)</f>
        <v>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6</v>
      </c>
      <c r="Z43" s="17">
        <f t="shared" si="11"/>
        <v>0</v>
      </c>
      <c r="AA43" s="17">
        <f t="shared" si="12"/>
        <v>0</v>
      </c>
      <c r="AB43" s="17" t="str">
        <f>VLOOKUP(A:A,[1]TDSheet!$A:$AB,28,0)</f>
        <v>увел</v>
      </c>
      <c r="AC43" s="17">
        <f>AA43/6</f>
        <v>0</v>
      </c>
      <c r="AD43" s="21">
        <f>VLOOKUP(A:A,[1]TDSheet!$A:$AD,30,0)</f>
        <v>1</v>
      </c>
      <c r="AE43" s="17">
        <f t="shared" si="13"/>
        <v>0</v>
      </c>
      <c r="AF43" s="17"/>
      <c r="AG43" s="17"/>
    </row>
    <row r="44" spans="1:33" s="1" customFormat="1" ht="11.1" customHeight="1" outlineLevel="1" x14ac:dyDescent="0.2">
      <c r="A44" s="7" t="s">
        <v>60</v>
      </c>
      <c r="B44" s="7" t="s">
        <v>9</v>
      </c>
      <c r="C44" s="8">
        <v>220</v>
      </c>
      <c r="D44" s="8">
        <v>5</v>
      </c>
      <c r="E44" s="8">
        <v>89</v>
      </c>
      <c r="F44" s="8">
        <v>124</v>
      </c>
      <c r="G44" s="1">
        <f>VLOOKUP(A:A,[1]TDSheet!$A:$G,7,0)</f>
        <v>1</v>
      </c>
      <c r="H44" s="1" t="e">
        <f>VLOOKUP(A:A,[1]TDSheet!$A:$H,8,0)</f>
        <v>#N/A</v>
      </c>
      <c r="I44" s="17">
        <f>VLOOKUP(A:A,[2]TDSheet!$A:$F,6,0)</f>
        <v>93</v>
      </c>
      <c r="J44" s="17">
        <f t="shared" si="7"/>
        <v>-4</v>
      </c>
      <c r="K44" s="17">
        <v>0</v>
      </c>
      <c r="L44" s="17"/>
      <c r="M44" s="17"/>
      <c r="N44" s="17"/>
      <c r="O44" s="17">
        <f t="shared" si="8"/>
        <v>17.8</v>
      </c>
      <c r="P44" s="19">
        <v>120</v>
      </c>
      <c r="Q44" s="20">
        <f t="shared" si="9"/>
        <v>13.707865168539325</v>
      </c>
      <c r="R44" s="17">
        <f t="shared" si="10"/>
        <v>6.9662921348314608</v>
      </c>
      <c r="S44" s="17">
        <f>VLOOKUP(A:A,[1]TDSheet!$A:$S,19,0)</f>
        <v>25.2</v>
      </c>
      <c r="T44" s="17">
        <f>VLOOKUP(A:A,[1]TDSheet!$A:$T,20,0)</f>
        <v>18.8</v>
      </c>
      <c r="U44" s="17">
        <f>VLOOKUP(A:A,[3]TDSheet!$A:$D,4,0)</f>
        <v>27</v>
      </c>
      <c r="V44" s="17">
        <f>VLOOKUP(A:A,[1]TDSheet!$A:$V,22,0)</f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8</v>
      </c>
      <c r="Z44" s="17">
        <f t="shared" si="11"/>
        <v>12</v>
      </c>
      <c r="AA44" s="17">
        <f t="shared" si="12"/>
        <v>120</v>
      </c>
      <c r="AB44" s="17" t="str">
        <f>VLOOKUP(A:A,[1]TDSheet!$A:$AB,28,0)</f>
        <v>склад</v>
      </c>
      <c r="AC44" s="17">
        <f>AA44/8</f>
        <v>15</v>
      </c>
      <c r="AD44" s="21">
        <f>VLOOKUP(A:A,[1]TDSheet!$A:$AD,30,0)</f>
        <v>0.7</v>
      </c>
      <c r="AE44" s="17">
        <f t="shared" si="13"/>
        <v>67.199999999999989</v>
      </c>
      <c r="AF44" s="17"/>
      <c r="AG44" s="17"/>
    </row>
    <row r="45" spans="1:33" s="1" customFormat="1" ht="11.1" customHeight="1" outlineLevel="1" x14ac:dyDescent="0.2">
      <c r="A45" s="7" t="s">
        <v>61</v>
      </c>
      <c r="B45" s="7" t="s">
        <v>9</v>
      </c>
      <c r="C45" s="8">
        <v>431</v>
      </c>
      <c r="D45" s="8">
        <v>6</v>
      </c>
      <c r="E45" s="8">
        <v>161</v>
      </c>
      <c r="F45" s="8">
        <v>265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166</v>
      </c>
      <c r="J45" s="17">
        <f t="shared" si="7"/>
        <v>-5</v>
      </c>
      <c r="K45" s="17">
        <v>0</v>
      </c>
      <c r="L45" s="17"/>
      <c r="M45" s="17"/>
      <c r="N45" s="17"/>
      <c r="O45" s="17">
        <f t="shared" si="8"/>
        <v>32.200000000000003</v>
      </c>
      <c r="P45" s="19">
        <v>120</v>
      </c>
      <c r="Q45" s="20">
        <f t="shared" si="9"/>
        <v>11.956521739130434</v>
      </c>
      <c r="R45" s="17">
        <f t="shared" si="10"/>
        <v>8.2298136645962732</v>
      </c>
      <c r="S45" s="17">
        <f>VLOOKUP(A:A,[1]TDSheet!$A:$S,19,0)</f>
        <v>42.8</v>
      </c>
      <c r="T45" s="17">
        <f>VLOOKUP(A:A,[1]TDSheet!$A:$T,20,0)</f>
        <v>37.4</v>
      </c>
      <c r="U45" s="17">
        <f>VLOOKUP(A:A,[3]TDSheet!$A:$D,4,0)</f>
        <v>54</v>
      </c>
      <c r="V45" s="17">
        <f>VLOOKUP(A:A,[1]TDSheet!$A:$V,22,0)</f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17">
        <f t="shared" si="11"/>
        <v>12</v>
      </c>
      <c r="AA45" s="17">
        <f t="shared" si="12"/>
        <v>120</v>
      </c>
      <c r="AB45" s="17" t="str">
        <f>VLOOKUP(A:A,[1]TDSheet!$A:$AB,28,0)</f>
        <v>увел</v>
      </c>
      <c r="AC45" s="17">
        <f>AA45/8</f>
        <v>15</v>
      </c>
      <c r="AD45" s="21">
        <f>VLOOKUP(A:A,[1]TDSheet!$A:$AD,30,0)</f>
        <v>0.7</v>
      </c>
      <c r="AE45" s="17">
        <f t="shared" si="13"/>
        <v>67.199999999999989</v>
      </c>
      <c r="AF45" s="17"/>
      <c r="AG45" s="17"/>
    </row>
    <row r="46" spans="1:33" s="1" customFormat="1" ht="21.95" customHeight="1" outlineLevel="1" x14ac:dyDescent="0.2">
      <c r="A46" s="7" t="s">
        <v>30</v>
      </c>
      <c r="B46" s="7" t="s">
        <v>9</v>
      </c>
      <c r="C46" s="8">
        <v>102</v>
      </c>
      <c r="D46" s="8">
        <v>97</v>
      </c>
      <c r="E46" s="8">
        <v>79</v>
      </c>
      <c r="F46" s="8">
        <v>116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83</v>
      </c>
      <c r="J46" s="17">
        <f t="shared" si="7"/>
        <v>-4</v>
      </c>
      <c r="K46" s="17">
        <f>VLOOKUP(A:A,[1]TDSheet!$A:$P,16,0)</f>
        <v>0</v>
      </c>
      <c r="L46" s="17"/>
      <c r="M46" s="17"/>
      <c r="N46" s="17"/>
      <c r="O46" s="17">
        <f t="shared" si="8"/>
        <v>15.8</v>
      </c>
      <c r="P46" s="19">
        <v>120</v>
      </c>
      <c r="Q46" s="20">
        <f t="shared" si="9"/>
        <v>14.936708860759493</v>
      </c>
      <c r="R46" s="17">
        <f t="shared" si="10"/>
        <v>7.3417721518987342</v>
      </c>
      <c r="S46" s="17">
        <f>VLOOKUP(A:A,[1]TDSheet!$A:$S,19,0)</f>
        <v>16.2</v>
      </c>
      <c r="T46" s="17">
        <f>VLOOKUP(A:A,[1]TDSheet!$A:$T,20,0)</f>
        <v>15.2</v>
      </c>
      <c r="U46" s="17">
        <f>VLOOKUP(A:A,[3]TDSheet!$A:$D,4,0)</f>
        <v>29</v>
      </c>
      <c r="V46" s="17">
        <f>VLOOKUP(A:A,[1]TDSheet!$A:$V,22,0)</f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17">
        <f t="shared" si="11"/>
        <v>12</v>
      </c>
      <c r="AA46" s="17">
        <f t="shared" si="12"/>
        <v>120</v>
      </c>
      <c r="AB46" s="17">
        <f>VLOOKUP(A:A,[1]TDSheet!$A:$AB,28,0)</f>
        <v>0</v>
      </c>
      <c r="AC46" s="17">
        <f>AA46/8</f>
        <v>15</v>
      </c>
      <c r="AD46" s="21">
        <f>VLOOKUP(A:A,[1]TDSheet!$A:$AD,30,0)</f>
        <v>0.7</v>
      </c>
      <c r="AE46" s="17">
        <f t="shared" si="13"/>
        <v>67.199999999999989</v>
      </c>
      <c r="AF46" s="17"/>
      <c r="AG46" s="17"/>
    </row>
    <row r="47" spans="1:33" s="1" customFormat="1" ht="11.1" customHeight="1" outlineLevel="1" x14ac:dyDescent="0.2">
      <c r="A47" s="7" t="s">
        <v>31</v>
      </c>
      <c r="B47" s="7" t="s">
        <v>9</v>
      </c>
      <c r="C47" s="8">
        <v>563</v>
      </c>
      <c r="D47" s="8">
        <v>2644</v>
      </c>
      <c r="E47" s="8">
        <v>1055</v>
      </c>
      <c r="F47" s="8">
        <v>2111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1024</v>
      </c>
      <c r="J47" s="17">
        <f t="shared" si="7"/>
        <v>31</v>
      </c>
      <c r="K47" s="17">
        <f>VLOOKUP(A:A,[1]TDSheet!$A:$P,16,0)</f>
        <v>0</v>
      </c>
      <c r="L47" s="17"/>
      <c r="M47" s="17"/>
      <c r="N47" s="17"/>
      <c r="O47" s="17">
        <f t="shared" si="8"/>
        <v>211</v>
      </c>
      <c r="P47" s="19">
        <v>420</v>
      </c>
      <c r="Q47" s="20">
        <f t="shared" si="9"/>
        <v>11.995260663507109</v>
      </c>
      <c r="R47" s="17">
        <f t="shared" si="10"/>
        <v>10.004739336492891</v>
      </c>
      <c r="S47" s="17">
        <f>VLOOKUP(A:A,[1]TDSheet!$A:$S,19,0)</f>
        <v>248.2</v>
      </c>
      <c r="T47" s="17">
        <f>VLOOKUP(A:A,[1]TDSheet!$A:$T,20,0)</f>
        <v>282.8</v>
      </c>
      <c r="U47" s="17">
        <f>VLOOKUP(A:A,[3]TDSheet!$A:$D,4,0)</f>
        <v>161</v>
      </c>
      <c r="V47" s="17">
        <f>VLOOKUP(A:A,[1]TDSheet!$A:$V,22,0)</f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17">
        <f t="shared" si="11"/>
        <v>48</v>
      </c>
      <c r="AA47" s="17">
        <f t="shared" si="12"/>
        <v>420</v>
      </c>
      <c r="AB47" s="17">
        <f>VLOOKUP(A:A,[1]TDSheet!$A:$AB,28,0)</f>
        <v>0</v>
      </c>
      <c r="AC47" s="17">
        <f>AA47/8</f>
        <v>52.5</v>
      </c>
      <c r="AD47" s="21">
        <f>VLOOKUP(A:A,[1]TDSheet!$A:$AD,30,0)</f>
        <v>0.7</v>
      </c>
      <c r="AE47" s="17">
        <f t="shared" si="13"/>
        <v>268.79999999999995</v>
      </c>
      <c r="AF47" s="17"/>
      <c r="AG47" s="17"/>
    </row>
    <row r="48" spans="1:33" s="1" customFormat="1" ht="21.95" customHeight="1" outlineLevel="1" x14ac:dyDescent="0.2">
      <c r="A48" s="7" t="s">
        <v>32</v>
      </c>
      <c r="B48" s="7" t="s">
        <v>9</v>
      </c>
      <c r="C48" s="8">
        <v>953</v>
      </c>
      <c r="D48" s="8">
        <v>1164</v>
      </c>
      <c r="E48" s="16">
        <v>425</v>
      </c>
      <c r="F48" s="22">
        <v>949</v>
      </c>
      <c r="G48" s="1">
        <f>VLOOKUP(A:A,[1]TDSheet!$A:$G,7,0)</f>
        <v>1</v>
      </c>
      <c r="H48" s="1">
        <f>VLOOKUP(A:A,[1]TDSheet!$A:$H,8,0)</f>
        <v>180</v>
      </c>
      <c r="I48" s="17">
        <f>VLOOKUP(A:A,[2]TDSheet!$A:$F,6,0)</f>
        <v>130</v>
      </c>
      <c r="J48" s="17">
        <f t="shared" si="7"/>
        <v>295</v>
      </c>
      <c r="K48" s="17">
        <f>VLOOKUP(A:A,[1]TDSheet!$A:$P,16,0)</f>
        <v>0</v>
      </c>
      <c r="L48" s="17"/>
      <c r="M48" s="17"/>
      <c r="N48" s="17"/>
      <c r="O48" s="17">
        <f t="shared" si="8"/>
        <v>85</v>
      </c>
      <c r="P48" s="19">
        <v>120</v>
      </c>
      <c r="Q48" s="20">
        <f t="shared" si="9"/>
        <v>12.576470588235294</v>
      </c>
      <c r="R48" s="17">
        <f t="shared" si="10"/>
        <v>11.164705882352941</v>
      </c>
      <c r="S48" s="17">
        <f>VLOOKUP(A:A,[1]TDSheet!$A:$S,19,0)</f>
        <v>107.4</v>
      </c>
      <c r="T48" s="17">
        <f>VLOOKUP(A:A,[1]TDSheet!$A:$T,20,0)</f>
        <v>111.6</v>
      </c>
      <c r="U48" s="17">
        <f>VLOOKUP(A:A,[3]TDSheet!$A:$D,4,0)</f>
        <v>32</v>
      </c>
      <c r="V48" s="17">
        <f>VLOOKUP(A:A,[1]TDSheet!$A:$V,22,0)</f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17">
        <f t="shared" si="11"/>
        <v>12</v>
      </c>
      <c r="AA48" s="17">
        <f t="shared" si="12"/>
        <v>120</v>
      </c>
      <c r="AB48" s="17">
        <f>VLOOKUP(A:A,[1]TDSheet!$A:$AB,28,0)</f>
        <v>0</v>
      </c>
      <c r="AC48" s="17">
        <f>AA48/8</f>
        <v>15</v>
      </c>
      <c r="AD48" s="21">
        <f>VLOOKUP(A:A,[1]TDSheet!$A:$AD,30,0)</f>
        <v>0.9</v>
      </c>
      <c r="AE48" s="17">
        <f t="shared" si="13"/>
        <v>86.4</v>
      </c>
      <c r="AF48" s="17"/>
      <c r="AG48" s="17"/>
    </row>
    <row r="49" spans="1:33" s="1" customFormat="1" ht="11.1" customHeight="1" outlineLevel="1" x14ac:dyDescent="0.2">
      <c r="A49" s="7" t="s">
        <v>62</v>
      </c>
      <c r="B49" s="7" t="s">
        <v>8</v>
      </c>
      <c r="C49" s="8">
        <v>475</v>
      </c>
      <c r="D49" s="8">
        <v>425</v>
      </c>
      <c r="E49" s="8">
        <v>475</v>
      </c>
      <c r="F49" s="8">
        <v>395</v>
      </c>
      <c r="G49" s="1">
        <f>VLOOKUP(A:A,[1]TDSheet!$A:$G,7,0)</f>
        <v>1</v>
      </c>
      <c r="H49" s="1">
        <f>VLOOKUP(A:A,[1]TDSheet!$A:$H,8,0)</f>
        <v>90</v>
      </c>
      <c r="I49" s="17">
        <f>VLOOKUP(A:A,[2]TDSheet!$A:$F,6,0)</f>
        <v>491</v>
      </c>
      <c r="J49" s="17">
        <f t="shared" si="7"/>
        <v>-16</v>
      </c>
      <c r="K49" s="17">
        <f>VLOOKUP(A:A,[1]TDSheet!$A:$P,16,0)</f>
        <v>455</v>
      </c>
      <c r="L49" s="17"/>
      <c r="M49" s="17"/>
      <c r="N49" s="17"/>
      <c r="O49" s="17">
        <f t="shared" si="8"/>
        <v>95</v>
      </c>
      <c r="P49" s="19">
        <v>300</v>
      </c>
      <c r="Q49" s="20">
        <f t="shared" si="9"/>
        <v>12.105263157894736</v>
      </c>
      <c r="R49" s="17">
        <f t="shared" si="10"/>
        <v>4.1578947368421053</v>
      </c>
      <c r="S49" s="17">
        <f>VLOOKUP(A:A,[1]TDSheet!$A:$S,19,0)</f>
        <v>115</v>
      </c>
      <c r="T49" s="17">
        <f>VLOOKUP(A:A,[1]TDSheet!$A:$T,20,0)</f>
        <v>80</v>
      </c>
      <c r="U49" s="17">
        <f>VLOOKUP(A:A,[3]TDSheet!$A:$D,4,0)</f>
        <v>90</v>
      </c>
      <c r="V49" s="17">
        <f>VLOOKUP(A:A,[1]TDSheet!$A:$V,22,0)</f>
        <v>0</v>
      </c>
      <c r="W49" s="17">
        <f>VLOOKUP(A:A,[1]TDSheet!$A:$W,23,0)</f>
        <v>144</v>
      </c>
      <c r="X49" s="17">
        <f>VLOOKUP(A:A,[1]TDSheet!$A:$X,24,0)</f>
        <v>12</v>
      </c>
      <c r="Y49" s="17">
        <f>VLOOKUP(A:A,[1]TDSheet!$A:$Y,25,0)</f>
        <v>5</v>
      </c>
      <c r="Z49" s="17">
        <f t="shared" si="11"/>
        <v>60</v>
      </c>
      <c r="AA49" s="17">
        <f t="shared" si="12"/>
        <v>300</v>
      </c>
      <c r="AB49" s="17">
        <f>VLOOKUP(A:A,[1]TDSheet!$A:$AB,28,0)</f>
        <v>0</v>
      </c>
      <c r="AC49" s="17">
        <f>AA49/5</f>
        <v>60</v>
      </c>
      <c r="AD49" s="21">
        <f>VLOOKUP(A:A,[1]TDSheet!$A:$AD,30,0)</f>
        <v>1</v>
      </c>
      <c r="AE49" s="17">
        <f t="shared" si="13"/>
        <v>300</v>
      </c>
      <c r="AF49" s="17"/>
      <c r="AG49" s="17"/>
    </row>
    <row r="50" spans="1:33" s="1" customFormat="1" ht="11.1" customHeight="1" outlineLevel="1" x14ac:dyDescent="0.2">
      <c r="A50" s="7" t="s">
        <v>33</v>
      </c>
      <c r="B50" s="7" t="s">
        <v>9</v>
      </c>
      <c r="C50" s="8">
        <v>428</v>
      </c>
      <c r="D50" s="8">
        <v>692</v>
      </c>
      <c r="E50" s="8">
        <v>518</v>
      </c>
      <c r="F50" s="8">
        <v>561</v>
      </c>
      <c r="G50" s="1">
        <f>VLOOKUP(A:A,[1]TDSheet!$A:$G,7,0)</f>
        <v>1</v>
      </c>
      <c r="H50" s="1">
        <f>VLOOKUP(A:A,[1]TDSheet!$A:$H,8,0)</f>
        <v>120</v>
      </c>
      <c r="I50" s="17">
        <f>VLOOKUP(A:A,[2]TDSheet!$A:$F,6,0)</f>
        <v>553</v>
      </c>
      <c r="J50" s="17">
        <f t="shared" si="7"/>
        <v>-35</v>
      </c>
      <c r="K50" s="17">
        <f>VLOOKUP(A:A,[1]TDSheet!$A:$P,16,0)</f>
        <v>330</v>
      </c>
      <c r="L50" s="17"/>
      <c r="M50" s="17"/>
      <c r="N50" s="17"/>
      <c r="O50" s="17">
        <f t="shared" si="8"/>
        <v>103.6</v>
      </c>
      <c r="P50" s="19">
        <v>360</v>
      </c>
      <c r="Q50" s="20">
        <f t="shared" si="9"/>
        <v>12.075289575289576</v>
      </c>
      <c r="R50" s="17">
        <f t="shared" si="10"/>
        <v>5.4150579150579157</v>
      </c>
      <c r="S50" s="17">
        <f>VLOOKUP(A:A,[1]TDSheet!$A:$S,19,0)</f>
        <v>104</v>
      </c>
      <c r="T50" s="17">
        <f>VLOOKUP(A:A,[1]TDSheet!$A:$T,20,0)</f>
        <v>94.4</v>
      </c>
      <c r="U50" s="17">
        <f>VLOOKUP(A:A,[3]TDSheet!$A:$D,4,0)</f>
        <v>115</v>
      </c>
      <c r="V50" s="17">
        <f>VLOOKUP(A:A,[1]TDSheet!$A:$V,22,0)</f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5</v>
      </c>
      <c r="Z50" s="17">
        <f t="shared" si="11"/>
        <v>72</v>
      </c>
      <c r="AA50" s="17">
        <f t="shared" si="12"/>
        <v>360</v>
      </c>
      <c r="AB50" s="17">
        <f>VLOOKUP(A:A,[1]TDSheet!$A:$AB,28,0)</f>
        <v>0</v>
      </c>
      <c r="AC50" s="17">
        <f>AA50/5</f>
        <v>72</v>
      </c>
      <c r="AD50" s="21">
        <f>VLOOKUP(A:A,[1]TDSheet!$A:$AD,30,0)</f>
        <v>1</v>
      </c>
      <c r="AE50" s="17">
        <f t="shared" si="13"/>
        <v>360</v>
      </c>
      <c r="AF50" s="17"/>
      <c r="AG50" s="17"/>
    </row>
    <row r="51" spans="1:33" s="1" customFormat="1" ht="11.1" customHeight="1" outlineLevel="1" x14ac:dyDescent="0.2">
      <c r="A51" s="7" t="s">
        <v>63</v>
      </c>
      <c r="B51" s="7" t="s">
        <v>9</v>
      </c>
      <c r="C51" s="8">
        <v>41</v>
      </c>
      <c r="D51" s="8">
        <v>98</v>
      </c>
      <c r="E51" s="8">
        <v>64</v>
      </c>
      <c r="F51" s="8">
        <v>73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66</v>
      </c>
      <c r="J51" s="17">
        <f t="shared" si="7"/>
        <v>-2</v>
      </c>
      <c r="K51" s="17">
        <f>VLOOKUP(A:A,[1]TDSheet!$A:$P,16,0)</f>
        <v>92</v>
      </c>
      <c r="L51" s="17"/>
      <c r="M51" s="17"/>
      <c r="N51" s="17"/>
      <c r="O51" s="17">
        <f t="shared" si="8"/>
        <v>12.8</v>
      </c>
      <c r="P51" s="19"/>
      <c r="Q51" s="20">
        <f t="shared" si="9"/>
        <v>12.890625</v>
      </c>
      <c r="R51" s="17">
        <f t="shared" si="10"/>
        <v>5.703125</v>
      </c>
      <c r="S51" s="17">
        <f>VLOOKUP(A:A,[1]TDSheet!$A:$S,19,0)</f>
        <v>17.399999999999999</v>
      </c>
      <c r="T51" s="17">
        <f>VLOOKUP(A:A,[1]TDSheet!$A:$T,20,0)</f>
        <v>14.4</v>
      </c>
      <c r="U51" s="17">
        <f>VLOOKUP(A:A,[3]TDSheet!$A:$D,4,0)</f>
        <v>5</v>
      </c>
      <c r="V51" s="17">
        <f>VLOOKUP(A:A,[1]TDSheet!$A:$V,22,0)</f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11"/>
        <v>0</v>
      </c>
      <c r="AA51" s="17">
        <f t="shared" si="12"/>
        <v>0</v>
      </c>
      <c r="AB51" s="17">
        <f>VLOOKUP(A:A,[1]TDSheet!$A:$AB,28,0)</f>
        <v>0</v>
      </c>
      <c r="AC51" s="17">
        <f>AA51/8</f>
        <v>0</v>
      </c>
      <c r="AD51" s="21">
        <f>VLOOKUP(A:A,[1]TDSheet!$A:$AD,30,0)</f>
        <v>0.8</v>
      </c>
      <c r="AE51" s="17">
        <f t="shared" si="13"/>
        <v>0</v>
      </c>
      <c r="AF51" s="17"/>
      <c r="AG51" s="17"/>
    </row>
    <row r="52" spans="1:33" s="1" customFormat="1" ht="11.1" customHeight="1" outlineLevel="1" x14ac:dyDescent="0.2">
      <c r="A52" s="7" t="s">
        <v>64</v>
      </c>
      <c r="B52" s="7" t="s">
        <v>9</v>
      </c>
      <c r="C52" s="8">
        <v>55</v>
      </c>
      <c r="D52" s="8">
        <v>196</v>
      </c>
      <c r="E52" s="8">
        <v>49</v>
      </c>
      <c r="F52" s="8">
        <v>198</v>
      </c>
      <c r="G52" s="1" t="str">
        <f>VLOOKUP(A:A,[1]TDSheet!$A:$G,7,0)</f>
        <v>ноа</v>
      </c>
      <c r="H52" s="1" t="e">
        <f>VLOOKUP(A:A,[1]TDSheet!$A:$H,8,0)</f>
        <v>#N/A</v>
      </c>
      <c r="I52" s="17">
        <f>VLOOKUP(A:A,[2]TDSheet!$A:$F,6,0)</f>
        <v>53</v>
      </c>
      <c r="J52" s="17">
        <f t="shared" si="7"/>
        <v>-4</v>
      </c>
      <c r="K52" s="17">
        <f>VLOOKUP(A:A,[1]TDSheet!$A:$P,16,0)</f>
        <v>0</v>
      </c>
      <c r="L52" s="17"/>
      <c r="M52" s="17"/>
      <c r="N52" s="17"/>
      <c r="O52" s="17">
        <f t="shared" si="8"/>
        <v>9.8000000000000007</v>
      </c>
      <c r="P52" s="19"/>
      <c r="Q52" s="20">
        <f t="shared" si="9"/>
        <v>20.204081632653061</v>
      </c>
      <c r="R52" s="17">
        <f t="shared" si="10"/>
        <v>20.204081632653061</v>
      </c>
      <c r="S52" s="17">
        <f>VLOOKUP(A:A,[1]TDSheet!$A:$S,19,0)</f>
        <v>10.8</v>
      </c>
      <c r="T52" s="17">
        <f>VLOOKUP(A:A,[1]TDSheet!$A:$T,20,0)</f>
        <v>13</v>
      </c>
      <c r="U52" s="17">
        <f>VLOOKUP(A:A,[3]TDSheet!$A:$D,4,0)</f>
        <v>18</v>
      </c>
      <c r="V52" s="17">
        <f>VLOOKUP(A:A,[1]TDSheet!$A:$V,22,0)</f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16</v>
      </c>
      <c r="Z52" s="17">
        <f t="shared" si="11"/>
        <v>0</v>
      </c>
      <c r="AA52" s="17">
        <f t="shared" si="12"/>
        <v>0</v>
      </c>
      <c r="AB52" s="17" t="str">
        <f>VLOOKUP(A:A,[1]TDSheet!$A:$AB,28,0)</f>
        <v>увел</v>
      </c>
      <c r="AC52" s="17">
        <f>AA52/16</f>
        <v>0</v>
      </c>
      <c r="AD52" s="21">
        <f>VLOOKUP(A:A,[1]TDSheet!$A:$AD,30,0)</f>
        <v>0.4</v>
      </c>
      <c r="AE52" s="17">
        <f t="shared" si="13"/>
        <v>0</v>
      </c>
      <c r="AF52" s="17"/>
      <c r="AG52" s="17"/>
    </row>
    <row r="53" spans="1:33" s="1" customFormat="1" ht="11.1" customHeight="1" outlineLevel="1" x14ac:dyDescent="0.2">
      <c r="A53" s="7" t="s">
        <v>65</v>
      </c>
      <c r="B53" s="7" t="s">
        <v>8</v>
      </c>
      <c r="C53" s="8">
        <v>-25.98</v>
      </c>
      <c r="D53" s="8">
        <v>222.04</v>
      </c>
      <c r="E53" s="8">
        <v>62.94</v>
      </c>
      <c r="F53" s="8">
        <v>133.12</v>
      </c>
      <c r="G53" s="1" t="str">
        <f>VLOOKUP(A:A,[1]TDSheet!$A:$G,7,0)</f>
        <v>рот</v>
      </c>
      <c r="H53" s="1" t="e">
        <f>VLOOKUP(A:A,[1]TDSheet!$A:$H,8,0)</f>
        <v>#N/A</v>
      </c>
      <c r="I53" s="17">
        <f>VLOOKUP(A:A,[2]TDSheet!$A:$F,6,0)</f>
        <v>96.200999999999993</v>
      </c>
      <c r="J53" s="17">
        <f t="shared" si="7"/>
        <v>-33.260999999999996</v>
      </c>
      <c r="K53" s="17">
        <f>VLOOKUP(A:A,[1]TDSheet!$A:$P,16,0)</f>
        <v>55.740000000000038</v>
      </c>
      <c r="L53" s="17"/>
      <c r="M53" s="17"/>
      <c r="N53" s="17"/>
      <c r="O53" s="17">
        <f t="shared" si="8"/>
        <v>12.587999999999999</v>
      </c>
      <c r="P53" s="19"/>
      <c r="Q53" s="20">
        <f t="shared" si="9"/>
        <v>15.003177629488405</v>
      </c>
      <c r="R53" s="17">
        <f t="shared" si="10"/>
        <v>10.5751509374007</v>
      </c>
      <c r="S53" s="17">
        <f>VLOOKUP(A:A,[1]TDSheet!$A:$S,19,0)</f>
        <v>5.92</v>
      </c>
      <c r="T53" s="17">
        <f>VLOOKUP(A:A,[1]TDSheet!$A:$T,20,0)</f>
        <v>22.216000000000001</v>
      </c>
      <c r="U53" s="17">
        <f>VLOOKUP(A:A,[3]TDSheet!$A:$D,4,0)</f>
        <v>11.1</v>
      </c>
      <c r="V53" s="17">
        <f>VLOOKUP(A:A,[1]TDSheet!$A:$V,22,0)</f>
        <v>0</v>
      </c>
      <c r="W53" s="17">
        <f>VLOOKUP(A:A,[1]TDSheet!$A:$W,23,0)</f>
        <v>126</v>
      </c>
      <c r="X53" s="17">
        <f>VLOOKUP(A:A,[1]TDSheet!$A:$X,24,0)</f>
        <v>14</v>
      </c>
      <c r="Y53" s="17">
        <f>VLOOKUP(A:A,[1]TDSheet!$A:$Y,25,0)</f>
        <v>3.7</v>
      </c>
      <c r="Z53" s="17">
        <f t="shared" si="11"/>
        <v>0</v>
      </c>
      <c r="AA53" s="17">
        <f t="shared" si="12"/>
        <v>0</v>
      </c>
      <c r="AB53" s="17" t="e">
        <f>VLOOKUP(A:A,[1]TDSheet!$A:$AB,28,0)</f>
        <v>#N/A</v>
      </c>
      <c r="AC53" s="17">
        <f>AA53/3.7</f>
        <v>0</v>
      </c>
      <c r="AD53" s="21">
        <f>VLOOKUP(A:A,[1]TDSheet!$A:$AD,30,0)</f>
        <v>1</v>
      </c>
      <c r="AE53" s="17">
        <f t="shared" si="13"/>
        <v>0</v>
      </c>
      <c r="AF53" s="17"/>
      <c r="AG53" s="17"/>
    </row>
    <row r="54" spans="1:33" s="1" customFormat="1" ht="11.1" customHeight="1" outlineLevel="1" x14ac:dyDescent="0.2">
      <c r="A54" s="7" t="s">
        <v>66</v>
      </c>
      <c r="B54" s="7" t="s">
        <v>9</v>
      </c>
      <c r="C54" s="8">
        <v>72</v>
      </c>
      <c r="D54" s="8">
        <v>5</v>
      </c>
      <c r="E54" s="8">
        <v>47</v>
      </c>
      <c r="F54" s="8">
        <v>23</v>
      </c>
      <c r="G54" s="1">
        <f>VLOOKUP(A:A,[1]TDSheet!$A:$G,7,0)</f>
        <v>0</v>
      </c>
      <c r="H54" s="1">
        <f>VLOOKUP(A:A,[1]TDSheet!$A:$H,8,0)</f>
        <v>0</v>
      </c>
      <c r="I54" s="17">
        <f>VLOOKUP(A:A,[2]TDSheet!$A:$F,6,0)</f>
        <v>51</v>
      </c>
      <c r="J54" s="17">
        <f t="shared" si="7"/>
        <v>-4</v>
      </c>
      <c r="K54" s="17">
        <v>0</v>
      </c>
      <c r="L54" s="17"/>
      <c r="M54" s="17"/>
      <c r="N54" s="17"/>
      <c r="O54" s="17">
        <f t="shared" si="8"/>
        <v>9.4</v>
      </c>
      <c r="P54" s="19">
        <v>90</v>
      </c>
      <c r="Q54" s="20">
        <f t="shared" si="9"/>
        <v>12.021276595744681</v>
      </c>
      <c r="R54" s="17">
        <f t="shared" si="10"/>
        <v>2.4468085106382977</v>
      </c>
      <c r="S54" s="17">
        <f>VLOOKUP(A:A,[1]TDSheet!$A:$S,19,0)</f>
        <v>4.8</v>
      </c>
      <c r="T54" s="17">
        <f>VLOOKUP(A:A,[1]TDSheet!$A:$T,20,0)</f>
        <v>10.6</v>
      </c>
      <c r="U54" s="17">
        <f>VLOOKUP(A:A,[3]TDSheet!$A:$D,4,0)</f>
        <v>5</v>
      </c>
      <c r="V54" s="17">
        <f>VLOOKUP(A:A,[1]TDSheet!$A:$V,22,0)</f>
        <v>0</v>
      </c>
      <c r="W54" s="17">
        <f>VLOOKUP(A:A,[1]TDSheet!$A:$W,23,0)</f>
        <v>0</v>
      </c>
      <c r="X54" s="17">
        <f>VLOOKUP(A:A,[1]TDSheet!$A:$X,24,0)</f>
        <v>0</v>
      </c>
      <c r="Y54" s="17">
        <f>VLOOKUP(A:A,[1]TDSheet!$A:$Y,25,0)</f>
        <v>0</v>
      </c>
      <c r="Z54" s="17">
        <f t="shared" si="11"/>
        <v>0</v>
      </c>
      <c r="AA54" s="17">
        <f t="shared" si="12"/>
        <v>90</v>
      </c>
      <c r="AB54" s="17" t="str">
        <f>VLOOKUP(A:A,[1]TDSheet!$A:$AB,28,0)</f>
        <v>увел</v>
      </c>
      <c r="AC54" s="17">
        <v>0</v>
      </c>
      <c r="AD54" s="21">
        <f>VLOOKUP(A:A,[1]TDSheet!$A:$AD,30,0)</f>
        <v>0</v>
      </c>
      <c r="AE54" s="17">
        <f t="shared" si="13"/>
        <v>0</v>
      </c>
      <c r="AF54" s="17"/>
      <c r="AG54" s="17"/>
    </row>
    <row r="55" spans="1:33" s="1" customFormat="1" ht="11.1" customHeight="1" outlineLevel="1" x14ac:dyDescent="0.2">
      <c r="A55" s="7" t="s">
        <v>67</v>
      </c>
      <c r="B55" s="7" t="s">
        <v>8</v>
      </c>
      <c r="C55" s="8">
        <v>-2.7</v>
      </c>
      <c r="D55" s="8">
        <v>51.8</v>
      </c>
      <c r="E55" s="8">
        <v>51.8</v>
      </c>
      <c r="F55" s="8">
        <v>-2.7</v>
      </c>
      <c r="G55" s="1" t="str">
        <f>VLOOKUP(A:A,[1]TDSheet!$A:$G,7,0)</f>
        <v>рот3</v>
      </c>
      <c r="H55" s="1" t="e">
        <f>VLOOKUP(A:A,[1]TDSheet!$A:$H,8,0)</f>
        <v>#N/A</v>
      </c>
      <c r="I55" s="17">
        <f>VLOOKUP(A:A,[2]TDSheet!$A:$F,6,0)</f>
        <v>59.5</v>
      </c>
      <c r="J55" s="17">
        <f t="shared" si="7"/>
        <v>-7.7000000000000028</v>
      </c>
      <c r="K55" s="17">
        <f>VLOOKUP(A:A,[1]TDSheet!$A:$P,16,0)</f>
        <v>106.3</v>
      </c>
      <c r="L55" s="17"/>
      <c r="M55" s="17"/>
      <c r="N55" s="17"/>
      <c r="O55" s="17">
        <f t="shared" si="8"/>
        <v>10.36</v>
      </c>
      <c r="P55" s="19">
        <v>40</v>
      </c>
      <c r="Q55" s="20">
        <f t="shared" si="9"/>
        <v>13.86100386100386</v>
      </c>
      <c r="R55" s="17">
        <f t="shared" si="10"/>
        <v>-0.26061776061776065</v>
      </c>
      <c r="S55" s="17">
        <f>VLOOKUP(A:A,[1]TDSheet!$A:$S,19,0)</f>
        <v>2.96</v>
      </c>
      <c r="T55" s="17">
        <f>VLOOKUP(A:A,[1]TDSheet!$A:$T,20,0)</f>
        <v>2.2199999999999998</v>
      </c>
      <c r="U55" s="17">
        <v>0</v>
      </c>
      <c r="V55" s="17">
        <f>VLOOKUP(A:A,[1]TDSheet!$A:$V,22,0)</f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3.7</v>
      </c>
      <c r="Z55" s="17">
        <f t="shared" si="11"/>
        <v>14</v>
      </c>
      <c r="AA55" s="17">
        <f t="shared" si="12"/>
        <v>40</v>
      </c>
      <c r="AB55" s="17" t="str">
        <f>VLOOKUP(A:A,[1]TDSheet!$A:$AB,28,0)</f>
        <v>увел</v>
      </c>
      <c r="AC55" s="17">
        <f>AA55/3.7</f>
        <v>10.810810810810811</v>
      </c>
      <c r="AD55" s="21">
        <f>VLOOKUP(A:A,[1]TDSheet!$A:$AD,30,0)</f>
        <v>1</v>
      </c>
      <c r="AE55" s="17">
        <f t="shared" si="13"/>
        <v>51.800000000000004</v>
      </c>
      <c r="AF55" s="17"/>
      <c r="AG55" s="17"/>
    </row>
    <row r="56" spans="1:33" s="1" customFormat="1" ht="11.1" customHeight="1" outlineLevel="1" x14ac:dyDescent="0.2">
      <c r="A56" s="7" t="s">
        <v>68</v>
      </c>
      <c r="B56" s="7" t="s">
        <v>8</v>
      </c>
      <c r="C56" s="8"/>
      <c r="D56" s="8">
        <v>32.4</v>
      </c>
      <c r="E56" s="8">
        <v>10.8</v>
      </c>
      <c r="F56" s="8">
        <v>21.6</v>
      </c>
      <c r="G56" s="1">
        <f>VLOOKUP(A:A,[1]TDSheet!$A:$G,7,0)</f>
        <v>1</v>
      </c>
      <c r="H56" s="1" t="e">
        <f>VLOOKUP(A:A,[1]TDSheet!$A:$H,8,0)</f>
        <v>#N/A</v>
      </c>
      <c r="I56" s="17">
        <f>VLOOKUP(A:A,[2]TDSheet!$A:$F,6,0)</f>
        <v>12.6</v>
      </c>
      <c r="J56" s="17">
        <f t="shared" si="7"/>
        <v>-1.7999999999999989</v>
      </c>
      <c r="K56" s="17">
        <f>VLOOKUP(A:A,[1]TDSheet!$A:$P,16,0)</f>
        <v>0</v>
      </c>
      <c r="L56" s="17"/>
      <c r="M56" s="17"/>
      <c r="N56" s="17"/>
      <c r="O56" s="17">
        <f t="shared" si="8"/>
        <v>2.16</v>
      </c>
      <c r="P56" s="19"/>
      <c r="Q56" s="20">
        <f t="shared" si="9"/>
        <v>10</v>
      </c>
      <c r="R56" s="17">
        <f t="shared" si="10"/>
        <v>10</v>
      </c>
      <c r="S56" s="17">
        <f>VLOOKUP(A:A,[1]TDSheet!$A:$S,19,0)</f>
        <v>2.52</v>
      </c>
      <c r="T56" s="17">
        <f>VLOOKUP(A:A,[1]TDSheet!$A:$T,20,0)</f>
        <v>1.44</v>
      </c>
      <c r="U56" s="17">
        <f>VLOOKUP(A:A,[3]TDSheet!$A:$D,4,0)</f>
        <v>3.6</v>
      </c>
      <c r="V56" s="17">
        <f>VLOOKUP(A:A,[1]TDSheet!$A:$V,22,0)</f>
        <v>0</v>
      </c>
      <c r="W56" s="17">
        <f>VLOOKUP(A:A,[1]TDSheet!$A:$W,23,0)</f>
        <v>234</v>
      </c>
      <c r="X56" s="17">
        <f>VLOOKUP(A:A,[1]TDSheet!$A:$X,24,0)</f>
        <v>18</v>
      </c>
      <c r="Y56" s="17">
        <f>VLOOKUP(A:A,[1]TDSheet!$A:$Y,25,0)</f>
        <v>1.8</v>
      </c>
      <c r="Z56" s="17">
        <f t="shared" si="11"/>
        <v>0</v>
      </c>
      <c r="AA56" s="17">
        <f t="shared" si="12"/>
        <v>0</v>
      </c>
      <c r="AB56" s="17" t="str">
        <f>VLOOKUP(A:A,[1]TDSheet!$A:$AB,28,0)</f>
        <v>увел</v>
      </c>
      <c r="AC56" s="17">
        <f>AA56/2.24</f>
        <v>0</v>
      </c>
      <c r="AD56" s="21">
        <f>VLOOKUP(A:A,[1]TDSheet!$A:$AD,30,0)</f>
        <v>1</v>
      </c>
      <c r="AE56" s="17">
        <f t="shared" si="13"/>
        <v>0</v>
      </c>
      <c r="AF56" s="17"/>
      <c r="AG56" s="17"/>
    </row>
    <row r="57" spans="1:33" s="1" customFormat="1" ht="11.1" customHeight="1" outlineLevel="1" x14ac:dyDescent="0.2">
      <c r="A57" s="7" t="s">
        <v>69</v>
      </c>
      <c r="B57" s="7" t="s">
        <v>8</v>
      </c>
      <c r="C57" s="8">
        <v>2.2400000000000002</v>
      </c>
      <c r="D57" s="8"/>
      <c r="E57" s="8">
        <v>0</v>
      </c>
      <c r="F57" s="8">
        <v>2.2400000000000002</v>
      </c>
      <c r="G57" s="1">
        <f>VLOOKUP(A:A,[1]TDSheet!$A:$G,7,0)</f>
        <v>0</v>
      </c>
      <c r="H57" s="1" t="e">
        <f>VLOOKUP(A:A,[1]TDSheet!$A:$H,8,0)</f>
        <v>#N/A</v>
      </c>
      <c r="I57" s="17">
        <f>VLOOKUP(A:A,[2]TDSheet!$A:$F,6,0)</f>
        <v>8.9600000000000009</v>
      </c>
      <c r="J57" s="17">
        <f t="shared" si="7"/>
        <v>-8.9600000000000009</v>
      </c>
      <c r="K57" s="17">
        <f>VLOOKUP(A:A,[1]TDSheet!$A:$P,16,0)</f>
        <v>0</v>
      </c>
      <c r="L57" s="17"/>
      <c r="M57" s="17"/>
      <c r="N57" s="17"/>
      <c r="O57" s="17">
        <f t="shared" si="8"/>
        <v>0</v>
      </c>
      <c r="P57" s="19">
        <v>90</v>
      </c>
      <c r="Q57" s="20" t="e">
        <f t="shared" si="9"/>
        <v>#DIV/0!</v>
      </c>
      <c r="R57" s="17" t="e">
        <f t="shared" si="10"/>
        <v>#DIV/0!</v>
      </c>
      <c r="S57" s="17">
        <f>VLOOKUP(A:A,[1]TDSheet!$A:$S,19,0)</f>
        <v>0</v>
      </c>
      <c r="T57" s="17">
        <f>VLOOKUP(A:A,[1]TDSheet!$A:$T,20,0)</f>
        <v>0</v>
      </c>
      <c r="U57" s="17">
        <v>0</v>
      </c>
      <c r="V57" s="17">
        <f>VLOOKUP(A:A,[1]TDSheet!$A:$V,22,0)</f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2.2400000000000002</v>
      </c>
      <c r="Z57" s="17">
        <f t="shared" si="11"/>
        <v>42</v>
      </c>
      <c r="AA57" s="17">
        <f t="shared" si="12"/>
        <v>90</v>
      </c>
      <c r="AB57" s="17" t="e">
        <f>VLOOKUP(A:A,[1]TDSheet!$A:$AB,28,0)</f>
        <v>#N/A</v>
      </c>
      <c r="AC57" s="17">
        <f>AA57/2.24</f>
        <v>40.178571428571423</v>
      </c>
      <c r="AD57" s="21">
        <f>VLOOKUP(A:A,[1]TDSheet!$A:$AD,30,0)</f>
        <v>1</v>
      </c>
      <c r="AE57" s="17">
        <f t="shared" si="13"/>
        <v>94.080000000000013</v>
      </c>
      <c r="AF57" s="17"/>
      <c r="AG57" s="17"/>
    </row>
    <row r="58" spans="1:33" s="1" customFormat="1" ht="11.1" customHeight="1" outlineLevel="1" x14ac:dyDescent="0.2">
      <c r="A58" s="7" t="s">
        <v>70</v>
      </c>
      <c r="B58" s="7" t="s">
        <v>8</v>
      </c>
      <c r="C58" s="8">
        <v>85</v>
      </c>
      <c r="D58" s="8">
        <v>190</v>
      </c>
      <c r="E58" s="8">
        <v>65</v>
      </c>
      <c r="F58" s="8">
        <v>205</v>
      </c>
      <c r="G58" s="1">
        <f>VLOOKUP(A:A,[1]TDSheet!$A:$G,7,0)</f>
        <v>1</v>
      </c>
      <c r="H58" s="1">
        <f>VLOOKUP(A:A,[1]TDSheet!$A:$H,8,0)</f>
        <v>180</v>
      </c>
      <c r="I58" s="17">
        <f>VLOOKUP(A:A,[2]TDSheet!$A:$F,6,0)</f>
        <v>65</v>
      </c>
      <c r="J58" s="17">
        <f t="shared" si="7"/>
        <v>0</v>
      </c>
      <c r="K58" s="17">
        <f>VLOOKUP(A:A,[1]TDSheet!$A:$P,16,0)</f>
        <v>0</v>
      </c>
      <c r="L58" s="17"/>
      <c r="M58" s="17"/>
      <c r="N58" s="17"/>
      <c r="O58" s="17">
        <f t="shared" si="8"/>
        <v>13</v>
      </c>
      <c r="P58" s="19"/>
      <c r="Q58" s="20">
        <f t="shared" si="9"/>
        <v>15.76923076923077</v>
      </c>
      <c r="R58" s="17">
        <f t="shared" si="10"/>
        <v>15.76923076923077</v>
      </c>
      <c r="S58" s="17">
        <f>VLOOKUP(A:A,[1]TDSheet!$A:$S,19,0)</f>
        <v>21</v>
      </c>
      <c r="T58" s="17">
        <f>VLOOKUP(A:A,[1]TDSheet!$A:$T,20,0)</f>
        <v>21</v>
      </c>
      <c r="U58" s="17">
        <f>VLOOKUP(A:A,[3]TDSheet!$A:$D,4,0)</f>
        <v>10</v>
      </c>
      <c r="V58" s="17">
        <f>VLOOKUP(A:A,[1]TDSheet!$A:$V,22,0)</f>
        <v>0</v>
      </c>
      <c r="W58" s="17">
        <f>VLOOKUP(A:A,[1]TDSheet!$A:$W,23,0)</f>
        <v>144</v>
      </c>
      <c r="X58" s="17">
        <f>VLOOKUP(A:A,[1]TDSheet!$A:$X,24,0)</f>
        <v>12</v>
      </c>
      <c r="Y58" s="17">
        <f>VLOOKUP(A:A,[1]TDSheet!$A:$Y,25,0)</f>
        <v>5</v>
      </c>
      <c r="Z58" s="17">
        <f t="shared" si="11"/>
        <v>0</v>
      </c>
      <c r="AA58" s="17">
        <f t="shared" si="12"/>
        <v>0</v>
      </c>
      <c r="AB58" s="17" t="e">
        <f>VLOOKUP(A:A,[1]TDSheet!$A:$AB,28,0)</f>
        <v>#N/A</v>
      </c>
      <c r="AC58" s="17">
        <f>AA58/5</f>
        <v>0</v>
      </c>
      <c r="AD58" s="21">
        <f>VLOOKUP(A:A,[1]TDSheet!$A:$AD,30,0)</f>
        <v>1</v>
      </c>
      <c r="AE58" s="17">
        <f t="shared" si="13"/>
        <v>0</v>
      </c>
      <c r="AF58" s="17"/>
      <c r="AG58" s="17"/>
    </row>
    <row r="59" spans="1:33" s="1" customFormat="1" ht="11.1" customHeight="1" outlineLevel="1" x14ac:dyDescent="0.2">
      <c r="A59" s="7" t="s">
        <v>71</v>
      </c>
      <c r="B59" s="7" t="s">
        <v>9</v>
      </c>
      <c r="C59" s="8">
        <v>72</v>
      </c>
      <c r="D59" s="8">
        <v>1213</v>
      </c>
      <c r="E59" s="8">
        <v>480</v>
      </c>
      <c r="F59" s="8">
        <v>781</v>
      </c>
      <c r="G59" s="1" t="str">
        <f>VLOOKUP(A:A,[1]TDSheet!$A:$G,7,0)</f>
        <v>нов</v>
      </c>
      <c r="H59" s="1" t="e">
        <f>VLOOKUP(A:A,[1]TDSheet!$A:$H,8,0)</f>
        <v>#N/A</v>
      </c>
      <c r="I59" s="17">
        <f>VLOOKUP(A:A,[2]TDSheet!$A:$F,6,0)</f>
        <v>498</v>
      </c>
      <c r="J59" s="17">
        <f t="shared" si="7"/>
        <v>-18</v>
      </c>
      <c r="K59" s="17">
        <v>0</v>
      </c>
      <c r="L59" s="17"/>
      <c r="M59" s="17"/>
      <c r="N59" s="17"/>
      <c r="O59" s="17">
        <f t="shared" si="8"/>
        <v>96</v>
      </c>
      <c r="P59" s="19">
        <v>360</v>
      </c>
      <c r="Q59" s="20">
        <f t="shared" si="9"/>
        <v>11.885416666666666</v>
      </c>
      <c r="R59" s="17">
        <f t="shared" si="10"/>
        <v>8.1354166666666661</v>
      </c>
      <c r="S59" s="17">
        <f>VLOOKUP(A:A,[1]TDSheet!$A:$S,19,0)</f>
        <v>82.8</v>
      </c>
      <c r="T59" s="17">
        <f>VLOOKUP(A:A,[1]TDSheet!$A:$T,20,0)</f>
        <v>100.4</v>
      </c>
      <c r="U59" s="17">
        <f>VLOOKUP(A:A,[3]TDSheet!$A:$D,4,0)</f>
        <v>116</v>
      </c>
      <c r="V59" s="17">
        <f>VLOOKUP(A:A,[1]TDSheet!$A:$V,22,0)</f>
        <v>0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17">
        <f t="shared" si="11"/>
        <v>28</v>
      </c>
      <c r="AA59" s="17">
        <f t="shared" si="12"/>
        <v>360</v>
      </c>
      <c r="AB59" s="17" t="e">
        <f>VLOOKUP(A:A,[1]TDSheet!$A:$AB,28,0)</f>
        <v>#N/A</v>
      </c>
      <c r="AC59" s="17">
        <f>AA59/12</f>
        <v>30</v>
      </c>
      <c r="AD59" s="21">
        <f>VLOOKUP(A:A,[1]TDSheet!$A:$AD,30,0)</f>
        <v>0.25</v>
      </c>
      <c r="AE59" s="17">
        <f t="shared" si="13"/>
        <v>84</v>
      </c>
      <c r="AF59" s="17"/>
      <c r="AG59" s="17"/>
    </row>
    <row r="60" spans="1:33" s="1" customFormat="1" ht="11.1" customHeight="1" outlineLevel="1" x14ac:dyDescent="0.2">
      <c r="A60" s="7" t="s">
        <v>34</v>
      </c>
      <c r="B60" s="7" t="s">
        <v>9</v>
      </c>
      <c r="C60" s="8">
        <v>568</v>
      </c>
      <c r="D60" s="8">
        <v>2951</v>
      </c>
      <c r="E60" s="8">
        <v>1899</v>
      </c>
      <c r="F60" s="8">
        <v>1534</v>
      </c>
      <c r="G60" s="1" t="str">
        <f>VLOOKUP(A:A,[1]TDSheet!$A:$G,7,0)</f>
        <v>пуд,яб</v>
      </c>
      <c r="H60" s="1">
        <f>VLOOKUP(A:A,[1]TDSheet!$A:$H,8,0)</f>
        <v>180</v>
      </c>
      <c r="I60" s="17">
        <f>VLOOKUP(A:A,[2]TDSheet!$A:$F,6,0)</f>
        <v>1950</v>
      </c>
      <c r="J60" s="17">
        <f t="shared" si="7"/>
        <v>-51</v>
      </c>
      <c r="K60" s="17">
        <f>VLOOKUP(A:A,[1]TDSheet!$A:$P,16,0)</f>
        <v>1017</v>
      </c>
      <c r="L60" s="17"/>
      <c r="M60" s="17"/>
      <c r="N60" s="17"/>
      <c r="O60" s="17">
        <f t="shared" si="8"/>
        <v>259.8</v>
      </c>
      <c r="P60" s="19">
        <v>600</v>
      </c>
      <c r="Q60" s="20">
        <f t="shared" si="9"/>
        <v>12.128560431100846</v>
      </c>
      <c r="R60" s="17">
        <f t="shared" si="10"/>
        <v>5.9045419553502692</v>
      </c>
      <c r="S60" s="17">
        <f>VLOOKUP(A:A,[1]TDSheet!$A:$S,19,0)</f>
        <v>238.2</v>
      </c>
      <c r="T60" s="17">
        <f>VLOOKUP(A:A,[1]TDSheet!$A:$T,20,0)</f>
        <v>245.8</v>
      </c>
      <c r="U60" s="17">
        <f>VLOOKUP(A:A,[3]TDSheet!$A:$D,4,0)</f>
        <v>175</v>
      </c>
      <c r="V60" s="17">
        <f>VLOOKUP(A:A,[1]TDSheet!$A:$V,22,0)</f>
        <v>600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17">
        <f t="shared" si="11"/>
        <v>56</v>
      </c>
      <c r="AA60" s="17">
        <f t="shared" si="12"/>
        <v>600</v>
      </c>
      <c r="AB60" s="17">
        <f>VLOOKUP(A:A,[1]TDSheet!$A:$AB,28,0)</f>
        <v>0</v>
      </c>
      <c r="AC60" s="17">
        <f>AA60/12</f>
        <v>50</v>
      </c>
      <c r="AD60" s="21">
        <f>VLOOKUP(A:A,[1]TDSheet!$A:$AD,30,0)</f>
        <v>0.25</v>
      </c>
      <c r="AE60" s="17">
        <f t="shared" si="13"/>
        <v>168</v>
      </c>
      <c r="AF60" s="17"/>
      <c r="AG60" s="17"/>
    </row>
    <row r="61" spans="1:33" s="1" customFormat="1" ht="11.1" customHeight="1" outlineLevel="1" x14ac:dyDescent="0.2">
      <c r="A61" s="7" t="s">
        <v>35</v>
      </c>
      <c r="B61" s="7" t="s">
        <v>9</v>
      </c>
      <c r="C61" s="8">
        <v>-38</v>
      </c>
      <c r="D61" s="8">
        <v>516</v>
      </c>
      <c r="E61" s="8">
        <v>202</v>
      </c>
      <c r="F61" s="8">
        <v>254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411</v>
      </c>
      <c r="J61" s="17">
        <f t="shared" si="7"/>
        <v>-209</v>
      </c>
      <c r="K61" s="17">
        <v>0</v>
      </c>
      <c r="L61" s="17"/>
      <c r="M61" s="17"/>
      <c r="N61" s="17"/>
      <c r="O61" s="17">
        <f t="shared" si="8"/>
        <v>40.4</v>
      </c>
      <c r="P61" s="19">
        <v>240</v>
      </c>
      <c r="Q61" s="20">
        <f t="shared" si="9"/>
        <v>12.227722772277229</v>
      </c>
      <c r="R61" s="17">
        <f t="shared" si="10"/>
        <v>6.2871287128712874</v>
      </c>
      <c r="S61" s="17">
        <f>VLOOKUP(A:A,[1]TDSheet!$A:$S,19,0)</f>
        <v>58.8</v>
      </c>
      <c r="T61" s="17">
        <f>VLOOKUP(A:A,[1]TDSheet!$A:$T,20,0)</f>
        <v>3.8</v>
      </c>
      <c r="U61" s="17">
        <f>VLOOKUP(A:A,[3]TDSheet!$A:$D,4,0)</f>
        <v>38</v>
      </c>
      <c r="V61" s="17">
        <f>VLOOKUP(A:A,[1]TDSheet!$A:$V,22,0)</f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17">
        <f t="shared" si="11"/>
        <v>14</v>
      </c>
      <c r="AA61" s="17">
        <f t="shared" si="12"/>
        <v>240</v>
      </c>
      <c r="AB61" s="17">
        <f>VLOOKUP(A:A,[1]TDSheet!$A:$AB,28,0)</f>
        <v>0</v>
      </c>
      <c r="AC61" s="17">
        <f>AA61/12</f>
        <v>20</v>
      </c>
      <c r="AD61" s="21">
        <f>VLOOKUP(A:A,[1]TDSheet!$A:$AD,30,0)</f>
        <v>0.3</v>
      </c>
      <c r="AE61" s="17">
        <f t="shared" si="13"/>
        <v>50.4</v>
      </c>
      <c r="AF61" s="17"/>
      <c r="AG61" s="17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256</v>
      </c>
      <c r="D62" s="8">
        <v>893</v>
      </c>
      <c r="E62" s="8">
        <v>478</v>
      </c>
      <c r="F62" s="8">
        <v>616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515</v>
      </c>
      <c r="J62" s="17">
        <f t="shared" si="7"/>
        <v>-37</v>
      </c>
      <c r="K62" s="17">
        <f>VLOOKUP(A:A,[1]TDSheet!$A:$P,16,0)</f>
        <v>266</v>
      </c>
      <c r="L62" s="17"/>
      <c r="M62" s="17"/>
      <c r="N62" s="17"/>
      <c r="O62" s="17">
        <f t="shared" si="8"/>
        <v>95.6</v>
      </c>
      <c r="P62" s="19">
        <v>240</v>
      </c>
      <c r="Q62" s="20">
        <f t="shared" si="9"/>
        <v>11.736401673640168</v>
      </c>
      <c r="R62" s="17">
        <f t="shared" si="10"/>
        <v>6.443514644351465</v>
      </c>
      <c r="S62" s="17">
        <f>VLOOKUP(A:A,[1]TDSheet!$A:$S,19,0)</f>
        <v>107.2</v>
      </c>
      <c r="T62" s="17">
        <f>VLOOKUP(A:A,[1]TDSheet!$A:$T,20,0)</f>
        <v>86.4</v>
      </c>
      <c r="U62" s="17">
        <f>VLOOKUP(A:A,[3]TDSheet!$A:$D,4,0)</f>
        <v>70</v>
      </c>
      <c r="V62" s="17">
        <f>VLOOKUP(A:A,[1]TDSheet!$A:$V,22,0)</f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17">
        <f t="shared" si="11"/>
        <v>14</v>
      </c>
      <c r="AA62" s="17">
        <f t="shared" si="12"/>
        <v>240</v>
      </c>
      <c r="AB62" s="17">
        <f>VLOOKUP(A:A,[1]TDSheet!$A:$AB,28,0)</f>
        <v>0</v>
      </c>
      <c r="AC62" s="17">
        <f>AA62/12</f>
        <v>20</v>
      </c>
      <c r="AD62" s="21">
        <f>VLOOKUP(A:A,[1]TDSheet!$A:$AD,30,0)</f>
        <v>0.3</v>
      </c>
      <c r="AE62" s="17">
        <f t="shared" si="13"/>
        <v>50.4</v>
      </c>
      <c r="AF62" s="17"/>
      <c r="AG62" s="17"/>
    </row>
    <row r="63" spans="1:33" s="1" customFormat="1" ht="11.1" customHeight="1" outlineLevel="1" x14ac:dyDescent="0.2">
      <c r="A63" s="7" t="s">
        <v>72</v>
      </c>
      <c r="B63" s="7" t="s">
        <v>8</v>
      </c>
      <c r="C63" s="8">
        <v>3.6</v>
      </c>
      <c r="D63" s="8"/>
      <c r="E63" s="8">
        <v>0</v>
      </c>
      <c r="F63" s="8">
        <v>-2.4</v>
      </c>
      <c r="G63" s="1" t="str">
        <f>VLOOKUP(A:A,[1]TDSheet!$A:$G,7,0)</f>
        <v>нов</v>
      </c>
      <c r="H63" s="1" t="e">
        <f>VLOOKUP(A:A,[1]TDSheet!$A:$H,8,0)</f>
        <v>#N/A</v>
      </c>
      <c r="I63" s="17">
        <v>0</v>
      </c>
      <c r="J63" s="17">
        <f t="shared" si="7"/>
        <v>0</v>
      </c>
      <c r="K63" s="17">
        <f>VLOOKUP(A:A,[1]TDSheet!$A:$P,16,0)</f>
        <v>0</v>
      </c>
      <c r="L63" s="17"/>
      <c r="M63" s="17"/>
      <c r="N63" s="17"/>
      <c r="O63" s="17">
        <f t="shared" si="8"/>
        <v>0</v>
      </c>
      <c r="P63" s="19"/>
      <c r="Q63" s="20" t="e">
        <f t="shared" si="9"/>
        <v>#DIV/0!</v>
      </c>
      <c r="R63" s="17" t="e">
        <f t="shared" si="10"/>
        <v>#DIV/0!</v>
      </c>
      <c r="S63" s="17">
        <f>VLOOKUP(A:A,[1]TDSheet!$A:$S,19,0)</f>
        <v>2.88</v>
      </c>
      <c r="T63" s="17">
        <f>VLOOKUP(A:A,[1]TDSheet!$A:$T,20,0)</f>
        <v>1.44</v>
      </c>
      <c r="U63" s="17">
        <v>0</v>
      </c>
      <c r="V63" s="17">
        <f>VLOOKUP(A:A,[1]TDSheet!$A:$V,22,0)</f>
        <v>0</v>
      </c>
      <c r="W63" s="17">
        <f>VLOOKUP(A:A,[1]TDSheet!$A:$W,23,0)</f>
        <v>234</v>
      </c>
      <c r="X63" s="17">
        <f>VLOOKUP(A:A,[1]TDSheet!$A:$X,24,0)</f>
        <v>18</v>
      </c>
      <c r="Y63" s="17">
        <f>VLOOKUP(A:A,[1]TDSheet!$A:$Y,25,0)</f>
        <v>1.8</v>
      </c>
      <c r="Z63" s="17">
        <f t="shared" si="11"/>
        <v>0</v>
      </c>
      <c r="AA63" s="17">
        <f t="shared" si="12"/>
        <v>0</v>
      </c>
      <c r="AB63" s="17" t="str">
        <f>VLOOKUP(A:A,[1]TDSheet!$A:$AB,28,0)</f>
        <v>увел</v>
      </c>
      <c r="AC63" s="17">
        <f>AA63/1.8</f>
        <v>0</v>
      </c>
      <c r="AD63" s="21">
        <f>VLOOKUP(A:A,[1]TDSheet!$A:$AD,30,0)</f>
        <v>1</v>
      </c>
      <c r="AE63" s="17">
        <f t="shared" si="13"/>
        <v>0</v>
      </c>
      <c r="AF63" s="17"/>
      <c r="AG63" s="17"/>
    </row>
    <row r="64" spans="1:33" s="1" customFormat="1" ht="11.1" customHeight="1" outlineLevel="1" x14ac:dyDescent="0.2">
      <c r="A64" s="7" t="s">
        <v>37</v>
      </c>
      <c r="B64" s="7" t="s">
        <v>9</v>
      </c>
      <c r="C64" s="8">
        <v>59</v>
      </c>
      <c r="D64" s="8">
        <v>133</v>
      </c>
      <c r="E64" s="8">
        <v>146</v>
      </c>
      <c r="F64" s="8">
        <v>27</v>
      </c>
      <c r="G64" s="1" t="str">
        <f>VLOOKUP(A:A,[1]TDSheet!$A:$G,7,0)</f>
        <v>в2310,</v>
      </c>
      <c r="H64" s="1">
        <f>VLOOKUP(A:A,[1]TDSheet!$A:$H,8,0)</f>
        <v>365</v>
      </c>
      <c r="I64" s="17">
        <f>VLOOKUP(A:A,[2]TDSheet!$A:$F,6,0)</f>
        <v>237</v>
      </c>
      <c r="J64" s="17">
        <f t="shared" si="7"/>
        <v>-91</v>
      </c>
      <c r="K64" s="17">
        <v>0</v>
      </c>
      <c r="L64" s="17"/>
      <c r="M64" s="17"/>
      <c r="N64" s="17"/>
      <c r="O64" s="17">
        <f t="shared" si="8"/>
        <v>29.2</v>
      </c>
      <c r="P64" s="19"/>
      <c r="Q64" s="20">
        <f t="shared" si="9"/>
        <v>0.92465753424657537</v>
      </c>
      <c r="R64" s="17">
        <f t="shared" si="10"/>
        <v>0.92465753424657537</v>
      </c>
      <c r="S64" s="17">
        <f>VLOOKUP(A:A,[1]TDSheet!$A:$S,19,0)</f>
        <v>31.6</v>
      </c>
      <c r="T64" s="17">
        <f>VLOOKUP(A:A,[1]TDSheet!$A:$T,20,0)</f>
        <v>39.200000000000003</v>
      </c>
      <c r="U64" s="17">
        <f>VLOOKUP(A:A,[3]TDSheet!$A:$D,4,0)</f>
        <v>6</v>
      </c>
      <c r="V64" s="17">
        <f>VLOOKUP(A:A,[1]TDSheet!$A:$V,22,0)</f>
        <v>0</v>
      </c>
      <c r="W64" s="17">
        <f>VLOOKUP(A:A,[1]TDSheet!$A:$W,23,0)</f>
        <v>130</v>
      </c>
      <c r="X64" s="17">
        <f>VLOOKUP(A:A,[1]TDSheet!$A:$X,24,0)</f>
        <v>10</v>
      </c>
      <c r="Y64" s="17">
        <f>VLOOKUP(A:A,[1]TDSheet!$A:$Y,25,0)</f>
        <v>6</v>
      </c>
      <c r="Z64" s="17">
        <f t="shared" si="11"/>
        <v>0</v>
      </c>
      <c r="AA64" s="17">
        <f t="shared" si="12"/>
        <v>0</v>
      </c>
      <c r="AB64" s="17">
        <f>VLOOKUP(A:A,[1]TDSheet!$A:$AB,28,0)</f>
        <v>0</v>
      </c>
      <c r="AC64" s="17">
        <v>0</v>
      </c>
      <c r="AD64" s="21">
        <f>VLOOKUP(A:A,[1]TDSheet!$A:$AD,30,0)</f>
        <v>0</v>
      </c>
      <c r="AE64" s="17">
        <f t="shared" si="13"/>
        <v>0</v>
      </c>
      <c r="AF64" s="17"/>
      <c r="AG64" s="17"/>
    </row>
    <row r="65" spans="1:33" s="1" customFormat="1" ht="11.1" customHeight="1" outlineLevel="1" x14ac:dyDescent="0.2">
      <c r="A65" s="7" t="s">
        <v>38</v>
      </c>
      <c r="B65" s="7" t="s">
        <v>9</v>
      </c>
      <c r="C65" s="8">
        <v>3</v>
      </c>
      <c r="D65" s="8"/>
      <c r="E65" s="8">
        <v>0</v>
      </c>
      <c r="F65" s="8">
        <v>3</v>
      </c>
      <c r="G65" s="1" t="str">
        <f>VLOOKUP(A:A,[1]TDSheet!$A:$G,7,0)</f>
        <v>в2310,</v>
      </c>
      <c r="H65" s="1">
        <f>VLOOKUP(A:A,[1]TDSheet!$A:$H,8,0)</f>
        <v>365</v>
      </c>
      <c r="I65" s="17">
        <f>VLOOKUP(A:A,[2]TDSheet!$A:$F,6,0)</f>
        <v>374</v>
      </c>
      <c r="J65" s="17">
        <f t="shared" si="7"/>
        <v>-374</v>
      </c>
      <c r="K65" s="17">
        <f>VLOOKUP(A:A,[1]TDSheet!$A:$P,16,0)</f>
        <v>0</v>
      </c>
      <c r="L65" s="17"/>
      <c r="M65" s="17"/>
      <c r="N65" s="17"/>
      <c r="O65" s="17">
        <f t="shared" si="8"/>
        <v>0</v>
      </c>
      <c r="P65" s="19"/>
      <c r="Q65" s="20" t="e">
        <f t="shared" si="9"/>
        <v>#DIV/0!</v>
      </c>
      <c r="R65" s="17" t="e">
        <f t="shared" si="10"/>
        <v>#DIV/0!</v>
      </c>
      <c r="S65" s="17">
        <f>VLOOKUP(A:A,[1]TDSheet!$A:$S,19,0)</f>
        <v>55.4</v>
      </c>
      <c r="T65" s="17">
        <f>VLOOKUP(A:A,[1]TDSheet!$A:$T,20,0)</f>
        <v>11.2</v>
      </c>
      <c r="U65" s="17">
        <v>0</v>
      </c>
      <c r="V65" s="17">
        <f>VLOOKUP(A:A,[1]TDSheet!$A:$V,22,0)</f>
        <v>0</v>
      </c>
      <c r="W65" s="17">
        <f>VLOOKUP(A:A,[1]TDSheet!$A:$W,23,0)</f>
        <v>130</v>
      </c>
      <c r="X65" s="17">
        <f>VLOOKUP(A:A,[1]TDSheet!$A:$X,24,0)</f>
        <v>10</v>
      </c>
      <c r="Y65" s="17">
        <f>VLOOKUP(A:A,[1]TDSheet!$A:$Y,25,0)</f>
        <v>6</v>
      </c>
      <c r="Z65" s="17">
        <f t="shared" si="11"/>
        <v>0</v>
      </c>
      <c r="AA65" s="17">
        <f t="shared" si="12"/>
        <v>0</v>
      </c>
      <c r="AB65" s="17">
        <f>VLOOKUP(A:A,[1]TDSheet!$A:$AB,28,0)</f>
        <v>0</v>
      </c>
      <c r="AC65" s="17">
        <v>0</v>
      </c>
      <c r="AD65" s="21">
        <f>VLOOKUP(A:A,[1]TDSheet!$A:$AD,30,0)</f>
        <v>0</v>
      </c>
      <c r="AE65" s="17">
        <f t="shared" si="13"/>
        <v>0</v>
      </c>
      <c r="AF65" s="17"/>
      <c r="AG65" s="17"/>
    </row>
    <row r="66" spans="1:33" s="1" customFormat="1" ht="11.1" customHeight="1" outlineLevel="1" x14ac:dyDescent="0.2">
      <c r="A66" s="7" t="s">
        <v>73</v>
      </c>
      <c r="B66" s="7" t="s">
        <v>9</v>
      </c>
      <c r="C66" s="8">
        <v>271</v>
      </c>
      <c r="D66" s="8">
        <v>3</v>
      </c>
      <c r="E66" s="8">
        <v>25</v>
      </c>
      <c r="F66" s="8">
        <v>248</v>
      </c>
      <c r="G66" s="1">
        <f>VLOOKUP(A:A,[1]TDSheet!$A:$G,7,0)</f>
        <v>0</v>
      </c>
      <c r="H66" s="1" t="e">
        <f>VLOOKUP(A:A,[1]TDSheet!$A:$H,8,0)</f>
        <v>#N/A</v>
      </c>
      <c r="I66" s="17">
        <f>VLOOKUP(A:A,[2]TDSheet!$A:$F,6,0)</f>
        <v>33</v>
      </c>
      <c r="J66" s="17">
        <f t="shared" si="7"/>
        <v>-8</v>
      </c>
      <c r="K66" s="17">
        <f>VLOOKUP(A:A,[1]TDSheet!$A:$P,16,0)</f>
        <v>0</v>
      </c>
      <c r="L66" s="17"/>
      <c r="M66" s="17"/>
      <c r="N66" s="17"/>
      <c r="O66" s="17">
        <f t="shared" si="8"/>
        <v>5</v>
      </c>
      <c r="P66" s="19"/>
      <c r="Q66" s="20">
        <f t="shared" si="9"/>
        <v>49.6</v>
      </c>
      <c r="R66" s="17">
        <f t="shared" si="10"/>
        <v>49.6</v>
      </c>
      <c r="S66" s="17">
        <f>VLOOKUP(A:A,[1]TDSheet!$A:$S,19,0)</f>
        <v>7.2</v>
      </c>
      <c r="T66" s="17">
        <f>VLOOKUP(A:A,[1]TDSheet!$A:$T,20,0)</f>
        <v>3.8</v>
      </c>
      <c r="U66" s="17">
        <f>VLOOKUP(A:A,[3]TDSheet!$A:$D,4,0)</f>
        <v>7</v>
      </c>
      <c r="V66" s="17">
        <f>VLOOKUP(A:A,[1]TDSheet!$A:$V,22,0)</f>
        <v>0</v>
      </c>
      <c r="W66" s="17">
        <f>VLOOKUP(A:A,[1]TDSheet!$A:$W,23,0)</f>
        <v>0</v>
      </c>
      <c r="X66" s="17">
        <f>VLOOKUP(A:A,[1]TDSheet!$A:$X,24,0)</f>
        <v>0</v>
      </c>
      <c r="Y66" s="17">
        <f>VLOOKUP(A:A,[1]TDSheet!$A:$Y,25,0)</f>
        <v>0</v>
      </c>
      <c r="Z66" s="17">
        <f t="shared" si="11"/>
        <v>0</v>
      </c>
      <c r="AA66" s="17">
        <f t="shared" si="12"/>
        <v>0</v>
      </c>
      <c r="AB66" s="17" t="str">
        <f>VLOOKUP(A:A,[1]TDSheet!$A:$AB,28,0)</f>
        <v>увел</v>
      </c>
      <c r="AC66" s="17">
        <v>0</v>
      </c>
      <c r="AD66" s="21">
        <f>VLOOKUP(A:A,[1]TDSheet!$A:$AD,30,0)</f>
        <v>0</v>
      </c>
      <c r="AE66" s="17">
        <f t="shared" si="13"/>
        <v>0</v>
      </c>
      <c r="AF66" s="17"/>
      <c r="AG66" s="17"/>
    </row>
    <row r="67" spans="1:33" s="1" customFormat="1" ht="11.1" customHeight="1" outlineLevel="1" x14ac:dyDescent="0.2">
      <c r="A67" s="7" t="s">
        <v>39</v>
      </c>
      <c r="B67" s="7" t="s">
        <v>9</v>
      </c>
      <c r="C67" s="8">
        <v>190</v>
      </c>
      <c r="D67" s="8">
        <v>606</v>
      </c>
      <c r="E67" s="8">
        <v>327</v>
      </c>
      <c r="F67" s="8">
        <v>453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341</v>
      </c>
      <c r="J67" s="17">
        <f t="shared" si="7"/>
        <v>-14</v>
      </c>
      <c r="K67" s="17">
        <f>VLOOKUP(A:A,[1]TDSheet!$A:$P,16,0)</f>
        <v>102</v>
      </c>
      <c r="L67" s="17"/>
      <c r="M67" s="17"/>
      <c r="N67" s="17"/>
      <c r="O67" s="17">
        <f t="shared" si="8"/>
        <v>65.400000000000006</v>
      </c>
      <c r="P67" s="19">
        <v>280</v>
      </c>
      <c r="Q67" s="20">
        <f t="shared" si="9"/>
        <v>12.767584097859325</v>
      </c>
      <c r="R67" s="17">
        <f t="shared" si="10"/>
        <v>6.9266055045871555</v>
      </c>
      <c r="S67" s="17">
        <f>VLOOKUP(A:A,[1]TDSheet!$A:$S,19,0)</f>
        <v>64.2</v>
      </c>
      <c r="T67" s="17">
        <f>VLOOKUP(A:A,[1]TDSheet!$A:$T,20,0)</f>
        <v>60.8</v>
      </c>
      <c r="U67" s="17">
        <f>VLOOKUP(A:A,[3]TDSheet!$A:$D,4,0)</f>
        <v>59</v>
      </c>
      <c r="V67" s="17">
        <f>VLOOKUP(A:A,[1]TDSheet!$A:$V,22,0)</f>
        <v>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14</v>
      </c>
      <c r="Z67" s="17">
        <f t="shared" si="11"/>
        <v>14</v>
      </c>
      <c r="AA67" s="17">
        <f t="shared" si="12"/>
        <v>280</v>
      </c>
      <c r="AB67" s="17">
        <f>VLOOKUP(A:A,[1]TDSheet!$A:$AB,28,0)</f>
        <v>0</v>
      </c>
      <c r="AC67" s="17">
        <f>AA67/14</f>
        <v>20</v>
      </c>
      <c r="AD67" s="21">
        <f>VLOOKUP(A:A,[1]TDSheet!$A:$AD,30,0)</f>
        <v>0.3</v>
      </c>
      <c r="AE67" s="17">
        <f t="shared" si="13"/>
        <v>58.8</v>
      </c>
      <c r="AF67" s="17"/>
      <c r="AG67" s="17"/>
    </row>
    <row r="68" spans="1:33" s="1" customFormat="1" ht="11.1" customHeight="1" outlineLevel="1" x14ac:dyDescent="0.2">
      <c r="A68" s="7" t="s">
        <v>40</v>
      </c>
      <c r="B68" s="7" t="s">
        <v>9</v>
      </c>
      <c r="C68" s="8">
        <v>708</v>
      </c>
      <c r="D68" s="8">
        <v>3992</v>
      </c>
      <c r="E68" s="8">
        <v>2486</v>
      </c>
      <c r="F68" s="8">
        <v>2160</v>
      </c>
      <c r="G68" s="1">
        <f>VLOOKUP(A:A,[1]TDSheet!$A:$G,7,0)</f>
        <v>1</v>
      </c>
      <c r="H68" s="1">
        <f>VLOOKUP(A:A,[1]TDSheet!$A:$H,8,0)</f>
        <v>180</v>
      </c>
      <c r="I68" s="17">
        <f>VLOOKUP(A:A,[2]TDSheet!$A:$F,6,0)</f>
        <v>2535</v>
      </c>
      <c r="J68" s="17">
        <f t="shared" si="7"/>
        <v>-49</v>
      </c>
      <c r="K68" s="17">
        <f>VLOOKUP(A:A,[1]TDSheet!$A:$P,16,0)</f>
        <v>652</v>
      </c>
      <c r="L68" s="17"/>
      <c r="M68" s="17"/>
      <c r="N68" s="17"/>
      <c r="O68" s="17">
        <f t="shared" si="8"/>
        <v>317.2</v>
      </c>
      <c r="P68" s="19">
        <v>960</v>
      </c>
      <c r="Q68" s="20">
        <f t="shared" si="9"/>
        <v>11.891551071878942</v>
      </c>
      <c r="R68" s="17">
        <f t="shared" si="10"/>
        <v>6.8095838587641868</v>
      </c>
      <c r="S68" s="17">
        <f>VLOOKUP(A:A,[1]TDSheet!$A:$S,19,0)</f>
        <v>327.8</v>
      </c>
      <c r="T68" s="17">
        <f>VLOOKUP(A:A,[1]TDSheet!$A:$T,20,0)</f>
        <v>334.8</v>
      </c>
      <c r="U68" s="17">
        <f>VLOOKUP(A:A,[3]TDSheet!$A:$D,4,0)</f>
        <v>465</v>
      </c>
      <c r="V68" s="17">
        <f>VLOOKUP(A:A,[1]TDSheet!$A:$V,22,0)</f>
        <v>900</v>
      </c>
      <c r="W68" s="17">
        <f>VLOOKUP(A:A,[1]TDSheet!$A:$W,23,0)</f>
        <v>70</v>
      </c>
      <c r="X68" s="17">
        <f>VLOOKUP(A:A,[1]TDSheet!$A:$X,24,0)</f>
        <v>14</v>
      </c>
      <c r="Y68" s="17">
        <f>VLOOKUP(A:A,[1]TDSheet!$A:$Y,25,0)</f>
        <v>12</v>
      </c>
      <c r="Z68" s="17">
        <f t="shared" si="11"/>
        <v>84</v>
      </c>
      <c r="AA68" s="17">
        <f t="shared" si="12"/>
        <v>960</v>
      </c>
      <c r="AB68" s="17">
        <f>VLOOKUP(A:A,[1]TDSheet!$A:$AB,28,0)</f>
        <v>0</v>
      </c>
      <c r="AC68" s="17">
        <f>AA68/12</f>
        <v>80</v>
      </c>
      <c r="AD68" s="21">
        <f>VLOOKUP(A:A,[1]TDSheet!$A:$AD,30,0)</f>
        <v>0.25</v>
      </c>
      <c r="AE68" s="17">
        <f t="shared" si="13"/>
        <v>252</v>
      </c>
      <c r="AF68" s="17"/>
      <c r="AG68" s="17"/>
    </row>
    <row r="69" spans="1:33" s="1" customFormat="1" ht="11.1" customHeight="1" outlineLevel="1" x14ac:dyDescent="0.2">
      <c r="A69" s="7" t="s">
        <v>41</v>
      </c>
      <c r="B69" s="7" t="s">
        <v>9</v>
      </c>
      <c r="C69" s="8">
        <v>1460</v>
      </c>
      <c r="D69" s="8">
        <v>8365</v>
      </c>
      <c r="E69" s="8">
        <v>4998</v>
      </c>
      <c r="F69" s="8">
        <v>4725</v>
      </c>
      <c r="G69" s="1">
        <f>VLOOKUP(A:A,[1]TDSheet!$A:$G,7,0)</f>
        <v>1</v>
      </c>
      <c r="H69" s="1">
        <f>VLOOKUP(A:A,[1]TDSheet!$A:$H,8,0)</f>
        <v>180</v>
      </c>
      <c r="I69" s="17">
        <f>VLOOKUP(A:A,[2]TDSheet!$A:$F,6,0)</f>
        <v>5038</v>
      </c>
      <c r="J69" s="17">
        <f t="shared" si="7"/>
        <v>-40</v>
      </c>
      <c r="K69" s="17">
        <f>VLOOKUP(A:A,[1]TDSheet!$A:$P,16,0)</f>
        <v>2615</v>
      </c>
      <c r="L69" s="17"/>
      <c r="M69" s="17"/>
      <c r="N69" s="17"/>
      <c r="O69" s="17">
        <f t="shared" si="8"/>
        <v>759.6</v>
      </c>
      <c r="P69" s="19">
        <v>1700</v>
      </c>
      <c r="Q69" s="20">
        <f t="shared" si="9"/>
        <v>11.901000526592943</v>
      </c>
      <c r="R69" s="17">
        <f t="shared" si="10"/>
        <v>6.2203791469194307</v>
      </c>
      <c r="S69" s="17">
        <f>VLOOKUP(A:A,[1]TDSheet!$A:$S,19,0)</f>
        <v>747</v>
      </c>
      <c r="T69" s="17">
        <f>VLOOKUP(A:A,[1]TDSheet!$A:$T,20,0)</f>
        <v>777.6</v>
      </c>
      <c r="U69" s="17">
        <f>VLOOKUP(A:A,[3]TDSheet!$A:$D,4,0)</f>
        <v>456</v>
      </c>
      <c r="V69" s="17">
        <f>VLOOKUP(A:A,[1]TDSheet!$A:$V,22,0)</f>
        <v>1200</v>
      </c>
      <c r="W69" s="17">
        <f>VLOOKUP(A:A,[1]TDSheet!$A:$W,23,0)</f>
        <v>70</v>
      </c>
      <c r="X69" s="17">
        <f>VLOOKUP(A:A,[1]TDSheet!$A:$X,24,0)</f>
        <v>14</v>
      </c>
      <c r="Y69" s="17">
        <f>VLOOKUP(A:A,[1]TDSheet!$A:$Y,25,0)</f>
        <v>12</v>
      </c>
      <c r="Z69" s="17">
        <f t="shared" si="11"/>
        <v>140</v>
      </c>
      <c r="AA69" s="17">
        <f t="shared" si="12"/>
        <v>1700</v>
      </c>
      <c r="AB69" s="17" t="str">
        <f>VLOOKUP(A:A,[1]TDSheet!$A:$AB,28,0)</f>
        <v>апр яб</v>
      </c>
      <c r="AC69" s="17">
        <f>AA69/12</f>
        <v>141.66666666666666</v>
      </c>
      <c r="AD69" s="21">
        <f>VLOOKUP(A:A,[1]TDSheet!$A:$AD,30,0)</f>
        <v>0.25</v>
      </c>
      <c r="AE69" s="17">
        <f t="shared" si="13"/>
        <v>420</v>
      </c>
      <c r="AF69" s="17"/>
      <c r="AG69" s="17"/>
    </row>
    <row r="70" spans="1:33" s="1" customFormat="1" ht="11.1" customHeight="1" outlineLevel="1" x14ac:dyDescent="0.2">
      <c r="A70" s="7" t="s">
        <v>74</v>
      </c>
      <c r="B70" s="7" t="s">
        <v>8</v>
      </c>
      <c r="C70" s="8">
        <v>16.2</v>
      </c>
      <c r="D70" s="8">
        <v>43.2</v>
      </c>
      <c r="E70" s="8">
        <v>21.6</v>
      </c>
      <c r="F70" s="8">
        <v>32.4</v>
      </c>
      <c r="G70" s="1">
        <f>VLOOKUP(A:A,[1]TDSheet!$A:$G,7,0)</f>
        <v>1</v>
      </c>
      <c r="H70" s="1" t="e">
        <f>VLOOKUP(A:A,[1]TDSheet!$A:$H,8,0)</f>
        <v>#N/A</v>
      </c>
      <c r="I70" s="17">
        <f>VLOOKUP(A:A,[2]TDSheet!$A:$F,6,0)</f>
        <v>27</v>
      </c>
      <c r="J70" s="17">
        <f t="shared" si="7"/>
        <v>-5.3999999999999986</v>
      </c>
      <c r="K70" s="17">
        <v>0</v>
      </c>
      <c r="L70" s="17"/>
      <c r="M70" s="17"/>
      <c r="N70" s="17"/>
      <c r="O70" s="17">
        <f t="shared" si="8"/>
        <v>4.32</v>
      </c>
      <c r="P70" s="19">
        <v>30</v>
      </c>
      <c r="Q70" s="20">
        <f t="shared" si="9"/>
        <v>14.444444444444443</v>
      </c>
      <c r="R70" s="17">
        <f t="shared" si="10"/>
        <v>7.4999999999999991</v>
      </c>
      <c r="S70" s="17">
        <f>VLOOKUP(A:A,[1]TDSheet!$A:$S,19,0)</f>
        <v>0</v>
      </c>
      <c r="T70" s="17">
        <f>VLOOKUP(A:A,[1]TDSheet!$A:$T,20,0)</f>
        <v>4.32</v>
      </c>
      <c r="U70" s="17">
        <f>VLOOKUP(A:A,[3]TDSheet!$A:$D,4,0)</f>
        <v>5.4</v>
      </c>
      <c r="V70" s="17">
        <f>VLOOKUP(A:A,[1]TDSheet!$A:$V,22,0)</f>
        <v>0</v>
      </c>
      <c r="W70" s="17">
        <f>VLOOKUP(A:A,[1]TDSheet!$A:$W,23,0)</f>
        <v>126</v>
      </c>
      <c r="X70" s="17">
        <f>VLOOKUP(A:A,[1]TDSheet!$A:$X,24,0)</f>
        <v>14</v>
      </c>
      <c r="Y70" s="17">
        <f>VLOOKUP(A:A,[1]TDSheet!$A:$Y,25,0)</f>
        <v>2.7</v>
      </c>
      <c r="Z70" s="17">
        <f t="shared" si="11"/>
        <v>14</v>
      </c>
      <c r="AA70" s="17">
        <f t="shared" si="12"/>
        <v>30</v>
      </c>
      <c r="AB70" s="17" t="str">
        <f>VLOOKUP(A:A,[1]TDSheet!$A:$AB,28,0)</f>
        <v>склад?</v>
      </c>
      <c r="AC70" s="17">
        <f>AA70/2.7</f>
        <v>11.111111111111111</v>
      </c>
      <c r="AD70" s="21">
        <f>VLOOKUP(A:A,[1]TDSheet!$A:$AD,30,0)</f>
        <v>1</v>
      </c>
      <c r="AE70" s="17">
        <f t="shared" si="13"/>
        <v>37.800000000000004</v>
      </c>
      <c r="AF70" s="17"/>
      <c r="AG70" s="17"/>
    </row>
    <row r="71" spans="1:33" s="1" customFormat="1" ht="11.1" customHeight="1" outlineLevel="1" x14ac:dyDescent="0.2">
      <c r="A71" s="7" t="s">
        <v>42</v>
      </c>
      <c r="B71" s="7" t="s">
        <v>8</v>
      </c>
      <c r="C71" s="8">
        <v>160</v>
      </c>
      <c r="D71" s="8">
        <v>1595</v>
      </c>
      <c r="E71" s="8">
        <v>615</v>
      </c>
      <c r="F71" s="8">
        <v>1110</v>
      </c>
      <c r="G71" s="1">
        <f>VLOOKUP(A:A,[1]TDSheet!$A:$G,7,0)</f>
        <v>1</v>
      </c>
      <c r="H71" s="1" t="e">
        <f>VLOOKUP(A:A,[1]TDSheet!$A:$H,8,0)</f>
        <v>#N/A</v>
      </c>
      <c r="I71" s="17">
        <f>VLOOKUP(A:A,[2]TDSheet!$A:$F,6,0)</f>
        <v>649.79999999999995</v>
      </c>
      <c r="J71" s="17">
        <f t="shared" si="7"/>
        <v>-34.799999999999955</v>
      </c>
      <c r="K71" s="17">
        <f>VLOOKUP(A:A,[1]TDSheet!$A:$P,16,0)</f>
        <v>0</v>
      </c>
      <c r="L71" s="17"/>
      <c r="M71" s="17"/>
      <c r="N71" s="17"/>
      <c r="O71" s="17">
        <f t="shared" si="8"/>
        <v>123</v>
      </c>
      <c r="P71" s="19">
        <v>360</v>
      </c>
      <c r="Q71" s="20">
        <f t="shared" si="9"/>
        <v>11.951219512195122</v>
      </c>
      <c r="R71" s="17">
        <f t="shared" si="10"/>
        <v>9.0243902439024382</v>
      </c>
      <c r="S71" s="17">
        <f>VLOOKUP(A:A,[1]TDSheet!$A:$S,19,0)</f>
        <v>114</v>
      </c>
      <c r="T71" s="17">
        <f>VLOOKUP(A:A,[1]TDSheet!$A:$T,20,0)</f>
        <v>154</v>
      </c>
      <c r="U71" s="17">
        <f>VLOOKUP(A:A,[3]TDSheet!$A:$D,4,0)</f>
        <v>145</v>
      </c>
      <c r="V71" s="17">
        <f>VLOOKUP(A:A,[1]TDSheet!$A:$V,22,0)</f>
        <v>0</v>
      </c>
      <c r="W71" s="17">
        <f>VLOOKUP(A:A,[1]TDSheet!$A:$W,23,0)</f>
        <v>84</v>
      </c>
      <c r="X71" s="17">
        <f>VLOOKUP(A:A,[1]TDSheet!$A:$X,24,0)</f>
        <v>12</v>
      </c>
      <c r="Y71" s="17">
        <f>VLOOKUP(A:A,[1]TDSheet!$A:$Y,25,0)</f>
        <v>5</v>
      </c>
      <c r="Z71" s="17">
        <f t="shared" si="11"/>
        <v>72</v>
      </c>
      <c r="AA71" s="17">
        <f t="shared" si="12"/>
        <v>360</v>
      </c>
      <c r="AB71" s="17" t="e">
        <f>VLOOKUP(A:A,[1]TDSheet!$A:$AB,28,0)</f>
        <v>#N/A</v>
      </c>
      <c r="AC71" s="17">
        <f>AA71/5</f>
        <v>72</v>
      </c>
      <c r="AD71" s="21">
        <f>VLOOKUP(A:A,[1]TDSheet!$A:$AD,30,0)</f>
        <v>1</v>
      </c>
      <c r="AE71" s="17">
        <f t="shared" si="13"/>
        <v>360</v>
      </c>
      <c r="AF71" s="17"/>
      <c r="AG71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2024-10-31T09:14:02Z</dcterms:modified>
</cp:coreProperties>
</file>