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8DAA04-B8BC-4E20-9135-59A80C3DE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P515" i="1" s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BP323" i="1" s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Y135" i="1" s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38" i="1" l="1"/>
  <c r="Z39" i="1" s="1"/>
  <c r="BN38" i="1"/>
  <c r="BP38" i="1"/>
  <c r="Y39" i="1"/>
  <c r="Z42" i="1"/>
  <c r="Z43" i="1" s="1"/>
  <c r="BN42" i="1"/>
  <c r="BP42" i="1"/>
  <c r="Y43" i="1"/>
  <c r="Z48" i="1"/>
  <c r="BN48" i="1"/>
  <c r="Z86" i="1"/>
  <c r="BN86" i="1"/>
  <c r="Z182" i="1"/>
  <c r="BN182" i="1"/>
  <c r="Z197" i="1"/>
  <c r="BN197" i="1"/>
  <c r="Z249" i="1"/>
  <c r="BN249" i="1"/>
  <c r="Z383" i="1"/>
  <c r="BN383" i="1"/>
  <c r="Z447" i="1"/>
  <c r="BN447" i="1"/>
  <c r="Z483" i="1"/>
  <c r="BN483" i="1"/>
  <c r="Z486" i="1"/>
  <c r="BN486" i="1"/>
  <c r="Z514" i="1"/>
  <c r="BN514" i="1"/>
  <c r="Z515" i="1"/>
  <c r="BN515" i="1"/>
  <c r="B622" i="1"/>
  <c r="X614" i="1"/>
  <c r="Z26" i="1"/>
  <c r="BN26" i="1"/>
  <c r="D622" i="1"/>
  <c r="Z113" i="1"/>
  <c r="BN113" i="1"/>
  <c r="Z170" i="1"/>
  <c r="BN170" i="1"/>
  <c r="Z212" i="1"/>
  <c r="BN212" i="1"/>
  <c r="Y224" i="1"/>
  <c r="Z234" i="1"/>
  <c r="BN234" i="1"/>
  <c r="Z262" i="1"/>
  <c r="BN262" i="1"/>
  <c r="Z302" i="1"/>
  <c r="BN302" i="1"/>
  <c r="Z326" i="1"/>
  <c r="BN326" i="1"/>
  <c r="Z352" i="1"/>
  <c r="BN352" i="1"/>
  <c r="Z391" i="1"/>
  <c r="BN391" i="1"/>
  <c r="Z419" i="1"/>
  <c r="BN419" i="1"/>
  <c r="Z455" i="1"/>
  <c r="BN455" i="1"/>
  <c r="Z460" i="1"/>
  <c r="BN460" i="1"/>
  <c r="Z543" i="1"/>
  <c r="BN543" i="1"/>
  <c r="BP344" i="1"/>
  <c r="BN344" i="1"/>
  <c r="Z344" i="1"/>
  <c r="BP346" i="1"/>
  <c r="BN346" i="1"/>
  <c r="Z346" i="1"/>
  <c r="BP387" i="1"/>
  <c r="BN387" i="1"/>
  <c r="Z387" i="1"/>
  <c r="BP415" i="1"/>
  <c r="BN415" i="1"/>
  <c r="Z415" i="1"/>
  <c r="BP451" i="1"/>
  <c r="BN451" i="1"/>
  <c r="Z451" i="1"/>
  <c r="BP497" i="1"/>
  <c r="BN497" i="1"/>
  <c r="Z497" i="1"/>
  <c r="BP523" i="1"/>
  <c r="BN523" i="1"/>
  <c r="Z523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Z30" i="1"/>
  <c r="BN30" i="1"/>
  <c r="Z31" i="1"/>
  <c r="BN31" i="1"/>
  <c r="Z32" i="1"/>
  <c r="BN32" i="1"/>
  <c r="Z52" i="1"/>
  <c r="BN52" i="1"/>
  <c r="Z66" i="1"/>
  <c r="BN66" i="1"/>
  <c r="Z69" i="1"/>
  <c r="BN69" i="1"/>
  <c r="Y78" i="1"/>
  <c r="Z82" i="1"/>
  <c r="BN82" i="1"/>
  <c r="Z100" i="1"/>
  <c r="BN100" i="1"/>
  <c r="E622" i="1"/>
  <c r="Z122" i="1"/>
  <c r="BN122" i="1"/>
  <c r="Z137" i="1"/>
  <c r="BN137" i="1"/>
  <c r="Z140" i="1"/>
  <c r="BN140" i="1"/>
  <c r="Z159" i="1"/>
  <c r="BN159" i="1"/>
  <c r="Z176" i="1"/>
  <c r="BN176" i="1"/>
  <c r="I622" i="1"/>
  <c r="Y203" i="1"/>
  <c r="Z201" i="1"/>
  <c r="BN201" i="1"/>
  <c r="Z218" i="1"/>
  <c r="BN218" i="1"/>
  <c r="Z230" i="1"/>
  <c r="BN230" i="1"/>
  <c r="Z242" i="1"/>
  <c r="BN242" i="1"/>
  <c r="Z253" i="1"/>
  <c r="BN253" i="1"/>
  <c r="Z266" i="1"/>
  <c r="BN266" i="1"/>
  <c r="Z293" i="1"/>
  <c r="BN293" i="1"/>
  <c r="BP330" i="1"/>
  <c r="BN330" i="1"/>
  <c r="Z330" i="1"/>
  <c r="BP364" i="1"/>
  <c r="BN364" i="1"/>
  <c r="Z364" i="1"/>
  <c r="BP401" i="1"/>
  <c r="BN401" i="1"/>
  <c r="Z401" i="1"/>
  <c r="BP429" i="1"/>
  <c r="BN429" i="1"/>
  <c r="Z429" i="1"/>
  <c r="BP464" i="1"/>
  <c r="BN464" i="1"/>
  <c r="Z464" i="1"/>
  <c r="BP510" i="1"/>
  <c r="BN510" i="1"/>
  <c r="Z510" i="1"/>
  <c r="BP530" i="1"/>
  <c r="BN530" i="1"/>
  <c r="Z530" i="1"/>
  <c r="BP534" i="1"/>
  <c r="BN534" i="1"/>
  <c r="Z534" i="1"/>
  <c r="Y550" i="1"/>
  <c r="Y549" i="1"/>
  <c r="BP547" i="1"/>
  <c r="BN547" i="1"/>
  <c r="Z547" i="1"/>
  <c r="BP565" i="1"/>
  <c r="BN565" i="1"/>
  <c r="Z565" i="1"/>
  <c r="BP567" i="1"/>
  <c r="BN567" i="1"/>
  <c r="Z567" i="1"/>
  <c r="Y586" i="1"/>
  <c r="Y585" i="1"/>
  <c r="BP581" i="1"/>
  <c r="BN581" i="1"/>
  <c r="Z581" i="1"/>
  <c r="Z585" i="1" s="1"/>
  <c r="BP583" i="1"/>
  <c r="BN583" i="1"/>
  <c r="Z583" i="1"/>
  <c r="Y338" i="1"/>
  <c r="BP350" i="1"/>
  <c r="BN350" i="1"/>
  <c r="Z350" i="1"/>
  <c r="BP375" i="1"/>
  <c r="BN375" i="1"/>
  <c r="Z375" i="1"/>
  <c r="BP389" i="1"/>
  <c r="BN389" i="1"/>
  <c r="Z389" i="1"/>
  <c r="BP403" i="1"/>
  <c r="BN403" i="1"/>
  <c r="Z403" i="1"/>
  <c r="BP407" i="1"/>
  <c r="BN407" i="1"/>
  <c r="Z407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BP468" i="1"/>
  <c r="BN468" i="1"/>
  <c r="Z468" i="1"/>
  <c r="BP512" i="1"/>
  <c r="BN512" i="1"/>
  <c r="Z512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8" i="1"/>
  <c r="Z84" i="1"/>
  <c r="BN84" i="1"/>
  <c r="Y96" i="1"/>
  <c r="Z94" i="1"/>
  <c r="BN94" i="1"/>
  <c r="Y102" i="1"/>
  <c r="Z107" i="1"/>
  <c r="BN107" i="1"/>
  <c r="Y117" i="1"/>
  <c r="Z115" i="1"/>
  <c r="BN115" i="1"/>
  <c r="F622" i="1"/>
  <c r="Z124" i="1"/>
  <c r="BN124" i="1"/>
  <c r="Z129" i="1"/>
  <c r="BN129" i="1"/>
  <c r="BP129" i="1"/>
  <c r="Z132" i="1"/>
  <c r="BN132" i="1"/>
  <c r="Z133" i="1"/>
  <c r="BN133" i="1"/>
  <c r="Y144" i="1"/>
  <c r="Z142" i="1"/>
  <c r="BN142" i="1"/>
  <c r="Z153" i="1"/>
  <c r="BN153" i="1"/>
  <c r="Z163" i="1"/>
  <c r="BN163" i="1"/>
  <c r="BP163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2" i="1"/>
  <c r="BN232" i="1"/>
  <c r="Z236" i="1"/>
  <c r="BN236" i="1"/>
  <c r="Z244" i="1"/>
  <c r="BN244" i="1"/>
  <c r="Z251" i="1"/>
  <c r="BN251" i="1"/>
  <c r="Z255" i="1"/>
  <c r="BN255" i="1"/>
  <c r="Z264" i="1"/>
  <c r="BN264" i="1"/>
  <c r="Z268" i="1"/>
  <c r="BN268" i="1"/>
  <c r="Z281" i="1"/>
  <c r="BN281" i="1"/>
  <c r="Z300" i="1"/>
  <c r="BN300" i="1"/>
  <c r="Z318" i="1"/>
  <c r="BN318" i="1"/>
  <c r="Z323" i="1"/>
  <c r="BN323" i="1"/>
  <c r="Z324" i="1"/>
  <c r="BN324" i="1"/>
  <c r="Z328" i="1"/>
  <c r="BN328" i="1"/>
  <c r="Z334" i="1"/>
  <c r="BN334" i="1"/>
  <c r="BP334" i="1"/>
  <c r="Z342" i="1"/>
  <c r="BN342" i="1"/>
  <c r="BP358" i="1"/>
  <c r="BN358" i="1"/>
  <c r="Z358" i="1"/>
  <c r="BP385" i="1"/>
  <c r="BN385" i="1"/>
  <c r="Z385" i="1"/>
  <c r="BP397" i="1"/>
  <c r="BN397" i="1"/>
  <c r="Z397" i="1"/>
  <c r="BP413" i="1"/>
  <c r="BN413" i="1"/>
  <c r="Z413" i="1"/>
  <c r="Y425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9" i="1"/>
  <c r="BN519" i="1"/>
  <c r="Z519" i="1"/>
  <c r="Y544" i="1"/>
  <c r="AE622" i="1"/>
  <c r="Y598" i="1"/>
  <c r="BP596" i="1"/>
  <c r="BN596" i="1"/>
  <c r="Z596" i="1"/>
  <c r="Z598" i="1" s="1"/>
  <c r="Y405" i="1"/>
  <c r="Y404" i="1"/>
  <c r="Y526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F9" i="1"/>
  <c r="J9" i="1"/>
  <c r="Z22" i="1"/>
  <c r="Z23" i="1" s="1"/>
  <c r="BN22" i="1"/>
  <c r="BP22" i="1"/>
  <c r="Y23" i="1"/>
  <c r="X612" i="1"/>
  <c r="Z27" i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BN154" i="1"/>
  <c r="Y155" i="1"/>
  <c r="Z158" i="1"/>
  <c r="Z160" i="1" s="1"/>
  <c r="BN158" i="1"/>
  <c r="BP158" i="1"/>
  <c r="Z164" i="1"/>
  <c r="BN164" i="1"/>
  <c r="Z169" i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Z208" i="1" s="1"/>
  <c r="BN207" i="1"/>
  <c r="Y208" i="1"/>
  <c r="Z211" i="1"/>
  <c r="BN211" i="1"/>
  <c r="BP211" i="1"/>
  <c r="Z217" i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BP327" i="1"/>
  <c r="BN327" i="1"/>
  <c r="Z327" i="1"/>
  <c r="Y331" i="1"/>
  <c r="BP335" i="1"/>
  <c r="BN335" i="1"/>
  <c r="Z335" i="1"/>
  <c r="BP343" i="1"/>
  <c r="BN343" i="1"/>
  <c r="Z343" i="1"/>
  <c r="Y347" i="1"/>
  <c r="BP351" i="1"/>
  <c r="BN351" i="1"/>
  <c r="Z351" i="1"/>
  <c r="Z353" i="1" s="1"/>
  <c r="BP408" i="1"/>
  <c r="BN408" i="1"/>
  <c r="Z408" i="1"/>
  <c r="Z409" i="1" s="1"/>
  <c r="Y41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Y409" i="1"/>
  <c r="BP416" i="1"/>
  <c r="BN416" i="1"/>
  <c r="Z416" i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213" i="1" l="1"/>
  <c r="Z171" i="1"/>
  <c r="Z165" i="1"/>
  <c r="Z499" i="1"/>
  <c r="Z425" i="1"/>
  <c r="Z366" i="1"/>
  <c r="Z360" i="1"/>
  <c r="Z319" i="1"/>
  <c r="Z155" i="1"/>
  <c r="Z144" i="1"/>
  <c r="Z134" i="1"/>
  <c r="Z35" i="1"/>
  <c r="Z470" i="1"/>
  <c r="Z549" i="1"/>
  <c r="Z568" i="1"/>
  <c r="Z295" i="1"/>
  <c r="Z433" i="1"/>
  <c r="Z404" i="1"/>
  <c r="Z420" i="1"/>
  <c r="Z338" i="1"/>
  <c r="Z331" i="1"/>
  <c r="Z257" i="1"/>
  <c r="Z224" i="1"/>
  <c r="Z202" i="1"/>
  <c r="Z179" i="1"/>
  <c r="Z117" i="1"/>
  <c r="Z109" i="1"/>
  <c r="Z96" i="1"/>
  <c r="Z78" i="1"/>
  <c r="Z71" i="1"/>
  <c r="Z54" i="1"/>
  <c r="Z377" i="1"/>
  <c r="Z347" i="1"/>
  <c r="Z393" i="1"/>
  <c r="Z561" i="1"/>
  <c r="Z238" i="1"/>
  <c r="Y614" i="1"/>
  <c r="Z487" i="1"/>
  <c r="Z526" i="1"/>
  <c r="Z520" i="1"/>
  <c r="Z538" i="1"/>
  <c r="Z465" i="1"/>
  <c r="Z592" i="1"/>
  <c r="Z578" i="1"/>
  <c r="Z304" i="1"/>
  <c r="Z283" i="1"/>
  <c r="Z269" i="1"/>
  <c r="Z126" i="1"/>
  <c r="Z102" i="1"/>
  <c r="Z87" i="1"/>
  <c r="Y616" i="1"/>
  <c r="Y613" i="1"/>
  <c r="Z245" i="1"/>
  <c r="Y612" i="1"/>
  <c r="Y615" i="1" l="1"/>
  <c r="Z617" i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<sst xmlns="http://schemas.openxmlformats.org/spreadsheetml/2006/main" count="2875" uniqueCount="1015">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</sst>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1034" t="s">
        <v>0</v>
      </c>
      <c r="E1" s="762"/>
      <c r="F1" s="762"/>
      <c r="G1" s="12" t="s">
        <v>1</v>
      </c>
      <c r="H1" s="1034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13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996" t="s">
        <v>8</v>
      </c>
      <c r="B5" s="794"/>
      <c r="C5" s="750"/>
      <c r="D5" s="856"/>
      <c r="E5" s="858"/>
      <c r="F5" s="804" t="s">
        <v>9</v>
      </c>
      <c r="G5" s="750"/>
      <c r="H5" s="856"/>
      <c r="I5" s="857"/>
      <c r="J5" s="857"/>
      <c r="K5" s="857"/>
      <c r="L5" s="857"/>
      <c r="M5" s="858"/>
      <c r="N5" s="58"/>
      <c r="P5" s="24" t="s">
        <v>10</v>
      </c>
      <c r="Q5" s="772">
        <v>45595</v>
      </c>
      <c r="R5" s="773"/>
      <c r="T5" s="873" t="s">
        <v>11</v>
      </c>
      <c r="U5" s="874"/>
      <c r="V5" s="875" t="s">
        <v>12</v>
      </c>
      <c r="W5" s="773"/>
      <c r="AB5" s="51"/>
      <c r="AC5" s="51"/>
      <c r="AD5" s="51"/>
      <c r="AE5" s="51"/>
    </row>
    <row r="6" spans="1:32" s="716" customFormat="1" ht="24" customHeight="1" x14ac:dyDescent="0.2">
      <c r="A6" s="996" t="s">
        <v>13</v>
      </c>
      <c r="B6" s="794"/>
      <c r="C6" s="750"/>
      <c r="D6" s="860" t="s">
        <v>14</v>
      </c>
      <c r="E6" s="861"/>
      <c r="F6" s="861"/>
      <c r="G6" s="861"/>
      <c r="H6" s="861"/>
      <c r="I6" s="861"/>
      <c r="J6" s="861"/>
      <c r="K6" s="861"/>
      <c r="L6" s="861"/>
      <c r="M6" s="773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Среда</v>
      </c>
      <c r="R6" s="726"/>
      <c r="T6" s="973" t="s">
        <v>16</v>
      </c>
      <c r="U6" s="874"/>
      <c r="V6" s="863" t="s">
        <v>17</v>
      </c>
      <c r="W6" s="864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1119" t="str">
        <f>IFERROR(VLOOKUP(DeliveryAddress,Table,3,0),1)</f>
        <v>1</v>
      </c>
      <c r="E7" s="1120"/>
      <c r="F7" s="1120"/>
      <c r="G7" s="1120"/>
      <c r="H7" s="1120"/>
      <c r="I7" s="1120"/>
      <c r="J7" s="1120"/>
      <c r="K7" s="1120"/>
      <c r="L7" s="1120"/>
      <c r="M7" s="969"/>
      <c r="N7" s="60"/>
      <c r="P7" s="24"/>
      <c r="Q7" s="42"/>
      <c r="R7" s="42"/>
      <c r="T7" s="731"/>
      <c r="U7" s="874"/>
      <c r="V7" s="865"/>
      <c r="W7" s="866"/>
      <c r="AB7" s="51"/>
      <c r="AC7" s="51"/>
      <c r="AD7" s="51"/>
      <c r="AE7" s="51"/>
    </row>
    <row r="8" spans="1:32" s="716" customFormat="1" ht="25.5" customHeight="1" x14ac:dyDescent="0.2">
      <c r="A8" s="753" t="s">
        <v>18</v>
      </c>
      <c r="B8" s="728"/>
      <c r="C8" s="729"/>
      <c r="D8" s="1064" t="s">
        <v>19</v>
      </c>
      <c r="E8" s="1065"/>
      <c r="F8" s="1065"/>
      <c r="G8" s="1065"/>
      <c r="H8" s="1065"/>
      <c r="I8" s="1065"/>
      <c r="J8" s="1065"/>
      <c r="K8" s="1065"/>
      <c r="L8" s="1065"/>
      <c r="M8" s="1066"/>
      <c r="N8" s="61"/>
      <c r="P8" s="24" t="s">
        <v>20</v>
      </c>
      <c r="Q8" s="968">
        <v>0.5</v>
      </c>
      <c r="R8" s="969"/>
      <c r="T8" s="731"/>
      <c r="U8" s="874"/>
      <c r="V8" s="865"/>
      <c r="W8" s="866"/>
      <c r="AB8" s="51"/>
      <c r="AC8" s="51"/>
      <c r="AD8" s="51"/>
      <c r="AE8" s="51"/>
    </row>
    <row r="9" spans="1:32" s="716" customFormat="1" ht="39.950000000000003" customHeight="1" x14ac:dyDescent="0.2">
      <c r="A9" s="7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22"/>
      <c r="E9" s="823"/>
      <c r="F9" s="7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17"/>
      <c r="P9" s="26" t="s">
        <v>21</v>
      </c>
      <c r="Q9" s="1035"/>
      <c r="R9" s="810"/>
      <c r="T9" s="731"/>
      <c r="U9" s="874"/>
      <c r="V9" s="867"/>
      <c r="W9" s="868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7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22"/>
      <c r="E10" s="823"/>
      <c r="F10" s="7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891" t="str">
        <f>IFERROR(VLOOKUP($D$10,Proxy,2,FALSE),"")</f>
        <v/>
      </c>
      <c r="I10" s="731"/>
      <c r="J10" s="731"/>
      <c r="K10" s="731"/>
      <c r="L10" s="731"/>
      <c r="M10" s="731"/>
      <c r="N10" s="715"/>
      <c r="P10" s="26" t="s">
        <v>22</v>
      </c>
      <c r="Q10" s="901"/>
      <c r="R10" s="902"/>
      <c r="U10" s="24" t="s">
        <v>23</v>
      </c>
      <c r="V10" s="1121" t="s">
        <v>24</v>
      </c>
      <c r="W10" s="864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36"/>
      <c r="R11" s="773"/>
      <c r="U11" s="24" t="s">
        <v>27</v>
      </c>
      <c r="V11" s="809" t="s">
        <v>28</v>
      </c>
      <c r="W11" s="810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74" t="s">
        <v>29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50"/>
      <c r="N12" s="62"/>
      <c r="P12" s="24" t="s">
        <v>30</v>
      </c>
      <c r="Q12" s="968"/>
      <c r="R12" s="969"/>
      <c r="S12" s="23"/>
      <c r="U12" s="24"/>
      <c r="V12" s="762"/>
      <c r="W12" s="731"/>
      <c r="AB12" s="51"/>
      <c r="AC12" s="51"/>
      <c r="AD12" s="51"/>
      <c r="AE12" s="51"/>
    </row>
    <row r="13" spans="1:32" s="716" customFormat="1" ht="23.25" customHeight="1" x14ac:dyDescent="0.2">
      <c r="A13" s="974" t="s">
        <v>31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50"/>
      <c r="N13" s="62"/>
      <c r="O13" s="26"/>
      <c r="P13" s="26" t="s">
        <v>32</v>
      </c>
      <c r="Q13" s="809"/>
      <c r="R13" s="8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74" t="s">
        <v>33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5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75" t="s">
        <v>34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94"/>
      <c r="L15" s="794"/>
      <c r="M15" s="750"/>
      <c r="N15" s="63"/>
      <c r="P15" s="1021" t="s">
        <v>35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2"/>
      <c r="Q16" s="1022"/>
      <c r="R16" s="1022"/>
      <c r="S16" s="1022"/>
      <c r="T16" s="10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7" t="s">
        <v>36</v>
      </c>
      <c r="B17" s="737" t="s">
        <v>37</v>
      </c>
      <c r="C17" s="997" t="s">
        <v>38</v>
      </c>
      <c r="D17" s="737" t="s">
        <v>39</v>
      </c>
      <c r="E17" s="738"/>
      <c r="F17" s="737" t="s">
        <v>40</v>
      </c>
      <c r="G17" s="737" t="s">
        <v>41</v>
      </c>
      <c r="H17" s="737" t="s">
        <v>42</v>
      </c>
      <c r="I17" s="737" t="s">
        <v>43</v>
      </c>
      <c r="J17" s="737" t="s">
        <v>44</v>
      </c>
      <c r="K17" s="737" t="s">
        <v>45</v>
      </c>
      <c r="L17" s="737" t="s">
        <v>46</v>
      </c>
      <c r="M17" s="737" t="s">
        <v>47</v>
      </c>
      <c r="N17" s="737" t="s">
        <v>48</v>
      </c>
      <c r="O17" s="737" t="s">
        <v>49</v>
      </c>
      <c r="P17" s="737" t="s">
        <v>50</v>
      </c>
      <c r="Q17" s="1076"/>
      <c r="R17" s="1076"/>
      <c r="S17" s="1076"/>
      <c r="T17" s="738"/>
      <c r="U17" s="749" t="s">
        <v>51</v>
      </c>
      <c r="V17" s="750"/>
      <c r="W17" s="737" t="s">
        <v>52</v>
      </c>
      <c r="X17" s="737" t="s">
        <v>53</v>
      </c>
      <c r="Y17" s="751" t="s">
        <v>54</v>
      </c>
      <c r="Z17" s="1029" t="s">
        <v>55</v>
      </c>
      <c r="AA17" s="798" t="s">
        <v>56</v>
      </c>
      <c r="AB17" s="798" t="s">
        <v>57</v>
      </c>
      <c r="AC17" s="798" t="s">
        <v>58</v>
      </c>
      <c r="AD17" s="798" t="s">
        <v>59</v>
      </c>
      <c r="AE17" s="799"/>
      <c r="AF17" s="800"/>
      <c r="AG17" s="66"/>
      <c r="BD17" s="65" t="s">
        <v>60</v>
      </c>
    </row>
    <row r="18" spans="1:68" ht="14.25" customHeight="1" x14ac:dyDescent="0.2">
      <c r="A18" s="744"/>
      <c r="B18" s="744"/>
      <c r="C18" s="744"/>
      <c r="D18" s="739"/>
      <c r="E18" s="740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39"/>
      <c r="Q18" s="1077"/>
      <c r="R18" s="1077"/>
      <c r="S18" s="1077"/>
      <c r="T18" s="740"/>
      <c r="U18" s="67" t="s">
        <v>61</v>
      </c>
      <c r="V18" s="67" t="s">
        <v>62</v>
      </c>
      <c r="W18" s="744"/>
      <c r="X18" s="744"/>
      <c r="Y18" s="752"/>
      <c r="Z18" s="1030"/>
      <c r="AA18" s="892"/>
      <c r="AB18" s="892"/>
      <c r="AC18" s="892"/>
      <c r="AD18" s="801"/>
      <c r="AE18" s="802"/>
      <c r="AF18" s="803"/>
      <c r="AG18" s="66"/>
      <c r="BD18" s="65"/>
    </row>
    <row r="19" spans="1:68" ht="27.75" hidden="1" customHeight="1" x14ac:dyDescent="0.2">
      <c r="A19" s="763" t="s">
        <v>63</v>
      </c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764"/>
      <c r="N19" s="764"/>
      <c r="O19" s="764"/>
      <c r="P19" s="764"/>
      <c r="Q19" s="764"/>
      <c r="R19" s="764"/>
      <c r="S19" s="764"/>
      <c r="T19" s="764"/>
      <c r="U19" s="764"/>
      <c r="V19" s="764"/>
      <c r="W19" s="764"/>
      <c r="X19" s="764"/>
      <c r="Y19" s="764"/>
      <c r="Z19" s="764"/>
      <c r="AA19" s="48"/>
      <c r="AB19" s="48"/>
      <c r="AC19" s="48"/>
    </row>
    <row r="20" spans="1:68" ht="16.5" hidden="1" customHeight="1" x14ac:dyDescent="0.25">
      <c r="A20" s="768" t="s">
        <v>63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hidden="1" customHeight="1" x14ac:dyDescent="0.25">
      <c r="A21" s="733" t="s">
        <v>64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3"/>
      <c r="AB21" s="713"/>
      <c r="AC21" s="71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25">
        <v>4680115885004</v>
      </c>
      <c r="E22" s="726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7" t="s">
        <v>71</v>
      </c>
      <c r="Q23" s="728"/>
      <c r="R23" s="728"/>
      <c r="S23" s="728"/>
      <c r="T23" s="728"/>
      <c r="U23" s="728"/>
      <c r="V23" s="729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7" t="s">
        <v>71</v>
      </c>
      <c r="Q24" s="728"/>
      <c r="R24" s="728"/>
      <c r="S24" s="728"/>
      <c r="T24" s="728"/>
      <c r="U24" s="728"/>
      <c r="V24" s="729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3" t="s">
        <v>73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3"/>
      <c r="AB25" s="713"/>
      <c r="AC25" s="71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25">
        <v>4680115885912</v>
      </c>
      <c r="E26" s="726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53" t="s">
        <v>77</v>
      </c>
      <c r="Q26" s="735"/>
      <c r="R26" s="735"/>
      <c r="S26" s="735"/>
      <c r="T26" s="736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25">
        <v>4607091383881</v>
      </c>
      <c r="E27" s="726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25">
        <v>4607091388237</v>
      </c>
      <c r="E28" s="726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25">
        <v>4607091383935</v>
      </c>
      <c r="E29" s="726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25">
        <v>4680115881990</v>
      </c>
      <c r="E30" s="726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25">
        <v>4680115881853</v>
      </c>
      <c r="E31" s="726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68" t="s">
        <v>92</v>
      </c>
      <c r="Q31" s="735"/>
      <c r="R31" s="735"/>
      <c r="S31" s="735"/>
      <c r="T31" s="736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25">
        <v>4680115885905</v>
      </c>
      <c r="E32" s="726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98" t="s">
        <v>96</v>
      </c>
      <c r="Q32" s="735"/>
      <c r="R32" s="735"/>
      <c r="S32" s="735"/>
      <c r="T32" s="736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25">
        <v>4607091383911</v>
      </c>
      <c r="E33" s="726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25">
        <v>4607091388244</v>
      </c>
      <c r="E34" s="726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7" t="s">
        <v>71</v>
      </c>
      <c r="Q35" s="728"/>
      <c r="R35" s="728"/>
      <c r="S35" s="728"/>
      <c r="T35" s="728"/>
      <c r="U35" s="728"/>
      <c r="V35" s="729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7" t="s">
        <v>71</v>
      </c>
      <c r="Q36" s="728"/>
      <c r="R36" s="728"/>
      <c r="S36" s="728"/>
      <c r="T36" s="728"/>
      <c r="U36" s="728"/>
      <c r="V36" s="729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3" t="s">
        <v>103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3"/>
      <c r="AB37" s="713"/>
      <c r="AC37" s="71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25">
        <v>4607091388503</v>
      </c>
      <c r="E38" s="726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8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7" t="s">
        <v>71</v>
      </c>
      <c r="Q39" s="728"/>
      <c r="R39" s="728"/>
      <c r="S39" s="728"/>
      <c r="T39" s="728"/>
      <c r="U39" s="728"/>
      <c r="V39" s="729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7" t="s">
        <v>71</v>
      </c>
      <c r="Q40" s="728"/>
      <c r="R40" s="728"/>
      <c r="S40" s="728"/>
      <c r="T40" s="728"/>
      <c r="U40" s="728"/>
      <c r="V40" s="729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3" t="s">
        <v>109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3"/>
      <c r="AB41" s="713"/>
      <c r="AC41" s="71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25">
        <v>4607091389111</v>
      </c>
      <c r="E42" s="726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7" t="s">
        <v>71</v>
      </c>
      <c r="Q43" s="728"/>
      <c r="R43" s="728"/>
      <c r="S43" s="728"/>
      <c r="T43" s="728"/>
      <c r="U43" s="728"/>
      <c r="V43" s="729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7" t="s">
        <v>71</v>
      </c>
      <c r="Q44" s="728"/>
      <c r="R44" s="728"/>
      <c r="S44" s="728"/>
      <c r="T44" s="728"/>
      <c r="U44" s="728"/>
      <c r="V44" s="729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763" t="s">
        <v>112</v>
      </c>
      <c r="B45" s="764"/>
      <c r="C45" s="764"/>
      <c r="D45" s="764"/>
      <c r="E45" s="764"/>
      <c r="F45" s="764"/>
      <c r="G45" s="764"/>
      <c r="H45" s="764"/>
      <c r="I45" s="764"/>
      <c r="J45" s="764"/>
      <c r="K45" s="764"/>
      <c r="L45" s="764"/>
      <c r="M45" s="764"/>
      <c r="N45" s="764"/>
      <c r="O45" s="764"/>
      <c r="P45" s="764"/>
      <c r="Q45" s="764"/>
      <c r="R45" s="764"/>
      <c r="S45" s="764"/>
      <c r="T45" s="764"/>
      <c r="U45" s="764"/>
      <c r="V45" s="764"/>
      <c r="W45" s="764"/>
      <c r="X45" s="764"/>
      <c r="Y45" s="764"/>
      <c r="Z45" s="764"/>
      <c r="AA45" s="48"/>
      <c r="AB45" s="48"/>
      <c r="AC45" s="48"/>
    </row>
    <row r="46" spans="1:68" ht="16.5" hidden="1" customHeight="1" x14ac:dyDescent="0.25">
      <c r="A46" s="768" t="s">
        <v>113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hidden="1" customHeight="1" x14ac:dyDescent="0.25">
      <c r="A47" s="733" t="s">
        <v>114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5">
        <v>4607091385670</v>
      </c>
      <c r="E48" s="726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5"/>
      <c r="R48" s="735"/>
      <c r="S48" s="735"/>
      <c r="T48" s="736"/>
      <c r="U48" s="34"/>
      <c r="V48" s="34"/>
      <c r="W48" s="35" t="s">
        <v>69</v>
      </c>
      <c r="X48" s="719">
        <v>40</v>
      </c>
      <c r="Y48" s="720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25">
        <v>4607091385670</v>
      </c>
      <c r="E49" s="726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5"/>
      <c r="R49" s="735"/>
      <c r="S49" s="735"/>
      <c r="T49" s="736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25">
        <v>4680115883956</v>
      </c>
      <c r="E50" s="726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5">
        <v>4607091385687</v>
      </c>
      <c r="E51" s="726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5"/>
      <c r="R51" s="735"/>
      <c r="S51" s="735"/>
      <c r="T51" s="736"/>
      <c r="U51" s="34"/>
      <c r="V51" s="34"/>
      <c r="W51" s="35" t="s">
        <v>69</v>
      </c>
      <c r="X51" s="719">
        <v>28</v>
      </c>
      <c r="Y51" s="720">
        <f t="shared" si="6"/>
        <v>28</v>
      </c>
      <c r="Z51" s="36">
        <f>IFERROR(IF(Y51=0,"",ROUNDUP(Y51/H51,0)*0.00902),"")</f>
        <v>6.3140000000000002E-2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25">
        <v>4680115882539</v>
      </c>
      <c r="E52" s="726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5"/>
      <c r="R52" s="735"/>
      <c r="S52" s="735"/>
      <c r="T52" s="736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25">
        <v>4680115883949</v>
      </c>
      <c r="E53" s="726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7" t="s">
        <v>71</v>
      </c>
      <c r="Q54" s="728"/>
      <c r="R54" s="728"/>
      <c r="S54" s="728"/>
      <c r="T54" s="728"/>
      <c r="U54" s="728"/>
      <c r="V54" s="729"/>
      <c r="W54" s="37" t="s">
        <v>72</v>
      </c>
      <c r="X54" s="721">
        <f>IFERROR(X48/H48,"0")+IFERROR(X49/H49,"0")+IFERROR(X50/H50,"0")+IFERROR(X51/H51,"0")+IFERROR(X52/H52,"0")+IFERROR(X53/H53,"0")</f>
        <v>10.703703703703702</v>
      </c>
      <c r="Y54" s="721">
        <f>IFERROR(Y48/H48,"0")+IFERROR(Y49/H49,"0")+IFERROR(Y50/H50,"0")+IFERROR(Y51/H51,"0")+IFERROR(Y52/H52,"0")+IFERROR(Y53/H53,"0")</f>
        <v>11</v>
      </c>
      <c r="Z54" s="721">
        <f>IFERROR(IF(Z48="",0,Z48),"0")+IFERROR(IF(Z49="",0,Z49),"0")+IFERROR(IF(Z50="",0,Z50),"0")+IFERROR(IF(Z51="",0,Z51),"0")+IFERROR(IF(Z52="",0,Z52),"0")+IFERROR(IF(Z53="",0,Z53),"0")</f>
        <v>0.15014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7" t="s">
        <v>71</v>
      </c>
      <c r="Q55" s="728"/>
      <c r="R55" s="728"/>
      <c r="S55" s="728"/>
      <c r="T55" s="728"/>
      <c r="U55" s="728"/>
      <c r="V55" s="729"/>
      <c r="W55" s="37" t="s">
        <v>69</v>
      </c>
      <c r="X55" s="721">
        <f>IFERROR(SUM(X48:X53),"0")</f>
        <v>68</v>
      </c>
      <c r="Y55" s="721">
        <f>IFERROR(SUM(Y48:Y53),"0")</f>
        <v>71.2</v>
      </c>
      <c r="Z55" s="37"/>
      <c r="AA55" s="722"/>
      <c r="AB55" s="722"/>
      <c r="AC55" s="722"/>
    </row>
    <row r="56" spans="1:68" ht="14.25" hidden="1" customHeight="1" x14ac:dyDescent="0.25">
      <c r="A56" s="733" t="s">
        <v>73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3"/>
      <c r="AB56" s="713"/>
      <c r="AC56" s="713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25">
        <v>4680115885233</v>
      </c>
      <c r="E57" s="726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25">
        <v>4680115884915</v>
      </c>
      <c r="E58" s="726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7" t="s">
        <v>71</v>
      </c>
      <c r="Q59" s="728"/>
      <c r="R59" s="728"/>
      <c r="S59" s="728"/>
      <c r="T59" s="728"/>
      <c r="U59" s="728"/>
      <c r="V59" s="729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7" t="s">
        <v>71</v>
      </c>
      <c r="Q60" s="728"/>
      <c r="R60" s="728"/>
      <c r="S60" s="728"/>
      <c r="T60" s="728"/>
      <c r="U60" s="728"/>
      <c r="V60" s="729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68" t="s">
        <v>139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hidden="1" customHeight="1" x14ac:dyDescent="0.25">
      <c r="A62" s="733" t="s">
        <v>114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3"/>
      <c r="AB62" s="713"/>
      <c r="AC62" s="713"/>
    </row>
    <row r="63" spans="1:68" ht="27" hidden="1" customHeight="1" x14ac:dyDescent="0.25">
      <c r="A63" s="54" t="s">
        <v>140</v>
      </c>
      <c r="B63" s="54" t="s">
        <v>141</v>
      </c>
      <c r="C63" s="31">
        <v>4301012030</v>
      </c>
      <c r="D63" s="725">
        <v>4680115885882</v>
      </c>
      <c r="E63" s="726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080" t="s">
        <v>142</v>
      </c>
      <c r="Q63" s="735"/>
      <c r="R63" s="735"/>
      <c r="S63" s="735"/>
      <c r="T63" s="736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25">
        <v>4680115881426</v>
      </c>
      <c r="E64" s="726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8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4"/>
      <c r="V64" s="34"/>
      <c r="W64" s="35" t="s">
        <v>69</v>
      </c>
      <c r="X64" s="719">
        <v>950</v>
      </c>
      <c r="Y64" s="720">
        <f t="shared" si="11"/>
        <v>950.40000000000009</v>
      </c>
      <c r="Z64" s="36">
        <f>IFERROR(IF(Y64=0,"",ROUNDUP(Y64/H64,0)*0.02175),"")</f>
        <v>1.9139999999999999</v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992.22222222222217</v>
      </c>
      <c r="BN64" s="64">
        <f t="shared" si="13"/>
        <v>992.64</v>
      </c>
      <c r="BO64" s="64">
        <f t="shared" si="14"/>
        <v>1.5707671957671956</v>
      </c>
      <c r="BP64" s="64">
        <f t="shared" si="15"/>
        <v>1.5714285714285714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4301011481</v>
      </c>
      <c r="D65" s="725">
        <v>4680115881426</v>
      </c>
      <c r="E65" s="726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25">
        <v>4680115880283</v>
      </c>
      <c r="E66" s="726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10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25">
        <v>4680115882720</v>
      </c>
      <c r="E67" s="726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80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4301011589</v>
      </c>
      <c r="D68" s="725">
        <v>4680115885899</v>
      </c>
      <c r="E68" s="726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1011" t="s">
        <v>160</v>
      </c>
      <c r="Q68" s="735"/>
      <c r="R68" s="735"/>
      <c r="S68" s="735"/>
      <c r="T68" s="736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4301012008</v>
      </c>
      <c r="D69" s="725">
        <v>4680115881525</v>
      </c>
      <c r="E69" s="726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7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4301011437</v>
      </c>
      <c r="D70" s="725">
        <v>4680115881419</v>
      </c>
      <c r="E70" s="726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4"/>
      <c r="V70" s="34"/>
      <c r="W70" s="35" t="s">
        <v>69</v>
      </c>
      <c r="X70" s="719">
        <v>229.5</v>
      </c>
      <c r="Y70" s="720">
        <f t="shared" si="11"/>
        <v>229.5</v>
      </c>
      <c r="Z70" s="36">
        <f>IFERROR(IF(Y70=0,"",ROUNDUP(Y70/H70,0)*0.00902),"")</f>
        <v>0.46001999999999998</v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240.20999999999998</v>
      </c>
      <c r="BN70" s="64">
        <f t="shared" si="13"/>
        <v>240.20999999999998</v>
      </c>
      <c r="BO70" s="64">
        <f t="shared" si="14"/>
        <v>0.38636363636363635</v>
      </c>
      <c r="BP70" s="64">
        <f t="shared" si="15"/>
        <v>0.38636363636363635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7" t="s">
        <v>71</v>
      </c>
      <c r="Q71" s="728"/>
      <c r="R71" s="728"/>
      <c r="S71" s="728"/>
      <c r="T71" s="728"/>
      <c r="U71" s="728"/>
      <c r="V71" s="729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138.96296296296296</v>
      </c>
      <c r="Y71" s="721">
        <f>IFERROR(Y63/H63,"0")+IFERROR(Y64/H64,"0")+IFERROR(Y65/H65,"0")+IFERROR(Y66/H66,"0")+IFERROR(Y67/H67,"0")+IFERROR(Y68/H68,"0")+IFERROR(Y69/H69,"0")+IFERROR(Y70/H70,"0")</f>
        <v>139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2.3740199999999998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7" t="s">
        <v>71</v>
      </c>
      <c r="Q72" s="728"/>
      <c r="R72" s="728"/>
      <c r="S72" s="728"/>
      <c r="T72" s="728"/>
      <c r="U72" s="728"/>
      <c r="V72" s="729"/>
      <c r="W72" s="37" t="s">
        <v>69</v>
      </c>
      <c r="X72" s="721">
        <f>IFERROR(SUM(X63:X70),"0")</f>
        <v>1179.5</v>
      </c>
      <c r="Y72" s="721">
        <f>IFERROR(SUM(Y63:Y70),"0")</f>
        <v>1179.9000000000001</v>
      </c>
      <c r="Z72" s="37"/>
      <c r="AA72" s="722"/>
      <c r="AB72" s="722"/>
      <c r="AC72" s="722"/>
    </row>
    <row r="73" spans="1:68" ht="14.25" hidden="1" customHeight="1" x14ac:dyDescent="0.25">
      <c r="A73" s="733" t="s">
        <v>167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3"/>
      <c r="AB73" s="713"/>
      <c r="AC73" s="713"/>
    </row>
    <row r="74" spans="1:68" ht="27" customHeight="1" x14ac:dyDescent="0.25">
      <c r="A74" s="54" t="s">
        <v>168</v>
      </c>
      <c r="B74" s="54" t="s">
        <v>169</v>
      </c>
      <c r="C74" s="31">
        <v>4301020298</v>
      </c>
      <c r="D74" s="725">
        <v>4680115881440</v>
      </c>
      <c r="E74" s="726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4"/>
      <c r="V74" s="34"/>
      <c r="W74" s="35" t="s">
        <v>69</v>
      </c>
      <c r="X74" s="719">
        <v>630</v>
      </c>
      <c r="Y74" s="720">
        <f>IFERROR(IF(X74="",0,CEILING((X74/$H74),1)*$H74),"")</f>
        <v>637.20000000000005</v>
      </c>
      <c r="Z74" s="36">
        <f>IFERROR(IF(Y74=0,"",ROUNDUP(Y74/H74,0)*0.02175),"")</f>
        <v>1.28325</v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657.99999999999989</v>
      </c>
      <c r="BN74" s="64">
        <f>IFERROR(Y74*I74/H74,"0")</f>
        <v>665.52</v>
      </c>
      <c r="BO74" s="64">
        <f>IFERROR(1/J74*(X74/H74),"0")</f>
        <v>1.0416666666666665</v>
      </c>
      <c r="BP74" s="64">
        <f>IFERROR(1/J74*(Y74/H74),"0")</f>
        <v>1.0535714285714286</v>
      </c>
    </row>
    <row r="75" spans="1:68" ht="27" hidden="1" customHeight="1" x14ac:dyDescent="0.25">
      <c r="A75" s="54" t="s">
        <v>171</v>
      </c>
      <c r="B75" s="54" t="s">
        <v>172</v>
      </c>
      <c r="C75" s="31">
        <v>4301020228</v>
      </c>
      <c r="D75" s="725">
        <v>4680115882751</v>
      </c>
      <c r="E75" s="726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8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4301020358</v>
      </c>
      <c r="D76" s="725">
        <v>4680115885950</v>
      </c>
      <c r="E76" s="726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65" t="s">
        <v>176</v>
      </c>
      <c r="Q76" s="735"/>
      <c r="R76" s="735"/>
      <c r="S76" s="735"/>
      <c r="T76" s="736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25">
        <v>4680115881433</v>
      </c>
      <c r="E77" s="726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4"/>
      <c r="V77" s="34"/>
      <c r="W77" s="35" t="s">
        <v>69</v>
      </c>
      <c r="X77" s="719">
        <v>144</v>
      </c>
      <c r="Y77" s="720">
        <f>IFERROR(IF(X77="",0,CEILING((X77/$H77),1)*$H77),"")</f>
        <v>145.80000000000001</v>
      </c>
      <c r="Z77" s="36">
        <f>IFERROR(IF(Y77=0,"",ROUNDUP(Y77/H77,0)*0.00753),"")</f>
        <v>0.40662000000000004</v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154.66666666666666</v>
      </c>
      <c r="BN77" s="64">
        <f>IFERROR(Y77*I77/H77,"0")</f>
        <v>156.6</v>
      </c>
      <c r="BO77" s="64">
        <f>IFERROR(1/J77*(X77/H77),"0")</f>
        <v>0.34188034188034183</v>
      </c>
      <c r="BP77" s="64">
        <f>IFERROR(1/J77*(Y77/H77),"0")</f>
        <v>0.34615384615384615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7" t="s">
        <v>71</v>
      </c>
      <c r="Q78" s="728"/>
      <c r="R78" s="728"/>
      <c r="S78" s="728"/>
      <c r="T78" s="728"/>
      <c r="U78" s="728"/>
      <c r="V78" s="729"/>
      <c r="W78" s="37" t="s">
        <v>72</v>
      </c>
      <c r="X78" s="721">
        <f>IFERROR(X74/H74,"0")+IFERROR(X75/H75,"0")+IFERROR(X76/H76,"0")+IFERROR(X77/H77,"0")</f>
        <v>111.66666666666666</v>
      </c>
      <c r="Y78" s="721">
        <f>IFERROR(Y74/H74,"0")+IFERROR(Y75/H75,"0")+IFERROR(Y76/H76,"0")+IFERROR(Y77/H77,"0")</f>
        <v>113</v>
      </c>
      <c r="Z78" s="721">
        <f>IFERROR(IF(Z74="",0,Z74),"0")+IFERROR(IF(Z75="",0,Z75),"0")+IFERROR(IF(Z76="",0,Z76),"0")+IFERROR(IF(Z77="",0,Z77),"0")</f>
        <v>1.68987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7" t="s">
        <v>71</v>
      </c>
      <c r="Q79" s="728"/>
      <c r="R79" s="728"/>
      <c r="S79" s="728"/>
      <c r="T79" s="728"/>
      <c r="U79" s="728"/>
      <c r="V79" s="729"/>
      <c r="W79" s="37" t="s">
        <v>69</v>
      </c>
      <c r="X79" s="721">
        <f>IFERROR(SUM(X74:X77),"0")</f>
        <v>774</v>
      </c>
      <c r="Y79" s="721">
        <f>IFERROR(SUM(Y74:Y77),"0")</f>
        <v>783</v>
      </c>
      <c r="Z79" s="37"/>
      <c r="AA79" s="722"/>
      <c r="AB79" s="722"/>
      <c r="AC79" s="722"/>
    </row>
    <row r="80" spans="1:68" ht="14.25" hidden="1" customHeight="1" x14ac:dyDescent="0.25">
      <c r="A80" s="733" t="s">
        <v>64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3"/>
      <c r="AB80" s="713"/>
      <c r="AC80" s="71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25">
        <v>4680115885066</v>
      </c>
      <c r="E81" s="726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25">
        <v>4680115885042</v>
      </c>
      <c r="E82" s="726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25">
        <v>4680115885080</v>
      </c>
      <c r="E83" s="726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25">
        <v>4680115885073</v>
      </c>
      <c r="E84" s="726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25">
        <v>4680115885059</v>
      </c>
      <c r="E85" s="726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25">
        <v>4680115885097</v>
      </c>
      <c r="E86" s="726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0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7" t="s">
        <v>71</v>
      </c>
      <c r="Q87" s="728"/>
      <c r="R87" s="728"/>
      <c r="S87" s="728"/>
      <c r="T87" s="728"/>
      <c r="U87" s="728"/>
      <c r="V87" s="729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7" t="s">
        <v>71</v>
      </c>
      <c r="Q88" s="728"/>
      <c r="R88" s="728"/>
      <c r="S88" s="728"/>
      <c r="T88" s="728"/>
      <c r="U88" s="728"/>
      <c r="V88" s="729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3" t="s">
        <v>73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3"/>
      <c r="AB89" s="713"/>
      <c r="AC89" s="713"/>
    </row>
    <row r="90" spans="1:68" ht="37.5" hidden="1" customHeight="1" x14ac:dyDescent="0.25">
      <c r="A90" s="54" t="s">
        <v>194</v>
      </c>
      <c r="B90" s="54" t="s">
        <v>195</v>
      </c>
      <c r="C90" s="31">
        <v>4301051844</v>
      </c>
      <c r="D90" s="725">
        <v>4680115885929</v>
      </c>
      <c r="E90" s="726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22" t="s">
        <v>196</v>
      </c>
      <c r="Q90" s="735"/>
      <c r="R90" s="735"/>
      <c r="S90" s="735"/>
      <c r="T90" s="736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25">
        <v>4680115881891</v>
      </c>
      <c r="E91" s="726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27" t="s">
        <v>201</v>
      </c>
      <c r="Q91" s="735"/>
      <c r="R91" s="735"/>
      <c r="S91" s="735"/>
      <c r="T91" s="736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25">
        <v>4680115885769</v>
      </c>
      <c r="E92" s="726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27" t="s">
        <v>205</v>
      </c>
      <c r="Q92" s="735"/>
      <c r="R92" s="735"/>
      <c r="S92" s="735"/>
      <c r="T92" s="736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206</v>
      </c>
      <c r="B93" s="54" t="s">
        <v>207</v>
      </c>
      <c r="C93" s="31">
        <v>4301051822</v>
      </c>
      <c r="D93" s="725">
        <v>4680115884410</v>
      </c>
      <c r="E93" s="726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10" t="s">
        <v>208</v>
      </c>
      <c r="Q93" s="735"/>
      <c r="R93" s="735"/>
      <c r="S93" s="735"/>
      <c r="T93" s="736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210</v>
      </c>
      <c r="B94" s="54" t="s">
        <v>211</v>
      </c>
      <c r="C94" s="31">
        <v>4301051827</v>
      </c>
      <c r="D94" s="725">
        <v>4680115884403</v>
      </c>
      <c r="E94" s="726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11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212</v>
      </c>
      <c r="B95" s="54" t="s">
        <v>213</v>
      </c>
      <c r="C95" s="31">
        <v>4301051837</v>
      </c>
      <c r="D95" s="725">
        <v>4680115884311</v>
      </c>
      <c r="E95" s="726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10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7" t="s">
        <v>71</v>
      </c>
      <c r="Q96" s="728"/>
      <c r="R96" s="728"/>
      <c r="S96" s="728"/>
      <c r="T96" s="728"/>
      <c r="U96" s="728"/>
      <c r="V96" s="729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7" t="s">
        <v>71</v>
      </c>
      <c r="Q97" s="728"/>
      <c r="R97" s="728"/>
      <c r="S97" s="728"/>
      <c r="T97" s="728"/>
      <c r="U97" s="728"/>
      <c r="V97" s="729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3" t="s">
        <v>214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3"/>
      <c r="AB98" s="713"/>
      <c r="AC98" s="713"/>
    </row>
    <row r="99" spans="1:68" ht="37.5" hidden="1" customHeight="1" x14ac:dyDescent="0.25">
      <c r="A99" s="54" t="s">
        <v>215</v>
      </c>
      <c r="B99" s="54" t="s">
        <v>216</v>
      </c>
      <c r="C99" s="31">
        <v>4301060366</v>
      </c>
      <c r="D99" s="725">
        <v>4680115881532</v>
      </c>
      <c r="E99" s="726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11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215</v>
      </c>
      <c r="B100" s="54" t="s">
        <v>218</v>
      </c>
      <c r="C100" s="31">
        <v>4301060371</v>
      </c>
      <c r="D100" s="725">
        <v>4680115881532</v>
      </c>
      <c r="E100" s="726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219</v>
      </c>
      <c r="B101" s="54" t="s">
        <v>220</v>
      </c>
      <c r="C101" s="31">
        <v>4301060351</v>
      </c>
      <c r="D101" s="725">
        <v>4680115881464</v>
      </c>
      <c r="E101" s="726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8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7" t="s">
        <v>71</v>
      </c>
      <c r="Q102" s="728"/>
      <c r="R102" s="728"/>
      <c r="S102" s="728"/>
      <c r="T102" s="728"/>
      <c r="U102" s="728"/>
      <c r="V102" s="729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7" t="s">
        <v>71</v>
      </c>
      <c r="Q103" s="728"/>
      <c r="R103" s="728"/>
      <c r="S103" s="728"/>
      <c r="T103" s="728"/>
      <c r="U103" s="728"/>
      <c r="V103" s="729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68" t="s">
        <v>222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hidden="1" customHeight="1" x14ac:dyDescent="0.25">
      <c r="A105" s="733" t="s">
        <v>114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3"/>
      <c r="AB105" s="713"/>
      <c r="AC105" s="713"/>
    </row>
    <row r="106" spans="1:68" ht="27" customHeight="1" x14ac:dyDescent="0.25">
      <c r="A106" s="54" t="s">
        <v>223</v>
      </c>
      <c r="B106" s="54" t="s">
        <v>224</v>
      </c>
      <c r="C106" s="31">
        <v>4301011468</v>
      </c>
      <c r="D106" s="725">
        <v>4680115881327</v>
      </c>
      <c r="E106" s="726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9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4"/>
      <c r="V106" s="34"/>
      <c r="W106" s="35" t="s">
        <v>69</v>
      </c>
      <c r="X106" s="719">
        <v>100</v>
      </c>
      <c r="Y106" s="720">
        <f>IFERROR(IF(X106="",0,CEILING((X106/$H106),1)*$H106),"")</f>
        <v>108</v>
      </c>
      <c r="Z106" s="36">
        <f>IFERROR(IF(Y106=0,"",ROUNDUP(Y106/H106,0)*0.02175),"")</f>
        <v>0.21749999999999997</v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104.44444444444444</v>
      </c>
      <c r="BN106" s="64">
        <f>IFERROR(Y106*I106/H106,"0")</f>
        <v>112.8</v>
      </c>
      <c r="BO106" s="64">
        <f>IFERROR(1/J106*(X106/H106),"0")</f>
        <v>0.16534391534391535</v>
      </c>
      <c r="BP106" s="64">
        <f>IFERROR(1/J106*(Y106/H106),"0")</f>
        <v>0.17857142857142855</v>
      </c>
    </row>
    <row r="107" spans="1:68" ht="27" hidden="1" customHeight="1" x14ac:dyDescent="0.25">
      <c r="A107" s="54" t="s">
        <v>226</v>
      </c>
      <c r="B107" s="54" t="s">
        <v>227</v>
      </c>
      <c r="C107" s="31">
        <v>4301011476</v>
      </c>
      <c r="D107" s="725">
        <v>4680115881518</v>
      </c>
      <c r="E107" s="726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8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5">
        <v>4680115881303</v>
      </c>
      <c r="E108" s="726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1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4"/>
      <c r="V108" s="34"/>
      <c r="W108" s="35" t="s">
        <v>69</v>
      </c>
      <c r="X108" s="719">
        <v>67.5</v>
      </c>
      <c r="Y108" s="720">
        <f>IFERROR(IF(X108="",0,CEILING((X108/$H108),1)*$H108),"")</f>
        <v>67.5</v>
      </c>
      <c r="Z108" s="36">
        <f>IFERROR(IF(Y108=0,"",ROUNDUP(Y108/H108,0)*0.00902),"")</f>
        <v>0.1353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70.650000000000006</v>
      </c>
      <c r="BN108" s="64">
        <f>IFERROR(Y108*I108/H108,"0")</f>
        <v>70.650000000000006</v>
      </c>
      <c r="BO108" s="64">
        <f>IFERROR(1/J108*(X108/H108),"0")</f>
        <v>0.11363636363636365</v>
      </c>
      <c r="BP108" s="64">
        <f>IFERROR(1/J108*(Y108/H108),"0")</f>
        <v>0.11363636363636365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7" t="s">
        <v>71</v>
      </c>
      <c r="Q109" s="728"/>
      <c r="R109" s="728"/>
      <c r="S109" s="728"/>
      <c r="T109" s="728"/>
      <c r="U109" s="728"/>
      <c r="V109" s="729"/>
      <c r="W109" s="37" t="s">
        <v>72</v>
      </c>
      <c r="X109" s="721">
        <f>IFERROR(X106/H106,"0")+IFERROR(X107/H107,"0")+IFERROR(X108/H108,"0")</f>
        <v>24.25925925925926</v>
      </c>
      <c r="Y109" s="721">
        <f>IFERROR(Y106/H106,"0")+IFERROR(Y107/H107,"0")+IFERROR(Y108/H108,"0")</f>
        <v>25</v>
      </c>
      <c r="Z109" s="721">
        <f>IFERROR(IF(Z106="",0,Z106),"0")+IFERROR(IF(Z107="",0,Z107),"0")+IFERROR(IF(Z108="",0,Z108),"0")</f>
        <v>0.3528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7" t="s">
        <v>71</v>
      </c>
      <c r="Q110" s="728"/>
      <c r="R110" s="728"/>
      <c r="S110" s="728"/>
      <c r="T110" s="728"/>
      <c r="U110" s="728"/>
      <c r="V110" s="729"/>
      <c r="W110" s="37" t="s">
        <v>69</v>
      </c>
      <c r="X110" s="721">
        <f>IFERROR(SUM(X106:X108),"0")</f>
        <v>167.5</v>
      </c>
      <c r="Y110" s="721">
        <f>IFERROR(SUM(Y106:Y108),"0")</f>
        <v>175.5</v>
      </c>
      <c r="Z110" s="37"/>
      <c r="AA110" s="722"/>
      <c r="AB110" s="722"/>
      <c r="AC110" s="722"/>
    </row>
    <row r="111" spans="1:68" ht="14.25" hidden="1" customHeight="1" x14ac:dyDescent="0.25">
      <c r="A111" s="733" t="s">
        <v>73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3"/>
      <c r="AB111" s="713"/>
      <c r="AC111" s="713"/>
    </row>
    <row r="112" spans="1:68" ht="27" hidden="1" customHeight="1" x14ac:dyDescent="0.25">
      <c r="A112" s="54" t="s">
        <v>231</v>
      </c>
      <c r="B112" s="54" t="s">
        <v>232</v>
      </c>
      <c r="C112" s="31">
        <v>4301051437</v>
      </c>
      <c r="D112" s="725">
        <v>4607091386967</v>
      </c>
      <c r="E112" s="726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8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5">
        <v>4607091386967</v>
      </c>
      <c r="E113" s="726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10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4"/>
      <c r="V113" s="34"/>
      <c r="W113" s="35" t="s">
        <v>69</v>
      </c>
      <c r="X113" s="719">
        <v>99</v>
      </c>
      <c r="Y113" s="720">
        <f>IFERROR(IF(X113="",0,CEILING((X113/$H113),1)*$H113),"")</f>
        <v>100.80000000000001</v>
      </c>
      <c r="Z113" s="36">
        <f>IFERROR(IF(Y113=0,"",ROUNDUP(Y113/H113,0)*0.02175),"")</f>
        <v>0.26100000000000001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105.64714285714285</v>
      </c>
      <c r="BN113" s="64">
        <f>IFERROR(Y113*I113/H113,"0")</f>
        <v>107.56800000000001</v>
      </c>
      <c r="BO113" s="64">
        <f>IFERROR(1/J113*(X113/H113),"0")</f>
        <v>0.21045918367346936</v>
      </c>
      <c r="BP113" s="64">
        <f>IFERROR(1/J113*(Y113/H113),"0")</f>
        <v>0.21428571428571427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25">
        <v>4607091385731</v>
      </c>
      <c r="E114" s="726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8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4"/>
      <c r="V114" s="34"/>
      <c r="W114" s="35" t="s">
        <v>69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25">
        <v>4680115880894</v>
      </c>
      <c r="E115" s="726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25">
        <v>4680115880214</v>
      </c>
      <c r="E116" s="726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10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7" t="s">
        <v>71</v>
      </c>
      <c r="Q117" s="728"/>
      <c r="R117" s="728"/>
      <c r="S117" s="728"/>
      <c r="T117" s="728"/>
      <c r="U117" s="728"/>
      <c r="V117" s="729"/>
      <c r="W117" s="37" t="s">
        <v>72</v>
      </c>
      <c r="X117" s="721">
        <f>IFERROR(X112/H112,"0")+IFERROR(X113/H113,"0")+IFERROR(X114/H114,"0")+IFERROR(X115/H115,"0")+IFERROR(X116/H116,"0")</f>
        <v>11.785714285714285</v>
      </c>
      <c r="Y117" s="721">
        <f>IFERROR(Y112/H112,"0")+IFERROR(Y113/H113,"0")+IFERROR(Y114/H114,"0")+IFERROR(Y115/H115,"0")+IFERROR(Y116/H116,"0")</f>
        <v>12</v>
      </c>
      <c r="Z117" s="721">
        <f>IFERROR(IF(Z112="",0,Z112),"0")+IFERROR(IF(Z113="",0,Z113),"0")+IFERROR(IF(Z114="",0,Z114),"0")+IFERROR(IF(Z115="",0,Z115),"0")+IFERROR(IF(Z116="",0,Z116),"0")</f>
        <v>0.26100000000000001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7" t="s">
        <v>71</v>
      </c>
      <c r="Q118" s="728"/>
      <c r="R118" s="728"/>
      <c r="S118" s="728"/>
      <c r="T118" s="728"/>
      <c r="U118" s="728"/>
      <c r="V118" s="729"/>
      <c r="W118" s="37" t="s">
        <v>69</v>
      </c>
      <c r="X118" s="721">
        <f>IFERROR(SUM(X112:X116),"0")</f>
        <v>99</v>
      </c>
      <c r="Y118" s="721">
        <f>IFERROR(SUM(Y112:Y116),"0")</f>
        <v>100.80000000000001</v>
      </c>
      <c r="Z118" s="37"/>
      <c r="AA118" s="722"/>
      <c r="AB118" s="722"/>
      <c r="AC118" s="722"/>
    </row>
    <row r="119" spans="1:68" ht="16.5" hidden="1" customHeight="1" x14ac:dyDescent="0.25">
      <c r="A119" s="768" t="s">
        <v>243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hidden="1" customHeight="1" x14ac:dyDescent="0.25">
      <c r="A120" s="733" t="s">
        <v>114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3"/>
      <c r="AB120" s="713"/>
      <c r="AC120" s="713"/>
    </row>
    <row r="121" spans="1:68" ht="27" hidden="1" customHeight="1" x14ac:dyDescent="0.25">
      <c r="A121" s="54" t="s">
        <v>244</v>
      </c>
      <c r="B121" s="54" t="s">
        <v>245</v>
      </c>
      <c r="C121" s="31">
        <v>4301011514</v>
      </c>
      <c r="D121" s="725">
        <v>4680115882133</v>
      </c>
      <c r="E121" s="726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8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244</v>
      </c>
      <c r="B122" s="54" t="s">
        <v>247</v>
      </c>
      <c r="C122" s="31">
        <v>4301011703</v>
      </c>
      <c r="D122" s="725">
        <v>4680115882133</v>
      </c>
      <c r="E122" s="726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5">
        <v>4680115880269</v>
      </c>
      <c r="E123" s="726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7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4"/>
      <c r="V123" s="34"/>
      <c r="W123" s="35" t="s">
        <v>69</v>
      </c>
      <c r="X123" s="719">
        <v>4.5</v>
      </c>
      <c r="Y123" s="720">
        <f>IFERROR(IF(X123="",0,CEILING((X123/$H123),1)*$H123),"")</f>
        <v>7.5</v>
      </c>
      <c r="Z123" s="36">
        <f>IFERROR(IF(Y123=0,"",ROUNDUP(Y123/H123,0)*0.00902),"")</f>
        <v>1.804E-2</v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4.7519999999999998</v>
      </c>
      <c r="BN123" s="64">
        <f>IFERROR(Y123*I123/H123,"0")</f>
        <v>7.92</v>
      </c>
      <c r="BO123" s="64">
        <f>IFERROR(1/J123*(X123/H123),"0")</f>
        <v>9.0909090909090905E-3</v>
      </c>
      <c r="BP123" s="64">
        <f>IFERROR(1/J123*(Y123/H123),"0")</f>
        <v>1.5151515151515152E-2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25">
        <v>4680115880429</v>
      </c>
      <c r="E124" s="726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7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25">
        <v>4680115881457</v>
      </c>
      <c r="E125" s="726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7" t="s">
        <v>71</v>
      </c>
      <c r="Q126" s="728"/>
      <c r="R126" s="728"/>
      <c r="S126" s="728"/>
      <c r="T126" s="728"/>
      <c r="U126" s="728"/>
      <c r="V126" s="729"/>
      <c r="W126" s="37" t="s">
        <v>72</v>
      </c>
      <c r="X126" s="721">
        <f>IFERROR(X121/H121,"0")+IFERROR(X122/H122,"0")+IFERROR(X123/H123,"0")+IFERROR(X124/H124,"0")+IFERROR(X125/H125,"0")</f>
        <v>1.2</v>
      </c>
      <c r="Y126" s="721">
        <f>IFERROR(Y121/H121,"0")+IFERROR(Y122/H122,"0")+IFERROR(Y123/H123,"0")+IFERROR(Y124/H124,"0")+IFERROR(Y125/H125,"0")</f>
        <v>2</v>
      </c>
      <c r="Z126" s="721">
        <f>IFERROR(IF(Z121="",0,Z121),"0")+IFERROR(IF(Z122="",0,Z122),"0")+IFERROR(IF(Z123="",0,Z123),"0")+IFERROR(IF(Z124="",0,Z124),"0")+IFERROR(IF(Z125="",0,Z125),"0")</f>
        <v>1.804E-2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7" t="s">
        <v>71</v>
      </c>
      <c r="Q127" s="728"/>
      <c r="R127" s="728"/>
      <c r="S127" s="728"/>
      <c r="T127" s="728"/>
      <c r="U127" s="728"/>
      <c r="V127" s="729"/>
      <c r="W127" s="37" t="s">
        <v>69</v>
      </c>
      <c r="X127" s="721">
        <f>IFERROR(SUM(X121:X125),"0")</f>
        <v>4.5</v>
      </c>
      <c r="Y127" s="721">
        <f>IFERROR(SUM(Y121:Y125),"0")</f>
        <v>7.5</v>
      </c>
      <c r="Z127" s="37"/>
      <c r="AA127" s="722"/>
      <c r="AB127" s="722"/>
      <c r="AC127" s="722"/>
    </row>
    <row r="128" spans="1:68" ht="14.25" hidden="1" customHeight="1" x14ac:dyDescent="0.25">
      <c r="A128" s="733" t="s">
        <v>167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3"/>
      <c r="AB128" s="713"/>
      <c r="AC128" s="713"/>
    </row>
    <row r="129" spans="1:68" ht="16.5" hidden="1" customHeight="1" x14ac:dyDescent="0.25">
      <c r="A129" s="54" t="s">
        <v>255</v>
      </c>
      <c r="B129" s="54" t="s">
        <v>256</v>
      </c>
      <c r="C129" s="31">
        <v>4301020345</v>
      </c>
      <c r="D129" s="725">
        <v>4680115881488</v>
      </c>
      <c r="E129" s="726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1079" t="s">
        <v>257</v>
      </c>
      <c r="Q129" s="735"/>
      <c r="R129" s="735"/>
      <c r="S129" s="735"/>
      <c r="T129" s="736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259</v>
      </c>
      <c r="C130" s="31">
        <v>4301020235</v>
      </c>
      <c r="D130" s="725">
        <v>4680115881488</v>
      </c>
      <c r="E130" s="726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8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5"/>
      <c r="R130" s="735"/>
      <c r="S130" s="735"/>
      <c r="T130" s="736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4301020346</v>
      </c>
      <c r="D131" s="725">
        <v>4680115882775</v>
      </c>
      <c r="E131" s="726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1057" t="s">
        <v>263</v>
      </c>
      <c r="Q131" s="735"/>
      <c r="R131" s="735"/>
      <c r="S131" s="735"/>
      <c r="T131" s="736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264</v>
      </c>
      <c r="C132" s="31">
        <v>4301020258</v>
      </c>
      <c r="D132" s="725">
        <v>4680115882775</v>
      </c>
      <c r="E132" s="726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10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25">
        <v>4680115880658</v>
      </c>
      <c r="E133" s="726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818" t="s">
        <v>267</v>
      </c>
      <c r="Q133" s="735"/>
      <c r="R133" s="735"/>
      <c r="S133" s="735"/>
      <c r="T133" s="736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7" t="s">
        <v>71</v>
      </c>
      <c r="Q134" s="728"/>
      <c r="R134" s="728"/>
      <c r="S134" s="728"/>
      <c r="T134" s="728"/>
      <c r="U134" s="728"/>
      <c r="V134" s="729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7" t="s">
        <v>71</v>
      </c>
      <c r="Q135" s="728"/>
      <c r="R135" s="728"/>
      <c r="S135" s="728"/>
      <c r="T135" s="728"/>
      <c r="U135" s="728"/>
      <c r="V135" s="729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3" t="s">
        <v>73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3"/>
      <c r="AB136" s="713"/>
      <c r="AC136" s="713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25">
        <v>4607091385168</v>
      </c>
      <c r="E137" s="726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10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5"/>
      <c r="R137" s="735"/>
      <c r="S137" s="735"/>
      <c r="T137" s="736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5">
        <v>4607091385168</v>
      </c>
      <c r="E138" s="726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10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5"/>
      <c r="R138" s="735"/>
      <c r="S138" s="735"/>
      <c r="T138" s="736"/>
      <c r="U138" s="34"/>
      <c r="V138" s="34"/>
      <c r="W138" s="35" t="s">
        <v>69</v>
      </c>
      <c r="X138" s="719">
        <v>33</v>
      </c>
      <c r="Y138" s="720">
        <f t="shared" si="26"/>
        <v>33.6</v>
      </c>
      <c r="Z138" s="36">
        <f>IFERROR(IF(Y138=0,"",ROUNDUP(Y138/H138,0)*0.02175),"")</f>
        <v>8.6999999999999994E-2</v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35.192142857142862</v>
      </c>
      <c r="BN138" s="64">
        <f t="shared" si="28"/>
        <v>35.832000000000001</v>
      </c>
      <c r="BO138" s="64">
        <f t="shared" si="29"/>
        <v>7.0153061224489791E-2</v>
      </c>
      <c r="BP138" s="64">
        <f t="shared" si="30"/>
        <v>7.1428571428571425E-2</v>
      </c>
    </row>
    <row r="139" spans="1:68" ht="27" hidden="1" customHeight="1" x14ac:dyDescent="0.25">
      <c r="A139" s="54" t="s">
        <v>273</v>
      </c>
      <c r="B139" s="54" t="s">
        <v>274</v>
      </c>
      <c r="C139" s="31">
        <v>4301051742</v>
      </c>
      <c r="D139" s="725">
        <v>4680115884540</v>
      </c>
      <c r="E139" s="726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51" t="s">
        <v>275</v>
      </c>
      <c r="Q139" s="735"/>
      <c r="R139" s="735"/>
      <c r="S139" s="735"/>
      <c r="T139" s="736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25">
        <v>4607091383256</v>
      </c>
      <c r="E140" s="726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5">
        <v>4607091385748</v>
      </c>
      <c r="E141" s="726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4"/>
      <c r="V141" s="34"/>
      <c r="W141" s="35" t="s">
        <v>69</v>
      </c>
      <c r="X141" s="719">
        <v>22.5</v>
      </c>
      <c r="Y141" s="720">
        <f t="shared" si="26"/>
        <v>24.3</v>
      </c>
      <c r="Z141" s="36">
        <f>IFERROR(IF(Y141=0,"",ROUNDUP(Y141/H141,0)*0.00753),"")</f>
        <v>6.7769999999999997E-2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24.766666666666666</v>
      </c>
      <c r="BN141" s="64">
        <f t="shared" si="28"/>
        <v>26.747999999999998</v>
      </c>
      <c r="BO141" s="64">
        <f t="shared" si="29"/>
        <v>5.3418803418803409E-2</v>
      </c>
      <c r="BP141" s="64">
        <f t="shared" si="30"/>
        <v>5.7692307692307689E-2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4301051738</v>
      </c>
      <c r="D142" s="725">
        <v>4680115884533</v>
      </c>
      <c r="E142" s="726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10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5">
        <v>4680115882645</v>
      </c>
      <c r="E143" s="726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7" t="s">
        <v>71</v>
      </c>
      <c r="Q144" s="728"/>
      <c r="R144" s="728"/>
      <c r="S144" s="728"/>
      <c r="T144" s="728"/>
      <c r="U144" s="728"/>
      <c r="V144" s="729"/>
      <c r="W144" s="37" t="s">
        <v>72</v>
      </c>
      <c r="X144" s="721">
        <f>IFERROR(X137/H137,"0")+IFERROR(X138/H138,"0")+IFERROR(X139/H139,"0")+IFERROR(X140/H140,"0")+IFERROR(X141/H141,"0")+IFERROR(X142/H142,"0")+IFERROR(X143/H143,"0")</f>
        <v>12.261904761904761</v>
      </c>
      <c r="Y144" s="721">
        <f>IFERROR(Y137/H137,"0")+IFERROR(Y138/H138,"0")+IFERROR(Y139/H139,"0")+IFERROR(Y140/H140,"0")+IFERROR(Y141/H141,"0")+IFERROR(Y142/H142,"0")+IFERROR(Y143/H143,"0")</f>
        <v>13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0.15476999999999999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7" t="s">
        <v>71</v>
      </c>
      <c r="Q145" s="728"/>
      <c r="R145" s="728"/>
      <c r="S145" s="728"/>
      <c r="T145" s="728"/>
      <c r="U145" s="728"/>
      <c r="V145" s="729"/>
      <c r="W145" s="37" t="s">
        <v>69</v>
      </c>
      <c r="X145" s="721">
        <f>IFERROR(SUM(X137:X143),"0")</f>
        <v>55.5</v>
      </c>
      <c r="Y145" s="721">
        <f>IFERROR(SUM(Y137:Y143),"0")</f>
        <v>57.900000000000006</v>
      </c>
      <c r="Z145" s="37"/>
      <c r="AA145" s="722"/>
      <c r="AB145" s="722"/>
      <c r="AC145" s="722"/>
    </row>
    <row r="146" spans="1:68" ht="14.25" hidden="1" customHeight="1" x14ac:dyDescent="0.25">
      <c r="A146" s="733" t="s">
        <v>214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3"/>
      <c r="AB146" s="713"/>
      <c r="AC146" s="713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5">
        <v>4680115882652</v>
      </c>
      <c r="E147" s="726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0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5">
        <v>4680115880238</v>
      </c>
      <c r="E148" s="726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0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7" t="s">
        <v>71</v>
      </c>
      <c r="Q149" s="728"/>
      <c r="R149" s="728"/>
      <c r="S149" s="728"/>
      <c r="T149" s="728"/>
      <c r="U149" s="728"/>
      <c r="V149" s="729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7" t="s">
        <v>71</v>
      </c>
      <c r="Q150" s="728"/>
      <c r="R150" s="728"/>
      <c r="S150" s="728"/>
      <c r="T150" s="728"/>
      <c r="U150" s="728"/>
      <c r="V150" s="729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68" t="s">
        <v>292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hidden="1" customHeight="1" x14ac:dyDescent="0.25">
      <c r="A152" s="733" t="s">
        <v>114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5">
        <v>4680115882577</v>
      </c>
      <c r="E153" s="726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4"/>
      <c r="V153" s="34"/>
      <c r="W153" s="35" t="s">
        <v>69</v>
      </c>
      <c r="X153" s="719">
        <v>17.600000000000001</v>
      </c>
      <c r="Y153" s="720">
        <f>IFERROR(IF(X153="",0,CEILING((X153/$H153),1)*$H153),"")</f>
        <v>19.200000000000003</v>
      </c>
      <c r="Z153" s="36">
        <f>IFERROR(IF(Y153=0,"",ROUNDUP(Y153/H153,0)*0.00753),"")</f>
        <v>4.5179999999999998E-2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18.7</v>
      </c>
      <c r="BN153" s="64">
        <f>IFERROR(Y153*I153/H153,"0")</f>
        <v>20.399999999999999</v>
      </c>
      <c r="BO153" s="64">
        <f>IFERROR(1/J153*(X153/H153),"0")</f>
        <v>3.5256410256410256E-2</v>
      </c>
      <c r="BP153" s="64">
        <f>IFERROR(1/J153*(Y153/H153),"0")</f>
        <v>3.8461538461538464E-2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5">
        <v>4680115882577</v>
      </c>
      <c r="E154" s="726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7" t="s">
        <v>71</v>
      </c>
      <c r="Q155" s="728"/>
      <c r="R155" s="728"/>
      <c r="S155" s="728"/>
      <c r="T155" s="728"/>
      <c r="U155" s="728"/>
      <c r="V155" s="729"/>
      <c r="W155" s="37" t="s">
        <v>72</v>
      </c>
      <c r="X155" s="721">
        <f>IFERROR(X153/H153,"0")+IFERROR(X154/H154,"0")</f>
        <v>5.5</v>
      </c>
      <c r="Y155" s="721">
        <f>IFERROR(Y153/H153,"0")+IFERROR(Y154/H154,"0")</f>
        <v>6.0000000000000009</v>
      </c>
      <c r="Z155" s="721">
        <f>IFERROR(IF(Z153="",0,Z153),"0")+IFERROR(IF(Z154="",0,Z154),"0")</f>
        <v>4.5179999999999998E-2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7" t="s">
        <v>71</v>
      </c>
      <c r="Q156" s="728"/>
      <c r="R156" s="728"/>
      <c r="S156" s="728"/>
      <c r="T156" s="728"/>
      <c r="U156" s="728"/>
      <c r="V156" s="729"/>
      <c r="W156" s="37" t="s">
        <v>69</v>
      </c>
      <c r="X156" s="721">
        <f>IFERROR(SUM(X153:X154),"0")</f>
        <v>17.600000000000001</v>
      </c>
      <c r="Y156" s="721">
        <f>IFERROR(SUM(Y153:Y154),"0")</f>
        <v>19.200000000000003</v>
      </c>
      <c r="Z156" s="37"/>
      <c r="AA156" s="722"/>
      <c r="AB156" s="722"/>
      <c r="AC156" s="722"/>
    </row>
    <row r="157" spans="1:68" ht="14.25" hidden="1" customHeight="1" x14ac:dyDescent="0.25">
      <c r="A157" s="733" t="s">
        <v>64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5">
        <v>4680115883444</v>
      </c>
      <c r="E158" s="726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10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4"/>
      <c r="V158" s="34"/>
      <c r="W158" s="35" t="s">
        <v>69</v>
      </c>
      <c r="X158" s="719">
        <v>9.7999999999999989</v>
      </c>
      <c r="Y158" s="720">
        <f>IFERROR(IF(X158="",0,CEILING((X158/$H158),1)*$H158),"")</f>
        <v>11.2</v>
      </c>
      <c r="Z158" s="36">
        <f>IFERROR(IF(Y158=0,"",ROUNDUP(Y158/H158,0)*0.00753),"")</f>
        <v>3.0120000000000001E-2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10.808</v>
      </c>
      <c r="BN158" s="64">
        <f>IFERROR(Y158*I158/H158,"0")</f>
        <v>12.352</v>
      </c>
      <c r="BO158" s="64">
        <f>IFERROR(1/J158*(X158/H158),"0")</f>
        <v>2.2435897435897436E-2</v>
      </c>
      <c r="BP158" s="64">
        <f>IFERROR(1/J158*(Y158/H158),"0")</f>
        <v>2.564102564102564E-2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5">
        <v>4680115883444</v>
      </c>
      <c r="E159" s="726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7" t="s">
        <v>71</v>
      </c>
      <c r="Q160" s="728"/>
      <c r="R160" s="728"/>
      <c r="S160" s="728"/>
      <c r="T160" s="728"/>
      <c r="U160" s="728"/>
      <c r="V160" s="729"/>
      <c r="W160" s="37" t="s">
        <v>72</v>
      </c>
      <c r="X160" s="721">
        <f>IFERROR(X158/H158,"0")+IFERROR(X159/H159,"0")</f>
        <v>3.5</v>
      </c>
      <c r="Y160" s="721">
        <f>IFERROR(Y158/H158,"0")+IFERROR(Y159/H159,"0")</f>
        <v>4</v>
      </c>
      <c r="Z160" s="721">
        <f>IFERROR(IF(Z158="",0,Z158),"0")+IFERROR(IF(Z159="",0,Z159),"0")</f>
        <v>3.0120000000000001E-2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7" t="s">
        <v>71</v>
      </c>
      <c r="Q161" s="728"/>
      <c r="R161" s="728"/>
      <c r="S161" s="728"/>
      <c r="T161" s="728"/>
      <c r="U161" s="728"/>
      <c r="V161" s="729"/>
      <c r="W161" s="37" t="s">
        <v>69</v>
      </c>
      <c r="X161" s="721">
        <f>IFERROR(SUM(X158:X159),"0")</f>
        <v>9.7999999999999989</v>
      </c>
      <c r="Y161" s="721">
        <f>IFERROR(SUM(Y158:Y159),"0")</f>
        <v>11.2</v>
      </c>
      <c r="Z161" s="37"/>
      <c r="AA161" s="722"/>
      <c r="AB161" s="722"/>
      <c r="AC161" s="722"/>
    </row>
    <row r="162" spans="1:68" ht="14.25" hidden="1" customHeight="1" x14ac:dyDescent="0.25">
      <c r="A162" s="733" t="s">
        <v>73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3"/>
      <c r="AB162" s="713"/>
      <c r="AC162" s="713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25">
        <v>4680115882584</v>
      </c>
      <c r="E163" s="726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101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5"/>
      <c r="R163" s="735"/>
      <c r="S163" s="735"/>
      <c r="T163" s="736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25">
        <v>4680115882584</v>
      </c>
      <c r="E164" s="726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9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5"/>
      <c r="R164" s="735"/>
      <c r="S164" s="735"/>
      <c r="T164" s="736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7" t="s">
        <v>71</v>
      </c>
      <c r="Q165" s="728"/>
      <c r="R165" s="728"/>
      <c r="S165" s="728"/>
      <c r="T165" s="728"/>
      <c r="U165" s="728"/>
      <c r="V165" s="729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7" t="s">
        <v>71</v>
      </c>
      <c r="Q166" s="728"/>
      <c r="R166" s="728"/>
      <c r="S166" s="728"/>
      <c r="T166" s="728"/>
      <c r="U166" s="728"/>
      <c r="V166" s="729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68" t="s">
        <v>112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hidden="1" customHeight="1" x14ac:dyDescent="0.25">
      <c r="A168" s="733" t="s">
        <v>114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3"/>
      <c r="AB168" s="713"/>
      <c r="AC168" s="713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5">
        <v>4607091382952</v>
      </c>
      <c r="E169" s="726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10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5">
        <v>4607091384604</v>
      </c>
      <c r="E170" s="726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11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7" t="s">
        <v>71</v>
      </c>
      <c r="Q171" s="728"/>
      <c r="R171" s="728"/>
      <c r="S171" s="728"/>
      <c r="T171" s="728"/>
      <c r="U171" s="728"/>
      <c r="V171" s="729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7" t="s">
        <v>71</v>
      </c>
      <c r="Q172" s="728"/>
      <c r="R172" s="728"/>
      <c r="S172" s="728"/>
      <c r="T172" s="728"/>
      <c r="U172" s="728"/>
      <c r="V172" s="729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3" t="s">
        <v>64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3"/>
      <c r="AB173" s="713"/>
      <c r="AC173" s="713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5">
        <v>4607091387667</v>
      </c>
      <c r="E174" s="726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7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4"/>
      <c r="V174" s="34"/>
      <c r="W174" s="35" t="s">
        <v>69</v>
      </c>
      <c r="X174" s="719">
        <v>40</v>
      </c>
      <c r="Y174" s="720">
        <f>IFERROR(IF(X174="",0,CEILING((X174/$H174),1)*$H174),"")</f>
        <v>45</v>
      </c>
      <c r="Z174" s="36">
        <f>IFERROR(IF(Y174=0,"",ROUNDUP(Y174/H174,0)*0.02175),"")</f>
        <v>0.10874999999999999</v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42.800000000000004</v>
      </c>
      <c r="BN174" s="64">
        <f>IFERROR(Y174*I174/H174,"0")</f>
        <v>48.150000000000006</v>
      </c>
      <c r="BO174" s="64">
        <f>IFERROR(1/J174*(X174/H174),"0")</f>
        <v>7.9365079365079361E-2</v>
      </c>
      <c r="BP174" s="64">
        <f>IFERROR(1/J174*(Y174/H174),"0")</f>
        <v>8.9285714285714274E-2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5">
        <v>4607091387636</v>
      </c>
      <c r="E175" s="726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5">
        <v>4607091382426</v>
      </c>
      <c r="E176" s="726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8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4"/>
      <c r="V176" s="34"/>
      <c r="W176" s="35" t="s">
        <v>69</v>
      </c>
      <c r="X176" s="719">
        <v>16</v>
      </c>
      <c r="Y176" s="720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17.12</v>
      </c>
      <c r="BN176" s="64">
        <f>IFERROR(Y176*I176/H176,"0")</f>
        <v>19.260000000000002</v>
      </c>
      <c r="BO176" s="64">
        <f>IFERROR(1/J176*(X176/H176),"0")</f>
        <v>3.1746031746031744E-2</v>
      </c>
      <c r="BP176" s="64">
        <f>IFERROR(1/J176*(Y176/H176),"0")</f>
        <v>3.5714285714285712E-2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5">
        <v>4607091386547</v>
      </c>
      <c r="E177" s="726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5">
        <v>4607091382464</v>
      </c>
      <c r="E178" s="726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7" t="s">
        <v>71</v>
      </c>
      <c r="Q179" s="728"/>
      <c r="R179" s="728"/>
      <c r="S179" s="728"/>
      <c r="T179" s="728"/>
      <c r="U179" s="728"/>
      <c r="V179" s="729"/>
      <c r="W179" s="37" t="s">
        <v>72</v>
      </c>
      <c r="X179" s="721">
        <f>IFERROR(X174/H174,"0")+IFERROR(X175/H175,"0")+IFERROR(X176/H176,"0")+IFERROR(X177/H177,"0")+IFERROR(X178/H178,"0")</f>
        <v>6.2222222222222223</v>
      </c>
      <c r="Y179" s="721">
        <f>IFERROR(Y174/H174,"0")+IFERROR(Y175/H175,"0")+IFERROR(Y176/H176,"0")+IFERROR(Y177/H177,"0")+IFERROR(Y178/H178,"0")</f>
        <v>7</v>
      </c>
      <c r="Z179" s="721">
        <f>IFERROR(IF(Z174="",0,Z174),"0")+IFERROR(IF(Z175="",0,Z175),"0")+IFERROR(IF(Z176="",0,Z176),"0")+IFERROR(IF(Z177="",0,Z177),"0")+IFERROR(IF(Z178="",0,Z178),"0")</f>
        <v>0.15225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7" t="s">
        <v>71</v>
      </c>
      <c r="Q180" s="728"/>
      <c r="R180" s="728"/>
      <c r="S180" s="728"/>
      <c r="T180" s="728"/>
      <c r="U180" s="728"/>
      <c r="V180" s="729"/>
      <c r="W180" s="37" t="s">
        <v>69</v>
      </c>
      <c r="X180" s="721">
        <f>IFERROR(SUM(X174:X178),"0")</f>
        <v>56</v>
      </c>
      <c r="Y180" s="721">
        <f>IFERROR(SUM(Y174:Y178),"0")</f>
        <v>63</v>
      </c>
      <c r="Z180" s="37"/>
      <c r="AA180" s="722"/>
      <c r="AB180" s="722"/>
      <c r="AC180" s="722"/>
    </row>
    <row r="181" spans="1:68" ht="14.25" hidden="1" customHeight="1" x14ac:dyDescent="0.25">
      <c r="A181" s="733" t="s">
        <v>73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3"/>
      <c r="AB181" s="713"/>
      <c r="AC181" s="713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5">
        <v>4607091385304</v>
      </c>
      <c r="E182" s="726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4"/>
      <c r="V182" s="34"/>
      <c r="W182" s="35" t="s">
        <v>69</v>
      </c>
      <c r="X182" s="719">
        <v>145</v>
      </c>
      <c r="Y182" s="720">
        <f>IFERROR(IF(X182="",0,CEILING((X182/$H182),1)*$H182),"")</f>
        <v>151.20000000000002</v>
      </c>
      <c r="Z182" s="36">
        <f>IFERROR(IF(Y182=0,"",ROUNDUP(Y182/H182,0)*0.02175),"")</f>
        <v>0.39149999999999996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154.73571428571427</v>
      </c>
      <c r="BN182" s="64">
        <f>IFERROR(Y182*I182/H182,"0")</f>
        <v>161.35200000000003</v>
      </c>
      <c r="BO182" s="64">
        <f>IFERROR(1/J182*(X182/H182),"0")</f>
        <v>0.30824829931972791</v>
      </c>
      <c r="BP182" s="64">
        <f>IFERROR(1/J182*(Y182/H182),"0")</f>
        <v>0.3214285714285714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4301051648</v>
      </c>
      <c r="D183" s="725">
        <v>4607091386264</v>
      </c>
      <c r="E183" s="726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5">
        <v>4607091385427</v>
      </c>
      <c r="E184" s="726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0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4"/>
      <c r="V184" s="34"/>
      <c r="W184" s="35" t="s">
        <v>69</v>
      </c>
      <c r="X184" s="719">
        <v>6</v>
      </c>
      <c r="Y184" s="720">
        <f>IFERROR(IF(X184="",0,CEILING((X184/$H184),1)*$H184),"")</f>
        <v>6</v>
      </c>
      <c r="Z184" s="36">
        <f>IFERROR(IF(Y184=0,"",ROUNDUP(Y184/H184,0)*0.00753),"")</f>
        <v>1.506E-2</v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6.5439999999999996</v>
      </c>
      <c r="BN184" s="64">
        <f>IFERROR(Y184*I184/H184,"0")</f>
        <v>6.5439999999999996</v>
      </c>
      <c r="BO184" s="64">
        <f>IFERROR(1/J184*(X184/H184),"0")</f>
        <v>1.282051282051282E-2</v>
      </c>
      <c r="BP184" s="64">
        <f>IFERROR(1/J184*(Y184/H184),"0")</f>
        <v>1.282051282051282E-2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7" t="s">
        <v>71</v>
      </c>
      <c r="Q185" s="728"/>
      <c r="R185" s="728"/>
      <c r="S185" s="728"/>
      <c r="T185" s="728"/>
      <c r="U185" s="728"/>
      <c r="V185" s="729"/>
      <c r="W185" s="37" t="s">
        <v>72</v>
      </c>
      <c r="X185" s="721">
        <f>IFERROR(X182/H182,"0")+IFERROR(X183/H183,"0")+IFERROR(X184/H184,"0")</f>
        <v>19.261904761904763</v>
      </c>
      <c r="Y185" s="721">
        <f>IFERROR(Y182/H182,"0")+IFERROR(Y183/H183,"0")+IFERROR(Y184/H184,"0")</f>
        <v>20</v>
      </c>
      <c r="Z185" s="721">
        <f>IFERROR(IF(Z182="",0,Z182),"0")+IFERROR(IF(Z183="",0,Z183),"0")+IFERROR(IF(Z184="",0,Z184),"0")</f>
        <v>0.40655999999999998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7" t="s">
        <v>71</v>
      </c>
      <c r="Q186" s="728"/>
      <c r="R186" s="728"/>
      <c r="S186" s="728"/>
      <c r="T186" s="728"/>
      <c r="U186" s="728"/>
      <c r="V186" s="729"/>
      <c r="W186" s="37" t="s">
        <v>69</v>
      </c>
      <c r="X186" s="721">
        <f>IFERROR(SUM(X182:X184),"0")</f>
        <v>151</v>
      </c>
      <c r="Y186" s="721">
        <f>IFERROR(SUM(Y182:Y184),"0")</f>
        <v>157.20000000000002</v>
      </c>
      <c r="Z186" s="37"/>
      <c r="AA186" s="722"/>
      <c r="AB186" s="722"/>
      <c r="AC186" s="722"/>
    </row>
    <row r="187" spans="1:68" ht="27.75" hidden="1" customHeight="1" x14ac:dyDescent="0.2">
      <c r="A187" s="763" t="s">
        <v>331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48"/>
      <c r="AB187" s="48"/>
      <c r="AC187" s="48"/>
    </row>
    <row r="188" spans="1:68" ht="16.5" hidden="1" customHeight="1" x14ac:dyDescent="0.25">
      <c r="A188" s="768" t="s">
        <v>332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hidden="1" customHeight="1" x14ac:dyDescent="0.25">
      <c r="A189" s="733" t="s">
        <v>167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3"/>
      <c r="AB189" s="713"/>
      <c r="AC189" s="713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25">
        <v>4680115886223</v>
      </c>
      <c r="E190" s="726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845" t="s">
        <v>335</v>
      </c>
      <c r="Q190" s="735"/>
      <c r="R190" s="735"/>
      <c r="S190" s="735"/>
      <c r="T190" s="736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7" t="s">
        <v>71</v>
      </c>
      <c r="Q191" s="728"/>
      <c r="R191" s="728"/>
      <c r="S191" s="728"/>
      <c r="T191" s="728"/>
      <c r="U191" s="728"/>
      <c r="V191" s="729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7" t="s">
        <v>71</v>
      </c>
      <c r="Q192" s="728"/>
      <c r="R192" s="728"/>
      <c r="S192" s="728"/>
      <c r="T192" s="728"/>
      <c r="U192" s="728"/>
      <c r="V192" s="729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3" t="s">
        <v>64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3"/>
      <c r="AB193" s="713"/>
      <c r="AC193" s="713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5">
        <v>4680115880993</v>
      </c>
      <c r="E194" s="726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4"/>
      <c r="V194" s="34"/>
      <c r="W194" s="35" t="s">
        <v>69</v>
      </c>
      <c r="X194" s="719">
        <v>37</v>
      </c>
      <c r="Y194" s="720">
        <f t="shared" ref="Y194:Y201" si="31">IFERROR(IF(X194="",0,CEILING((X194/$H194),1)*$H194),"")</f>
        <v>37.800000000000004</v>
      </c>
      <c r="Z194" s="36">
        <f>IFERROR(IF(Y194=0,"",ROUNDUP(Y194/H194,0)*0.00753),"")</f>
        <v>6.7769999999999997E-2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39.290476190476191</v>
      </c>
      <c r="BN194" s="64">
        <f t="shared" ref="BN194:BN201" si="33">IFERROR(Y194*I194/H194,"0")</f>
        <v>40.14</v>
      </c>
      <c r="BO194" s="64">
        <f t="shared" ref="BO194:BO201" si="34">IFERROR(1/J194*(X194/H194),"0")</f>
        <v>5.6471306471306465E-2</v>
      </c>
      <c r="BP194" s="64">
        <f t="shared" ref="BP194:BP201" si="35">IFERROR(1/J194*(Y194/H194),"0")</f>
        <v>5.7692307692307689E-2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5">
        <v>4680115881761</v>
      </c>
      <c r="E195" s="726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25">
        <v>4680115881563</v>
      </c>
      <c r="E196" s="726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7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5">
        <v>4680115880986</v>
      </c>
      <c r="E197" s="726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4"/>
      <c r="V197" s="34"/>
      <c r="W197" s="35" t="s">
        <v>69</v>
      </c>
      <c r="X197" s="719">
        <v>5.6</v>
      </c>
      <c r="Y197" s="720">
        <f t="shared" si="31"/>
        <v>6.3000000000000007</v>
      </c>
      <c r="Z197" s="36">
        <f>IFERROR(IF(Y197=0,"",ROUNDUP(Y197/H197,0)*0.00502),"")</f>
        <v>1.506E-2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5.9466666666666663</v>
      </c>
      <c r="BN197" s="64">
        <f t="shared" si="33"/>
        <v>6.69</v>
      </c>
      <c r="BO197" s="64">
        <f t="shared" si="34"/>
        <v>1.1396011396011397E-2</v>
      </c>
      <c r="BP197" s="64">
        <f t="shared" si="35"/>
        <v>1.2820512820512822E-2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5">
        <v>4680115881785</v>
      </c>
      <c r="E198" s="726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25">
        <v>4680115881679</v>
      </c>
      <c r="E199" s="726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5">
        <v>4680115880191</v>
      </c>
      <c r="E200" s="726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5">
        <v>4680115883963</v>
      </c>
      <c r="E201" s="726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7" t="s">
        <v>71</v>
      </c>
      <c r="Q202" s="728"/>
      <c r="R202" s="728"/>
      <c r="S202" s="728"/>
      <c r="T202" s="728"/>
      <c r="U202" s="728"/>
      <c r="V202" s="729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11.476190476190474</v>
      </c>
      <c r="Y202" s="721">
        <f>IFERROR(Y194/H194,"0")+IFERROR(Y195/H195,"0")+IFERROR(Y196/H196,"0")+IFERROR(Y197/H197,"0")+IFERROR(Y198/H198,"0")+IFERROR(Y199/H199,"0")+IFERROR(Y200/H200,"0")+IFERROR(Y201/H201,"0")</f>
        <v>12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8.2830000000000001E-2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7" t="s">
        <v>71</v>
      </c>
      <c r="Q203" s="728"/>
      <c r="R203" s="728"/>
      <c r="S203" s="728"/>
      <c r="T203" s="728"/>
      <c r="U203" s="728"/>
      <c r="V203" s="729"/>
      <c r="W203" s="37" t="s">
        <v>69</v>
      </c>
      <c r="X203" s="721">
        <f>IFERROR(SUM(X194:X201),"0")</f>
        <v>42.6</v>
      </c>
      <c r="Y203" s="721">
        <f>IFERROR(SUM(Y194:Y201),"0")</f>
        <v>44.100000000000009</v>
      </c>
      <c r="Z203" s="37"/>
      <c r="AA203" s="722"/>
      <c r="AB203" s="722"/>
      <c r="AC203" s="722"/>
    </row>
    <row r="204" spans="1:68" ht="16.5" hidden="1" customHeight="1" x14ac:dyDescent="0.25">
      <c r="A204" s="768" t="s">
        <v>357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hidden="1" customHeight="1" x14ac:dyDescent="0.25">
      <c r="A205" s="733" t="s">
        <v>114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3"/>
      <c r="AB205" s="713"/>
      <c r="AC205" s="713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5">
        <v>4680115881402</v>
      </c>
      <c r="E206" s="726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5">
        <v>4680115881396</v>
      </c>
      <c r="E207" s="726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7" t="s">
        <v>71</v>
      </c>
      <c r="Q208" s="728"/>
      <c r="R208" s="728"/>
      <c r="S208" s="728"/>
      <c r="T208" s="728"/>
      <c r="U208" s="728"/>
      <c r="V208" s="729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7" t="s">
        <v>71</v>
      </c>
      <c r="Q209" s="728"/>
      <c r="R209" s="728"/>
      <c r="S209" s="728"/>
      <c r="T209" s="728"/>
      <c r="U209" s="728"/>
      <c r="V209" s="729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3" t="s">
        <v>167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3"/>
      <c r="AB210" s="713"/>
      <c r="AC210" s="713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5">
        <v>4680115882935</v>
      </c>
      <c r="E211" s="726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5">
        <v>4680115880764</v>
      </c>
      <c r="E212" s="726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7" t="s">
        <v>71</v>
      </c>
      <c r="Q213" s="728"/>
      <c r="R213" s="728"/>
      <c r="S213" s="728"/>
      <c r="T213" s="728"/>
      <c r="U213" s="728"/>
      <c r="V213" s="729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7" t="s">
        <v>71</v>
      </c>
      <c r="Q214" s="728"/>
      <c r="R214" s="728"/>
      <c r="S214" s="728"/>
      <c r="T214" s="728"/>
      <c r="U214" s="728"/>
      <c r="V214" s="729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3" t="s">
        <v>64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5">
        <v>4680115882683</v>
      </c>
      <c r="E216" s="726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4"/>
      <c r="V216" s="34"/>
      <c r="W216" s="35" t="s">
        <v>69</v>
      </c>
      <c r="X216" s="719">
        <v>60</v>
      </c>
      <c r="Y216" s="720">
        <f t="shared" ref="Y216:Y223" si="36">IFERROR(IF(X216="",0,CEILING((X216/$H216),1)*$H216),"")</f>
        <v>64.800000000000011</v>
      </c>
      <c r="Z216" s="36">
        <f>IFERROR(IF(Y216=0,"",ROUNDUP(Y216/H216,0)*0.00902),"")</f>
        <v>0.10824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62.333333333333336</v>
      </c>
      <c r="BN216" s="64">
        <f t="shared" ref="BN216:BN223" si="38">IFERROR(Y216*I216/H216,"0")</f>
        <v>67.320000000000007</v>
      </c>
      <c r="BO216" s="64">
        <f t="shared" ref="BO216:BO223" si="39">IFERROR(1/J216*(X216/H216),"0")</f>
        <v>8.4175084175084181E-2</v>
      </c>
      <c r="BP216" s="64">
        <f t="shared" ref="BP216:BP223" si="40">IFERROR(1/J216*(Y216/H216),"0")</f>
        <v>9.0909090909090925E-2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5">
        <v>4680115882690</v>
      </c>
      <c r="E217" s="726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4"/>
      <c r="V217" s="34"/>
      <c r="W217" s="35" t="s">
        <v>69</v>
      </c>
      <c r="X217" s="719">
        <v>30</v>
      </c>
      <c r="Y217" s="720">
        <f t="shared" si="36"/>
        <v>32.400000000000006</v>
      </c>
      <c r="Z217" s="36">
        <f>IFERROR(IF(Y217=0,"",ROUNDUP(Y217/H217,0)*0.00902),"")</f>
        <v>5.4120000000000001E-2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31.166666666666668</v>
      </c>
      <c r="BN217" s="64">
        <f t="shared" si="38"/>
        <v>33.660000000000004</v>
      </c>
      <c r="BO217" s="64">
        <f t="shared" si="39"/>
        <v>4.208754208754209E-2</v>
      </c>
      <c r="BP217" s="64">
        <f t="shared" si="40"/>
        <v>4.5454545454545463E-2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5">
        <v>4680115882669</v>
      </c>
      <c r="E218" s="726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4"/>
      <c r="V218" s="34"/>
      <c r="W218" s="35" t="s">
        <v>69</v>
      </c>
      <c r="X218" s="719">
        <v>30</v>
      </c>
      <c r="Y218" s="720">
        <f t="shared" si="36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31.166666666666668</v>
      </c>
      <c r="BN218" s="64">
        <f t="shared" si="38"/>
        <v>33.660000000000004</v>
      </c>
      <c r="BO218" s="64">
        <f t="shared" si="39"/>
        <v>4.208754208754209E-2</v>
      </c>
      <c r="BP218" s="64">
        <f t="shared" si="40"/>
        <v>4.5454545454545463E-2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5">
        <v>4680115882676</v>
      </c>
      <c r="E219" s="726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4"/>
      <c r="V219" s="34"/>
      <c r="W219" s="35" t="s">
        <v>69</v>
      </c>
      <c r="X219" s="719">
        <v>15</v>
      </c>
      <c r="Y219" s="720">
        <f t="shared" si="36"/>
        <v>16.200000000000003</v>
      </c>
      <c r="Z219" s="36">
        <f>IFERROR(IF(Y219=0,"",ROUNDUP(Y219/H219,0)*0.00902),"")</f>
        <v>2.7060000000000001E-2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15.583333333333334</v>
      </c>
      <c r="BN219" s="64">
        <f t="shared" si="38"/>
        <v>16.830000000000002</v>
      </c>
      <c r="BO219" s="64">
        <f t="shared" si="39"/>
        <v>2.1043771043771045E-2</v>
      </c>
      <c r="BP219" s="64">
        <f t="shared" si="40"/>
        <v>2.2727272727272731E-2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25">
        <v>4680115884014</v>
      </c>
      <c r="E220" s="726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0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5">
        <v>4680115884007</v>
      </c>
      <c r="E221" s="726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25">
        <v>4680115884038</v>
      </c>
      <c r="E222" s="726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8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25">
        <v>4680115884021</v>
      </c>
      <c r="E223" s="726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7" t="s">
        <v>71</v>
      </c>
      <c r="Q224" s="728"/>
      <c r="R224" s="728"/>
      <c r="S224" s="728"/>
      <c r="T224" s="728"/>
      <c r="U224" s="728"/>
      <c r="V224" s="729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25</v>
      </c>
      <c r="Y224" s="721">
        <f>IFERROR(Y216/H216,"0")+IFERROR(Y217/H217,"0")+IFERROR(Y218/H218,"0")+IFERROR(Y219/H219,"0")+IFERROR(Y220/H220,"0")+IFERROR(Y221/H221,"0")+IFERROR(Y222/H222,"0")+IFERROR(Y223/H223,"0")</f>
        <v>27.000000000000004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0.24354000000000001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7" t="s">
        <v>71</v>
      </c>
      <c r="Q225" s="728"/>
      <c r="R225" s="728"/>
      <c r="S225" s="728"/>
      <c r="T225" s="728"/>
      <c r="U225" s="728"/>
      <c r="V225" s="729"/>
      <c r="W225" s="37" t="s">
        <v>69</v>
      </c>
      <c r="X225" s="721">
        <f>IFERROR(SUM(X216:X223),"0")</f>
        <v>135</v>
      </c>
      <c r="Y225" s="721">
        <f>IFERROR(SUM(Y216:Y223),"0")</f>
        <v>145.80000000000001</v>
      </c>
      <c r="Z225" s="37"/>
      <c r="AA225" s="722"/>
      <c r="AB225" s="722"/>
      <c r="AC225" s="722"/>
    </row>
    <row r="226" spans="1:68" ht="14.25" hidden="1" customHeight="1" x14ac:dyDescent="0.25">
      <c r="A226" s="733" t="s">
        <v>73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3"/>
      <c r="AB226" s="713"/>
      <c r="AC226" s="713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5">
        <v>4680115881594</v>
      </c>
      <c r="E227" s="726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5">
        <v>4680115880962</v>
      </c>
      <c r="E228" s="726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4"/>
      <c r="V228" s="34"/>
      <c r="W228" s="35" t="s">
        <v>69</v>
      </c>
      <c r="X228" s="719">
        <v>16</v>
      </c>
      <c r="Y228" s="720">
        <f t="shared" si="41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17.156923076923078</v>
      </c>
      <c r="BN228" s="64">
        <f t="shared" si="43"/>
        <v>25.092000000000002</v>
      </c>
      <c r="BO228" s="64">
        <f t="shared" si="44"/>
        <v>3.6630036630036632E-2</v>
      </c>
      <c r="BP228" s="64">
        <f t="shared" si="45"/>
        <v>5.3571428571428568E-2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5">
        <v>4680115881617</v>
      </c>
      <c r="E229" s="726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25">
        <v>4680115880573</v>
      </c>
      <c r="E230" s="726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25">
        <v>4680115882195</v>
      </c>
      <c r="E231" s="726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11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5">
        <v>4680115882607</v>
      </c>
      <c r="E232" s="726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5">
        <v>4680115880092</v>
      </c>
      <c r="E233" s="726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4"/>
      <c r="V233" s="34"/>
      <c r="W233" s="35" t="s">
        <v>69</v>
      </c>
      <c r="X233" s="719">
        <v>18.899999999999999</v>
      </c>
      <c r="Y233" s="720">
        <f t="shared" si="41"/>
        <v>19.2</v>
      </c>
      <c r="Z233" s="36">
        <f t="shared" si="46"/>
        <v>6.0240000000000002E-2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21.042000000000002</v>
      </c>
      <c r="BN233" s="64">
        <f t="shared" si="43"/>
        <v>21.376000000000001</v>
      </c>
      <c r="BO233" s="64">
        <f t="shared" si="44"/>
        <v>5.0480769230769232E-2</v>
      </c>
      <c r="BP233" s="64">
        <f t="shared" si="45"/>
        <v>5.128205128205128E-2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5">
        <v>4680115880221</v>
      </c>
      <c r="E234" s="726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0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4"/>
      <c r="V234" s="34"/>
      <c r="W234" s="35" t="s">
        <v>69</v>
      </c>
      <c r="X234" s="719">
        <v>11.25</v>
      </c>
      <c r="Y234" s="720">
        <f t="shared" si="41"/>
        <v>12</v>
      </c>
      <c r="Z234" s="36">
        <f t="shared" si="46"/>
        <v>3.7650000000000003E-2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12.525000000000002</v>
      </c>
      <c r="BN234" s="64">
        <f t="shared" si="43"/>
        <v>13.360000000000001</v>
      </c>
      <c r="BO234" s="64">
        <f t="shared" si="44"/>
        <v>3.004807692307692E-2</v>
      </c>
      <c r="BP234" s="64">
        <f t="shared" si="45"/>
        <v>3.2051282051282048E-2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5">
        <v>4680115882942</v>
      </c>
      <c r="E235" s="726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25">
        <v>4680115880504</v>
      </c>
      <c r="E236" s="726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25">
        <v>4680115882164</v>
      </c>
      <c r="E237" s="726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10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7" t="s">
        <v>71</v>
      </c>
      <c r="Q238" s="728"/>
      <c r="R238" s="728"/>
      <c r="S238" s="728"/>
      <c r="T238" s="728"/>
      <c r="U238" s="728"/>
      <c r="V238" s="729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14.613782051282051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16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0.16314000000000001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7" t="s">
        <v>71</v>
      </c>
      <c r="Q239" s="728"/>
      <c r="R239" s="728"/>
      <c r="S239" s="728"/>
      <c r="T239" s="728"/>
      <c r="U239" s="728"/>
      <c r="V239" s="729"/>
      <c r="W239" s="37" t="s">
        <v>69</v>
      </c>
      <c r="X239" s="721">
        <f>IFERROR(SUM(X227:X237),"0")</f>
        <v>46.15</v>
      </c>
      <c r="Y239" s="721">
        <f>IFERROR(SUM(Y227:Y237),"0")</f>
        <v>54.599999999999994</v>
      </c>
      <c r="Z239" s="37"/>
      <c r="AA239" s="722"/>
      <c r="AB239" s="722"/>
      <c r="AC239" s="722"/>
    </row>
    <row r="240" spans="1:68" ht="14.25" hidden="1" customHeight="1" x14ac:dyDescent="0.25">
      <c r="A240" s="733" t="s">
        <v>214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3"/>
      <c r="AB240" s="713"/>
      <c r="AC240" s="713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5">
        <v>4680115882874</v>
      </c>
      <c r="E241" s="726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5">
        <v>4680115884434</v>
      </c>
      <c r="E242" s="726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25">
        <v>4680115880818</v>
      </c>
      <c r="E243" s="726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25">
        <v>4680115880801</v>
      </c>
      <c r="E244" s="726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111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7" t="s">
        <v>71</v>
      </c>
      <c r="Q245" s="728"/>
      <c r="R245" s="728"/>
      <c r="S245" s="728"/>
      <c r="T245" s="728"/>
      <c r="U245" s="728"/>
      <c r="V245" s="729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hidden="1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7" t="s">
        <v>71</v>
      </c>
      <c r="Q246" s="728"/>
      <c r="R246" s="728"/>
      <c r="S246" s="728"/>
      <c r="T246" s="728"/>
      <c r="U246" s="728"/>
      <c r="V246" s="729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hidden="1" customHeight="1" x14ac:dyDescent="0.25">
      <c r="A247" s="768" t="s">
        <v>428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hidden="1" customHeight="1" x14ac:dyDescent="0.25">
      <c r="A248" s="733" t="s">
        <v>114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3"/>
      <c r="AB248" s="713"/>
      <c r="AC248" s="713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25">
        <v>4680115884274</v>
      </c>
      <c r="E249" s="726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11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25">
        <v>4680115884274</v>
      </c>
      <c r="E250" s="726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112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5">
        <v>4680115884298</v>
      </c>
      <c r="E251" s="726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25">
        <v>4680115884250</v>
      </c>
      <c r="E252" s="726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11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25">
        <v>4680115884250</v>
      </c>
      <c r="E253" s="726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8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5">
        <v>4680115884281</v>
      </c>
      <c r="E254" s="726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5">
        <v>4680115884199</v>
      </c>
      <c r="E255" s="726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10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25">
        <v>4680115884267</v>
      </c>
      <c r="E256" s="726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7" t="s">
        <v>71</v>
      </c>
      <c r="Q257" s="728"/>
      <c r="R257" s="728"/>
      <c r="S257" s="728"/>
      <c r="T257" s="728"/>
      <c r="U257" s="728"/>
      <c r="V257" s="729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7" t="s">
        <v>71</v>
      </c>
      <c r="Q258" s="728"/>
      <c r="R258" s="728"/>
      <c r="S258" s="728"/>
      <c r="T258" s="728"/>
      <c r="U258" s="728"/>
      <c r="V258" s="729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68" t="s">
        <v>448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hidden="1" customHeight="1" x14ac:dyDescent="0.25">
      <c r="A260" s="733" t="s">
        <v>114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3"/>
      <c r="AB260" s="713"/>
      <c r="AC260" s="713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25">
        <v>4680115884137</v>
      </c>
      <c r="E261" s="726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8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4301011826</v>
      </c>
      <c r="D262" s="725">
        <v>4680115884137</v>
      </c>
      <c r="E262" s="726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25">
        <v>4680115884236</v>
      </c>
      <c r="E263" s="726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25">
        <v>4680115884175</v>
      </c>
      <c r="E264" s="726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25">
        <v>4680115884144</v>
      </c>
      <c r="E265" s="726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1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25">
        <v>4680115885288</v>
      </c>
      <c r="E266" s="726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0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25">
        <v>4680115884182</v>
      </c>
      <c r="E267" s="726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25">
        <v>4680115884205</v>
      </c>
      <c r="E268" s="726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0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7" t="s">
        <v>71</v>
      </c>
      <c r="Q269" s="728"/>
      <c r="R269" s="728"/>
      <c r="S269" s="728"/>
      <c r="T269" s="728"/>
      <c r="U269" s="728"/>
      <c r="V269" s="729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7" t="s">
        <v>71</v>
      </c>
      <c r="Q270" s="728"/>
      <c r="R270" s="728"/>
      <c r="S270" s="728"/>
      <c r="T270" s="728"/>
      <c r="U270" s="728"/>
      <c r="V270" s="729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3" t="s">
        <v>167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3"/>
      <c r="AB271" s="713"/>
      <c r="AC271" s="713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25">
        <v>4680115885721</v>
      </c>
      <c r="E272" s="726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23" t="s">
        <v>471</v>
      </c>
      <c r="Q272" s="735"/>
      <c r="R272" s="735"/>
      <c r="S272" s="735"/>
      <c r="T272" s="736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7" t="s">
        <v>71</v>
      </c>
      <c r="Q273" s="728"/>
      <c r="R273" s="728"/>
      <c r="S273" s="728"/>
      <c r="T273" s="728"/>
      <c r="U273" s="728"/>
      <c r="V273" s="729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7" t="s">
        <v>71</v>
      </c>
      <c r="Q274" s="728"/>
      <c r="R274" s="728"/>
      <c r="S274" s="728"/>
      <c r="T274" s="728"/>
      <c r="U274" s="728"/>
      <c r="V274" s="729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68" t="s">
        <v>473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hidden="1" customHeight="1" x14ac:dyDescent="0.25">
      <c r="A276" s="733" t="s">
        <v>114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3"/>
      <c r="AB276" s="713"/>
      <c r="AC276" s="713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5">
        <v>4680115885837</v>
      </c>
      <c r="E277" s="726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10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4"/>
      <c r="V277" s="34"/>
      <c r="W277" s="35" t="s">
        <v>69</v>
      </c>
      <c r="X277" s="719">
        <v>20</v>
      </c>
      <c r="Y277" s="720">
        <f t="shared" ref="Y277:Y282" si="57">IFERROR(IF(X277="",0,CEILING((X277/$H277),1)*$H277),"")</f>
        <v>21.6</v>
      </c>
      <c r="Z277" s="36">
        <f>IFERROR(IF(Y277=0,"",ROUNDUP(Y277/H277,0)*0.02175),"")</f>
        <v>4.3499999999999997E-2</v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20.888888888888886</v>
      </c>
      <c r="BN277" s="64">
        <f t="shared" ref="BN277:BN282" si="59">IFERROR(Y277*I277/H277,"0")</f>
        <v>22.56</v>
      </c>
      <c r="BO277" s="64">
        <f t="shared" ref="BO277:BO282" si="60">IFERROR(1/J277*(X277/H277),"0")</f>
        <v>3.306878306878306E-2</v>
      </c>
      <c r="BP277" s="64">
        <f t="shared" ref="BP277:BP282" si="61">IFERROR(1/J277*(Y277/H277),"0")</f>
        <v>3.5714285714285712E-2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25">
        <v>4680115885806</v>
      </c>
      <c r="E278" s="726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841" t="s">
        <v>479</v>
      </c>
      <c r="Q278" s="735"/>
      <c r="R278" s="735"/>
      <c r="S278" s="735"/>
      <c r="T278" s="736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5">
        <v>4680115885806</v>
      </c>
      <c r="E279" s="726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5"/>
      <c r="R279" s="735"/>
      <c r="S279" s="735"/>
      <c r="T279" s="736"/>
      <c r="U279" s="34"/>
      <c r="V279" s="34"/>
      <c r="W279" s="35" t="s">
        <v>69</v>
      </c>
      <c r="X279" s="719">
        <v>210</v>
      </c>
      <c r="Y279" s="720">
        <f t="shared" si="57"/>
        <v>216</v>
      </c>
      <c r="Z279" s="36">
        <f>IFERROR(IF(Y279=0,"",ROUNDUP(Y279/H279,0)*0.02175),"")</f>
        <v>0.43499999999999994</v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219.33333333333329</v>
      </c>
      <c r="BN279" s="64">
        <f t="shared" si="59"/>
        <v>225.6</v>
      </c>
      <c r="BO279" s="64">
        <f t="shared" si="60"/>
        <v>0.34722222222222215</v>
      </c>
      <c r="BP279" s="64">
        <f t="shared" si="61"/>
        <v>0.3571428571428571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5">
        <v>4680115885851</v>
      </c>
      <c r="E280" s="726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4"/>
      <c r="V280" s="34"/>
      <c r="W280" s="35" t="s">
        <v>69</v>
      </c>
      <c r="X280" s="719">
        <v>10</v>
      </c>
      <c r="Y280" s="720">
        <f t="shared" si="57"/>
        <v>10.8</v>
      </c>
      <c r="Z280" s="36">
        <f>IFERROR(IF(Y280=0,"",ROUNDUP(Y280/H280,0)*0.02175),"")</f>
        <v>2.1749999999999999E-2</v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10.444444444444443</v>
      </c>
      <c r="BN280" s="64">
        <f t="shared" si="59"/>
        <v>11.28</v>
      </c>
      <c r="BO280" s="64">
        <f t="shared" si="60"/>
        <v>1.653439153439153E-2</v>
      </c>
      <c r="BP280" s="64">
        <f t="shared" si="61"/>
        <v>1.7857142857142856E-2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5">
        <v>4680115885844</v>
      </c>
      <c r="E281" s="726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4"/>
      <c r="V281" s="34"/>
      <c r="W281" s="35" t="s">
        <v>69</v>
      </c>
      <c r="X281" s="719">
        <v>5</v>
      </c>
      <c r="Y281" s="720">
        <f t="shared" si="57"/>
        <v>8</v>
      </c>
      <c r="Z281" s="36">
        <f>IFERROR(IF(Y281=0,"",ROUNDUP(Y281/H281,0)*0.00902),"")</f>
        <v>1.804E-2</v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5.2625000000000002</v>
      </c>
      <c r="BN281" s="64">
        <f t="shared" si="59"/>
        <v>8.42</v>
      </c>
      <c r="BO281" s="64">
        <f t="shared" si="60"/>
        <v>9.46969696969697E-3</v>
      </c>
      <c r="BP281" s="64">
        <f t="shared" si="61"/>
        <v>1.5151515151515152E-2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5">
        <v>4680115885820</v>
      </c>
      <c r="E282" s="726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8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4"/>
      <c r="V282" s="34"/>
      <c r="W282" s="35" t="s">
        <v>69</v>
      </c>
      <c r="X282" s="719">
        <v>44</v>
      </c>
      <c r="Y282" s="720">
        <f t="shared" si="57"/>
        <v>44</v>
      </c>
      <c r="Z282" s="36">
        <f>IFERROR(IF(Y282=0,"",ROUNDUP(Y282/H282,0)*0.00902),"")</f>
        <v>9.9220000000000003E-2</v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46.31</v>
      </c>
      <c r="BN282" s="64">
        <f t="shared" si="59"/>
        <v>46.31</v>
      </c>
      <c r="BO282" s="64">
        <f t="shared" si="60"/>
        <v>8.3333333333333343E-2</v>
      </c>
      <c r="BP282" s="64">
        <f t="shared" si="61"/>
        <v>8.3333333333333343E-2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7" t="s">
        <v>71</v>
      </c>
      <c r="Q283" s="728"/>
      <c r="R283" s="728"/>
      <c r="S283" s="728"/>
      <c r="T283" s="728"/>
      <c r="U283" s="728"/>
      <c r="V283" s="729"/>
      <c r="W283" s="37" t="s">
        <v>72</v>
      </c>
      <c r="X283" s="721">
        <f>IFERROR(X277/H277,"0")+IFERROR(X278/H278,"0")+IFERROR(X279/H279,"0")+IFERROR(X280/H280,"0")+IFERROR(X281/H281,"0")+IFERROR(X282/H282,"0")</f>
        <v>34.472222222222221</v>
      </c>
      <c r="Y283" s="721">
        <f>IFERROR(Y277/H277,"0")+IFERROR(Y278/H278,"0")+IFERROR(Y279/H279,"0")+IFERROR(Y280/H280,"0")+IFERROR(Y281/H281,"0")+IFERROR(Y282/H282,"0")</f>
        <v>36</v>
      </c>
      <c r="Z283" s="721">
        <f>IFERROR(IF(Z277="",0,Z277),"0")+IFERROR(IF(Z278="",0,Z278),"0")+IFERROR(IF(Z279="",0,Z279),"0")+IFERROR(IF(Z280="",0,Z280),"0")+IFERROR(IF(Z281="",0,Z281),"0")+IFERROR(IF(Z282="",0,Z282),"0")</f>
        <v>0.61750999999999989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7" t="s">
        <v>71</v>
      </c>
      <c r="Q284" s="728"/>
      <c r="R284" s="728"/>
      <c r="S284" s="728"/>
      <c r="T284" s="728"/>
      <c r="U284" s="728"/>
      <c r="V284" s="729"/>
      <c r="W284" s="37" t="s">
        <v>69</v>
      </c>
      <c r="X284" s="721">
        <f>IFERROR(SUM(X277:X282),"0")</f>
        <v>289</v>
      </c>
      <c r="Y284" s="721">
        <f>IFERROR(SUM(Y277:Y282),"0")</f>
        <v>300.39999999999998</v>
      </c>
      <c r="Z284" s="37"/>
      <c r="AA284" s="722"/>
      <c r="AB284" s="722"/>
      <c r="AC284" s="722"/>
    </row>
    <row r="285" spans="1:68" ht="16.5" hidden="1" customHeight="1" x14ac:dyDescent="0.25">
      <c r="A285" s="768" t="s">
        <v>490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hidden="1" customHeight="1" x14ac:dyDescent="0.25">
      <c r="A286" s="733" t="s">
        <v>114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3"/>
      <c r="AB286" s="713"/>
      <c r="AC286" s="713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25">
        <v>4680115885707</v>
      </c>
      <c r="E287" s="726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10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7" t="s">
        <v>71</v>
      </c>
      <c r="Q288" s="728"/>
      <c r="R288" s="728"/>
      <c r="S288" s="728"/>
      <c r="T288" s="728"/>
      <c r="U288" s="728"/>
      <c r="V288" s="729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7" t="s">
        <v>71</v>
      </c>
      <c r="Q289" s="728"/>
      <c r="R289" s="728"/>
      <c r="S289" s="728"/>
      <c r="T289" s="728"/>
      <c r="U289" s="728"/>
      <c r="V289" s="729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68" t="s">
        <v>493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hidden="1" customHeight="1" x14ac:dyDescent="0.25">
      <c r="A291" s="733" t="s">
        <v>114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3"/>
      <c r="AB291" s="713"/>
      <c r="AC291" s="713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25">
        <v>4607091383423</v>
      </c>
      <c r="E292" s="726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25">
        <v>4680115885691</v>
      </c>
      <c r="E293" s="726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25">
        <v>4680115885660</v>
      </c>
      <c r="E294" s="726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7" t="s">
        <v>71</v>
      </c>
      <c r="Q295" s="728"/>
      <c r="R295" s="728"/>
      <c r="S295" s="728"/>
      <c r="T295" s="728"/>
      <c r="U295" s="728"/>
      <c r="V295" s="729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7" t="s">
        <v>71</v>
      </c>
      <c r="Q296" s="728"/>
      <c r="R296" s="728"/>
      <c r="S296" s="728"/>
      <c r="T296" s="728"/>
      <c r="U296" s="728"/>
      <c r="V296" s="729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68" t="s">
        <v>502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hidden="1" customHeight="1" x14ac:dyDescent="0.25">
      <c r="A298" s="733" t="s">
        <v>73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3"/>
      <c r="AB298" s="713"/>
      <c r="AC298" s="713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25">
        <v>4680115881556</v>
      </c>
      <c r="E299" s="726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25">
        <v>4680115881037</v>
      </c>
      <c r="E300" s="726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9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25">
        <v>4680115881228</v>
      </c>
      <c r="E301" s="726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8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25">
        <v>4680115881211</v>
      </c>
      <c r="E302" s="726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1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25">
        <v>4680115881020</v>
      </c>
      <c r="E303" s="726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10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7" t="s">
        <v>71</v>
      </c>
      <c r="Q304" s="728"/>
      <c r="R304" s="728"/>
      <c r="S304" s="728"/>
      <c r="T304" s="728"/>
      <c r="U304" s="728"/>
      <c r="V304" s="729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7" t="s">
        <v>71</v>
      </c>
      <c r="Q305" s="728"/>
      <c r="R305" s="728"/>
      <c r="S305" s="728"/>
      <c r="T305" s="728"/>
      <c r="U305" s="728"/>
      <c r="V305" s="729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68" t="s">
        <v>516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hidden="1" customHeight="1" x14ac:dyDescent="0.25">
      <c r="A307" s="733" t="s">
        <v>73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3"/>
      <c r="AB307" s="713"/>
      <c r="AC307" s="713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25">
        <v>4680115884618</v>
      </c>
      <c r="E308" s="726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7" t="s">
        <v>71</v>
      </c>
      <c r="Q309" s="728"/>
      <c r="R309" s="728"/>
      <c r="S309" s="728"/>
      <c r="T309" s="728"/>
      <c r="U309" s="728"/>
      <c r="V309" s="729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7" t="s">
        <v>71</v>
      </c>
      <c r="Q310" s="728"/>
      <c r="R310" s="728"/>
      <c r="S310" s="728"/>
      <c r="T310" s="728"/>
      <c r="U310" s="728"/>
      <c r="V310" s="729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68" t="s">
        <v>520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hidden="1" customHeight="1" x14ac:dyDescent="0.25">
      <c r="A312" s="733" t="s">
        <v>114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3"/>
      <c r="AB312" s="713"/>
      <c r="AC312" s="713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25">
        <v>4680115882973</v>
      </c>
      <c r="E313" s="726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7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7" t="s">
        <v>71</v>
      </c>
      <c r="Q314" s="728"/>
      <c r="R314" s="728"/>
      <c r="S314" s="728"/>
      <c r="T314" s="728"/>
      <c r="U314" s="728"/>
      <c r="V314" s="729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7" t="s">
        <v>71</v>
      </c>
      <c r="Q315" s="728"/>
      <c r="R315" s="728"/>
      <c r="S315" s="728"/>
      <c r="T315" s="728"/>
      <c r="U315" s="728"/>
      <c r="V315" s="729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3" t="s">
        <v>64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5">
        <v>4607091389845</v>
      </c>
      <c r="E317" s="726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81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4"/>
      <c r="V317" s="34"/>
      <c r="W317" s="35" t="s">
        <v>69</v>
      </c>
      <c r="X317" s="719">
        <v>8.3999999999999986</v>
      </c>
      <c r="Y317" s="720">
        <f>IFERROR(IF(X317="",0,CEILING((X317/$H317),1)*$H317),"")</f>
        <v>8.4</v>
      </c>
      <c r="Z317" s="36">
        <f>IFERROR(IF(Y317=0,"",ROUNDUP(Y317/H317,0)*0.00502),"")</f>
        <v>2.0080000000000001E-2</v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8.7999999999999989</v>
      </c>
      <c r="BN317" s="64">
        <f>IFERROR(Y317*I317/H317,"0")</f>
        <v>8.8000000000000007</v>
      </c>
      <c r="BO317" s="64">
        <f>IFERROR(1/J317*(X317/H317),"0")</f>
        <v>1.7094017094017092E-2</v>
      </c>
      <c r="BP317" s="64">
        <f>IFERROR(1/J317*(Y317/H317),"0")</f>
        <v>1.7094017094017096E-2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25">
        <v>4680115882881</v>
      </c>
      <c r="E318" s="726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7" t="s">
        <v>71</v>
      </c>
      <c r="Q319" s="728"/>
      <c r="R319" s="728"/>
      <c r="S319" s="728"/>
      <c r="T319" s="728"/>
      <c r="U319" s="728"/>
      <c r="V319" s="729"/>
      <c r="W319" s="37" t="s">
        <v>72</v>
      </c>
      <c r="X319" s="721">
        <f>IFERROR(X317/H317,"0")+IFERROR(X318/H318,"0")</f>
        <v>3.9999999999999991</v>
      </c>
      <c r="Y319" s="721">
        <f>IFERROR(Y317/H317,"0")+IFERROR(Y318/H318,"0")</f>
        <v>4</v>
      </c>
      <c r="Z319" s="721">
        <f>IFERROR(IF(Z317="",0,Z317),"0")+IFERROR(IF(Z318="",0,Z318),"0")</f>
        <v>2.0080000000000001E-2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7" t="s">
        <v>71</v>
      </c>
      <c r="Q320" s="728"/>
      <c r="R320" s="728"/>
      <c r="S320" s="728"/>
      <c r="T320" s="728"/>
      <c r="U320" s="728"/>
      <c r="V320" s="729"/>
      <c r="W320" s="37" t="s">
        <v>69</v>
      </c>
      <c r="X320" s="721">
        <f>IFERROR(SUM(X317:X318),"0")</f>
        <v>8.3999999999999986</v>
      </c>
      <c r="Y320" s="721">
        <f>IFERROR(SUM(Y317:Y318),"0")</f>
        <v>8.4</v>
      </c>
      <c r="Z320" s="37"/>
      <c r="AA320" s="722"/>
      <c r="AB320" s="722"/>
      <c r="AC320" s="722"/>
    </row>
    <row r="321" spans="1:68" ht="16.5" hidden="1" customHeight="1" x14ac:dyDescent="0.25">
      <c r="A321" s="768" t="s">
        <v>528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hidden="1" customHeight="1" x14ac:dyDescent="0.25">
      <c r="A322" s="733" t="s">
        <v>114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3"/>
      <c r="AB322" s="713"/>
      <c r="AC322" s="713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5">
        <v>4680115885615</v>
      </c>
      <c r="E323" s="726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4"/>
      <c r="V323" s="34"/>
      <c r="W323" s="35" t="s">
        <v>69</v>
      </c>
      <c r="X323" s="719">
        <v>210</v>
      </c>
      <c r="Y323" s="720">
        <f t="shared" ref="Y323:Y330" si="62">IFERROR(IF(X323="",0,CEILING((X323/$H323),1)*$H323),"")</f>
        <v>216</v>
      </c>
      <c r="Z323" s="36">
        <f>IFERROR(IF(Y323=0,"",ROUNDUP(Y323/H323,0)*0.02175),"")</f>
        <v>0.43499999999999994</v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219.33333333333329</v>
      </c>
      <c r="BN323" s="64">
        <f t="shared" ref="BN323:BN330" si="64">IFERROR(Y323*I323/H323,"0")</f>
        <v>225.6</v>
      </c>
      <c r="BO323" s="64">
        <f t="shared" ref="BO323:BO330" si="65">IFERROR(1/J323*(X323/H323),"0")</f>
        <v>0.34722222222222215</v>
      </c>
      <c r="BP323" s="64">
        <f t="shared" ref="BP323:BP330" si="66">IFERROR(1/J323*(Y323/H323),"0")</f>
        <v>0.3571428571428571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25">
        <v>4680115885554</v>
      </c>
      <c r="E324" s="726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55" t="s">
        <v>534</v>
      </c>
      <c r="Q324" s="735"/>
      <c r="R324" s="735"/>
      <c r="S324" s="735"/>
      <c r="T324" s="736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5">
        <v>4680115885554</v>
      </c>
      <c r="E325" s="726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5"/>
      <c r="R325" s="735"/>
      <c r="S325" s="735"/>
      <c r="T325" s="736"/>
      <c r="U325" s="34"/>
      <c r="V325" s="34"/>
      <c r="W325" s="35" t="s">
        <v>69</v>
      </c>
      <c r="X325" s="719">
        <v>950</v>
      </c>
      <c r="Y325" s="720">
        <f t="shared" si="62"/>
        <v>950.40000000000009</v>
      </c>
      <c r="Z325" s="36">
        <f>IFERROR(IF(Y325=0,"",ROUNDUP(Y325/H325,0)*0.02175),"")</f>
        <v>1.9139999999999999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992.22222222222217</v>
      </c>
      <c r="BN325" s="64">
        <f t="shared" si="64"/>
        <v>992.64</v>
      </c>
      <c r="BO325" s="64">
        <f t="shared" si="65"/>
        <v>1.5707671957671956</v>
      </c>
      <c r="BP325" s="64">
        <f t="shared" si="66"/>
        <v>1.5714285714285714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5">
        <v>4680115885646</v>
      </c>
      <c r="E326" s="726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11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4"/>
      <c r="V326" s="34"/>
      <c r="W326" s="35" t="s">
        <v>69</v>
      </c>
      <c r="X326" s="719">
        <v>170</v>
      </c>
      <c r="Y326" s="720">
        <f t="shared" si="62"/>
        <v>172.8</v>
      </c>
      <c r="Z326" s="36">
        <f>IFERROR(IF(Y326=0,"",ROUNDUP(Y326/H326,0)*0.02175),"")</f>
        <v>0.34799999999999998</v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177.55555555555554</v>
      </c>
      <c r="BN326" s="64">
        <f t="shared" si="64"/>
        <v>180.48</v>
      </c>
      <c r="BO326" s="64">
        <f t="shared" si="65"/>
        <v>0.28108465608465605</v>
      </c>
      <c r="BP326" s="64">
        <f t="shared" si="66"/>
        <v>0.2857142857142857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5">
        <v>4680115885622</v>
      </c>
      <c r="E327" s="726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4"/>
      <c r="V327" s="34"/>
      <c r="W327" s="35" t="s">
        <v>69</v>
      </c>
      <c r="X327" s="719">
        <v>16</v>
      </c>
      <c r="Y327" s="720">
        <f t="shared" si="62"/>
        <v>16</v>
      </c>
      <c r="Z327" s="36">
        <f>IFERROR(IF(Y327=0,"",ROUNDUP(Y327/H327,0)*0.00902),"")</f>
        <v>3.6080000000000001E-2</v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16.84</v>
      </c>
      <c r="BN327" s="64">
        <f t="shared" si="64"/>
        <v>16.84</v>
      </c>
      <c r="BO327" s="64">
        <f t="shared" si="65"/>
        <v>3.0303030303030304E-2</v>
      </c>
      <c r="BP327" s="64">
        <f t="shared" si="66"/>
        <v>3.0303030303030304E-2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25">
        <v>4680115881938</v>
      </c>
      <c r="E328" s="726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10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25">
        <v>4607091387346</v>
      </c>
      <c r="E329" s="726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0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5">
        <v>4680115885608</v>
      </c>
      <c r="E330" s="726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4"/>
      <c r="V330" s="34"/>
      <c r="W330" s="35" t="s">
        <v>69</v>
      </c>
      <c r="X330" s="719">
        <v>145</v>
      </c>
      <c r="Y330" s="720">
        <f t="shared" si="62"/>
        <v>148</v>
      </c>
      <c r="Z330" s="36">
        <f>IFERROR(IF(Y330=0,"",ROUNDUP(Y330/H330,0)*0.00902),"")</f>
        <v>0.33374000000000004</v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152.61250000000001</v>
      </c>
      <c r="BN330" s="64">
        <f t="shared" si="64"/>
        <v>155.77000000000001</v>
      </c>
      <c r="BO330" s="64">
        <f t="shared" si="65"/>
        <v>0.27462121212121215</v>
      </c>
      <c r="BP330" s="64">
        <f t="shared" si="66"/>
        <v>0.28030303030303033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7" t="s">
        <v>71</v>
      </c>
      <c r="Q331" s="728"/>
      <c r="R331" s="728"/>
      <c r="S331" s="728"/>
      <c r="T331" s="728"/>
      <c r="U331" s="728"/>
      <c r="V331" s="729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163.39814814814815</v>
      </c>
      <c r="Y331" s="721">
        <f>IFERROR(Y323/H323,"0")+IFERROR(Y324/H324,"0")+IFERROR(Y325/H325,"0")+IFERROR(Y326/H326,"0")+IFERROR(Y327/H327,"0")+IFERROR(Y328/H328,"0")+IFERROR(Y329/H329,"0")+IFERROR(Y330/H330,"0")</f>
        <v>165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3.0668199999999999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7" t="s">
        <v>71</v>
      </c>
      <c r="Q332" s="728"/>
      <c r="R332" s="728"/>
      <c r="S332" s="728"/>
      <c r="T332" s="728"/>
      <c r="U332" s="728"/>
      <c r="V332" s="729"/>
      <c r="W332" s="37" t="s">
        <v>69</v>
      </c>
      <c r="X332" s="721">
        <f>IFERROR(SUM(X323:X330),"0")</f>
        <v>1491</v>
      </c>
      <c r="Y332" s="721">
        <f>IFERROR(SUM(Y323:Y330),"0")</f>
        <v>1503.2</v>
      </c>
      <c r="Z332" s="37"/>
      <c r="AA332" s="722"/>
      <c r="AB332" s="722"/>
      <c r="AC332" s="722"/>
    </row>
    <row r="333" spans="1:68" ht="14.25" hidden="1" customHeight="1" x14ac:dyDescent="0.25">
      <c r="A333" s="733" t="s">
        <v>64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3"/>
      <c r="AB333" s="713"/>
      <c r="AC333" s="713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5">
        <v>4607091387193</v>
      </c>
      <c r="E334" s="726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11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4"/>
      <c r="V334" s="34"/>
      <c r="W334" s="35" t="s">
        <v>69</v>
      </c>
      <c r="X334" s="719">
        <v>185</v>
      </c>
      <c r="Y334" s="720">
        <f>IFERROR(IF(X334="",0,CEILING((X334/$H334),1)*$H334),"")</f>
        <v>189</v>
      </c>
      <c r="Z334" s="36">
        <f>IFERROR(IF(Y334=0,"",ROUNDUP(Y334/H334,0)*0.00753),"")</f>
        <v>0.33884999999999998</v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196.45238095238096</v>
      </c>
      <c r="BN334" s="64">
        <f>IFERROR(Y334*I334/H334,"0")</f>
        <v>200.7</v>
      </c>
      <c r="BO334" s="64">
        <f>IFERROR(1/J334*(X334/H334),"0")</f>
        <v>0.2823565323565323</v>
      </c>
      <c r="BP334" s="64">
        <f>IFERROR(1/J334*(Y334/H334),"0")</f>
        <v>0.28846153846153844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5">
        <v>4607091387230</v>
      </c>
      <c r="E335" s="726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4"/>
      <c r="V335" s="34"/>
      <c r="W335" s="35" t="s">
        <v>69</v>
      </c>
      <c r="X335" s="719">
        <v>308</v>
      </c>
      <c r="Y335" s="720">
        <f>IFERROR(IF(X335="",0,CEILING((X335/$H335),1)*$H335),"")</f>
        <v>310.8</v>
      </c>
      <c r="Z335" s="36">
        <f>IFERROR(IF(Y335=0,"",ROUNDUP(Y335/H335,0)*0.00753),"")</f>
        <v>0.55722000000000005</v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327.06666666666666</v>
      </c>
      <c r="BN335" s="64">
        <f>IFERROR(Y335*I335/H335,"0")</f>
        <v>330.04</v>
      </c>
      <c r="BO335" s="64">
        <f>IFERROR(1/J335*(X335/H335),"0")</f>
        <v>0.47008547008547003</v>
      </c>
      <c r="BP335" s="64">
        <f>IFERROR(1/J335*(Y335/H335),"0")</f>
        <v>0.47435897435897434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25">
        <v>4607091387292</v>
      </c>
      <c r="E336" s="726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7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5">
        <v>4607091387285</v>
      </c>
      <c r="E337" s="726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4"/>
      <c r="V337" s="34"/>
      <c r="W337" s="35" t="s">
        <v>69</v>
      </c>
      <c r="X337" s="719">
        <v>56.7</v>
      </c>
      <c r="Y337" s="720">
        <f>IFERROR(IF(X337="",0,CEILING((X337/$H337),1)*$H337),"")</f>
        <v>56.7</v>
      </c>
      <c r="Z337" s="36">
        <f>IFERROR(IF(Y337=0,"",ROUNDUP(Y337/H337,0)*0.00502),"")</f>
        <v>0.13553999999999999</v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60.21</v>
      </c>
      <c r="BN337" s="64">
        <f>IFERROR(Y337*I337/H337,"0")</f>
        <v>60.21</v>
      </c>
      <c r="BO337" s="64">
        <f>IFERROR(1/J337*(X337/H337),"0")</f>
        <v>0.11538461538461539</v>
      </c>
      <c r="BP337" s="64">
        <f>IFERROR(1/J337*(Y337/H337),"0")</f>
        <v>0.11538461538461539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7" t="s">
        <v>71</v>
      </c>
      <c r="Q338" s="728"/>
      <c r="R338" s="728"/>
      <c r="S338" s="728"/>
      <c r="T338" s="728"/>
      <c r="U338" s="728"/>
      <c r="V338" s="729"/>
      <c r="W338" s="37" t="s">
        <v>72</v>
      </c>
      <c r="X338" s="721">
        <f>IFERROR(X334/H334,"0")+IFERROR(X335/H335,"0")+IFERROR(X336/H336,"0")+IFERROR(X337/H337,"0")</f>
        <v>144.38095238095238</v>
      </c>
      <c r="Y338" s="721">
        <f>IFERROR(Y334/H334,"0")+IFERROR(Y335/H335,"0")+IFERROR(Y336/H336,"0")+IFERROR(Y337/H337,"0")</f>
        <v>146</v>
      </c>
      <c r="Z338" s="721">
        <f>IFERROR(IF(Z334="",0,Z334),"0")+IFERROR(IF(Z335="",0,Z335),"0")+IFERROR(IF(Z336="",0,Z336),"0")+IFERROR(IF(Z337="",0,Z337),"0")</f>
        <v>1.0316100000000001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7" t="s">
        <v>71</v>
      </c>
      <c r="Q339" s="728"/>
      <c r="R339" s="728"/>
      <c r="S339" s="728"/>
      <c r="T339" s="728"/>
      <c r="U339" s="728"/>
      <c r="V339" s="729"/>
      <c r="W339" s="37" t="s">
        <v>69</v>
      </c>
      <c r="X339" s="721">
        <f>IFERROR(SUM(X334:X337),"0")</f>
        <v>549.70000000000005</v>
      </c>
      <c r="Y339" s="721">
        <f>IFERROR(SUM(Y334:Y337),"0")</f>
        <v>556.5</v>
      </c>
      <c r="Z339" s="37"/>
      <c r="AA339" s="722"/>
      <c r="AB339" s="722"/>
      <c r="AC339" s="722"/>
    </row>
    <row r="340" spans="1:68" ht="14.25" hidden="1" customHeight="1" x14ac:dyDescent="0.25">
      <c r="A340" s="733" t="s">
        <v>73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3"/>
      <c r="AB340" s="713"/>
      <c r="AC340" s="713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5">
        <v>4607091387766</v>
      </c>
      <c r="E341" s="726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4"/>
      <c r="V341" s="34"/>
      <c r="W341" s="35" t="s">
        <v>69</v>
      </c>
      <c r="X341" s="719">
        <v>4750</v>
      </c>
      <c r="Y341" s="720">
        <f t="shared" ref="Y341:Y346" si="67">IFERROR(IF(X341="",0,CEILING((X341/$H341),1)*$H341),"")</f>
        <v>4750.2</v>
      </c>
      <c r="Z341" s="36">
        <f>IFERROR(IF(Y341=0,"",ROUNDUP(Y341/H341,0)*0.02175),"")</f>
        <v>13.245749999999999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5089.8076923076924</v>
      </c>
      <c r="BN341" s="64">
        <f t="shared" ref="BN341:BN346" si="69">IFERROR(Y341*I341/H341,"0")</f>
        <v>5090.0219999999999</v>
      </c>
      <c r="BO341" s="64">
        <f t="shared" ref="BO341:BO346" si="70">IFERROR(1/J341*(X341/H341),"0")</f>
        <v>10.874542124542124</v>
      </c>
      <c r="BP341" s="64">
        <f t="shared" ref="BP341:BP346" si="71">IFERROR(1/J341*(Y341/H341),"0")</f>
        <v>10.875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25">
        <v>4607091387957</v>
      </c>
      <c r="E342" s="726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25">
        <v>4607091387964</v>
      </c>
      <c r="E343" s="726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25">
        <v>4680115884588</v>
      </c>
      <c r="E344" s="726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7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25">
        <v>4607091387537</v>
      </c>
      <c r="E345" s="726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8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25">
        <v>4607091387513</v>
      </c>
      <c r="E346" s="726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8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7" t="s">
        <v>71</v>
      </c>
      <c r="Q347" s="728"/>
      <c r="R347" s="728"/>
      <c r="S347" s="728"/>
      <c r="T347" s="728"/>
      <c r="U347" s="728"/>
      <c r="V347" s="729"/>
      <c r="W347" s="37" t="s">
        <v>72</v>
      </c>
      <c r="X347" s="721">
        <f>IFERROR(X341/H341,"0")+IFERROR(X342/H342,"0")+IFERROR(X343/H343,"0")+IFERROR(X344/H344,"0")+IFERROR(X345/H345,"0")+IFERROR(X346/H346,"0")</f>
        <v>608.97435897435901</v>
      </c>
      <c r="Y347" s="721">
        <f>IFERROR(Y341/H341,"0")+IFERROR(Y342/H342,"0")+IFERROR(Y343/H343,"0")+IFERROR(Y344/H344,"0")+IFERROR(Y345/H345,"0")+IFERROR(Y346/H346,"0")</f>
        <v>609</v>
      </c>
      <c r="Z347" s="721">
        <f>IFERROR(IF(Z341="",0,Z341),"0")+IFERROR(IF(Z342="",0,Z342),"0")+IFERROR(IF(Z343="",0,Z343),"0")+IFERROR(IF(Z344="",0,Z344),"0")+IFERROR(IF(Z345="",0,Z345),"0")+IFERROR(IF(Z346="",0,Z346),"0")</f>
        <v>13.245749999999999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7" t="s">
        <v>71</v>
      </c>
      <c r="Q348" s="728"/>
      <c r="R348" s="728"/>
      <c r="S348" s="728"/>
      <c r="T348" s="728"/>
      <c r="U348" s="728"/>
      <c r="V348" s="729"/>
      <c r="W348" s="37" t="s">
        <v>69</v>
      </c>
      <c r="X348" s="721">
        <f>IFERROR(SUM(X341:X346),"0")</f>
        <v>4750</v>
      </c>
      <c r="Y348" s="721">
        <f>IFERROR(SUM(Y341:Y346),"0")</f>
        <v>4750.2</v>
      </c>
      <c r="Z348" s="37"/>
      <c r="AA348" s="722"/>
      <c r="AB348" s="722"/>
      <c r="AC348" s="722"/>
    </row>
    <row r="349" spans="1:68" ht="14.25" hidden="1" customHeight="1" x14ac:dyDescent="0.25">
      <c r="A349" s="733" t="s">
        <v>214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3"/>
      <c r="AB349" s="713"/>
      <c r="AC349" s="713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25">
        <v>4607091380880</v>
      </c>
      <c r="E350" s="726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12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5">
        <v>4607091384482</v>
      </c>
      <c r="E351" s="726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10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4"/>
      <c r="V351" s="34"/>
      <c r="W351" s="35" t="s">
        <v>69</v>
      </c>
      <c r="X351" s="719">
        <v>333</v>
      </c>
      <c r="Y351" s="720">
        <f>IFERROR(IF(X351="",0,CEILING((X351/$H351),1)*$H351),"")</f>
        <v>335.4</v>
      </c>
      <c r="Z351" s="36">
        <f>IFERROR(IF(Y351=0,"",ROUNDUP(Y351/H351,0)*0.02175),"")</f>
        <v>0.93524999999999991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357.07846153846162</v>
      </c>
      <c r="BN351" s="64">
        <f>IFERROR(Y351*I351/H351,"0")</f>
        <v>359.65200000000004</v>
      </c>
      <c r="BO351" s="64">
        <f>IFERROR(1/J351*(X351/H351),"0")</f>
        <v>0.76236263736263732</v>
      </c>
      <c r="BP351" s="64">
        <f>IFERROR(1/J351*(Y351/H351),"0")</f>
        <v>0.76785714285714279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5">
        <v>4607091380897</v>
      </c>
      <c r="E352" s="726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9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4"/>
      <c r="V352" s="34"/>
      <c r="W352" s="35" t="s">
        <v>69</v>
      </c>
      <c r="X352" s="719">
        <v>114</v>
      </c>
      <c r="Y352" s="720">
        <f>IFERROR(IF(X352="",0,CEILING((X352/$H352),1)*$H352),"")</f>
        <v>117.60000000000001</v>
      </c>
      <c r="Z352" s="36">
        <f>IFERROR(IF(Y352=0,"",ROUNDUP(Y352/H352,0)*0.02175),"")</f>
        <v>0.30449999999999999</v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121.65428571428572</v>
      </c>
      <c r="BN352" s="64">
        <f>IFERROR(Y352*I352/H352,"0")</f>
        <v>125.49600000000001</v>
      </c>
      <c r="BO352" s="64">
        <f>IFERROR(1/J352*(X352/H352),"0")</f>
        <v>0.2423469387755102</v>
      </c>
      <c r="BP352" s="64">
        <f>IFERROR(1/J352*(Y352/H352),"0")</f>
        <v>0.25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7" t="s">
        <v>71</v>
      </c>
      <c r="Q353" s="728"/>
      <c r="R353" s="728"/>
      <c r="S353" s="728"/>
      <c r="T353" s="728"/>
      <c r="U353" s="728"/>
      <c r="V353" s="729"/>
      <c r="W353" s="37" t="s">
        <v>72</v>
      </c>
      <c r="X353" s="721">
        <f>IFERROR(X350/H350,"0")+IFERROR(X351/H351,"0")+IFERROR(X352/H352,"0")</f>
        <v>56.263736263736263</v>
      </c>
      <c r="Y353" s="721">
        <f>IFERROR(Y350/H350,"0")+IFERROR(Y351/H351,"0")+IFERROR(Y352/H352,"0")</f>
        <v>57</v>
      </c>
      <c r="Z353" s="721">
        <f>IFERROR(IF(Z350="",0,Z350),"0")+IFERROR(IF(Z351="",0,Z351),"0")+IFERROR(IF(Z352="",0,Z352),"0")</f>
        <v>1.2397499999999999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7" t="s">
        <v>71</v>
      </c>
      <c r="Q354" s="728"/>
      <c r="R354" s="728"/>
      <c r="S354" s="728"/>
      <c r="T354" s="728"/>
      <c r="U354" s="728"/>
      <c r="V354" s="729"/>
      <c r="W354" s="37" t="s">
        <v>69</v>
      </c>
      <c r="X354" s="721">
        <f>IFERROR(SUM(X350:X352),"0")</f>
        <v>447</v>
      </c>
      <c r="Y354" s="721">
        <f>IFERROR(SUM(Y350:Y352),"0")</f>
        <v>453</v>
      </c>
      <c r="Z354" s="37"/>
      <c r="AA354" s="722"/>
      <c r="AB354" s="722"/>
      <c r="AC354" s="722"/>
    </row>
    <row r="355" spans="1:68" ht="14.25" hidden="1" customHeight="1" x14ac:dyDescent="0.25">
      <c r="A355" s="733" t="s">
        <v>103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3"/>
      <c r="AB355" s="713"/>
      <c r="AC355" s="713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25">
        <v>4607091388374</v>
      </c>
      <c r="E356" s="726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45" t="s">
        <v>591</v>
      </c>
      <c r="Q356" s="735"/>
      <c r="R356" s="735"/>
      <c r="S356" s="735"/>
      <c r="T356" s="736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25">
        <v>4607091388381</v>
      </c>
      <c r="E357" s="726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829" t="s">
        <v>595</v>
      </c>
      <c r="Q357" s="735"/>
      <c r="R357" s="735"/>
      <c r="S357" s="735"/>
      <c r="T357" s="736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25">
        <v>4607091383102</v>
      </c>
      <c r="E358" s="726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10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5">
        <v>4607091388404</v>
      </c>
      <c r="E359" s="726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8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4"/>
      <c r="V359" s="34"/>
      <c r="W359" s="35" t="s">
        <v>69</v>
      </c>
      <c r="X359" s="719">
        <v>17.850000000000001</v>
      </c>
      <c r="Y359" s="720">
        <f>IFERROR(IF(X359="",0,CEILING((X359/$H359),1)*$H359),"")</f>
        <v>17.849999999999998</v>
      </c>
      <c r="Z359" s="36">
        <f>IFERROR(IF(Y359=0,"",ROUNDUP(Y359/H359,0)*0.00753),"")</f>
        <v>5.271E-2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20.3</v>
      </c>
      <c r="BN359" s="64">
        <f>IFERROR(Y359*I359/H359,"0")</f>
        <v>20.299999999999997</v>
      </c>
      <c r="BO359" s="64">
        <f>IFERROR(1/J359*(X359/H359),"0")</f>
        <v>4.4871794871794879E-2</v>
      </c>
      <c r="BP359" s="64">
        <f>IFERROR(1/J359*(Y359/H359),"0")</f>
        <v>4.4871794871794872E-2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7" t="s">
        <v>71</v>
      </c>
      <c r="Q360" s="728"/>
      <c r="R360" s="728"/>
      <c r="S360" s="728"/>
      <c r="T360" s="728"/>
      <c r="U360" s="728"/>
      <c r="V360" s="729"/>
      <c r="W360" s="37" t="s">
        <v>72</v>
      </c>
      <c r="X360" s="721">
        <f>IFERROR(X356/H356,"0")+IFERROR(X357/H357,"0")+IFERROR(X358/H358,"0")+IFERROR(X359/H359,"0")</f>
        <v>7.0000000000000009</v>
      </c>
      <c r="Y360" s="721">
        <f>IFERROR(Y356/H356,"0")+IFERROR(Y357/H357,"0")+IFERROR(Y358/H358,"0")+IFERROR(Y359/H359,"0")</f>
        <v>7</v>
      </c>
      <c r="Z360" s="721">
        <f>IFERROR(IF(Z356="",0,Z356),"0")+IFERROR(IF(Z357="",0,Z357),"0")+IFERROR(IF(Z358="",0,Z358),"0")+IFERROR(IF(Z359="",0,Z359),"0")</f>
        <v>5.271E-2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7" t="s">
        <v>71</v>
      </c>
      <c r="Q361" s="728"/>
      <c r="R361" s="728"/>
      <c r="S361" s="728"/>
      <c r="T361" s="728"/>
      <c r="U361" s="728"/>
      <c r="V361" s="729"/>
      <c r="W361" s="37" t="s">
        <v>69</v>
      </c>
      <c r="X361" s="721">
        <f>IFERROR(SUM(X356:X359),"0")</f>
        <v>17.850000000000001</v>
      </c>
      <c r="Y361" s="721">
        <f>IFERROR(SUM(Y356:Y359),"0")</f>
        <v>17.849999999999998</v>
      </c>
      <c r="Z361" s="37"/>
      <c r="AA361" s="722"/>
      <c r="AB361" s="722"/>
      <c r="AC361" s="722"/>
    </row>
    <row r="362" spans="1:68" ht="14.25" hidden="1" customHeight="1" x14ac:dyDescent="0.25">
      <c r="A362" s="733" t="s">
        <v>601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3"/>
      <c r="AB362" s="713"/>
      <c r="AC362" s="713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25">
        <v>4680115881808</v>
      </c>
      <c r="E363" s="726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7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25">
        <v>4680115881822</v>
      </c>
      <c r="E364" s="726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25">
        <v>4680115880016</v>
      </c>
      <c r="E365" s="726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7" t="s">
        <v>71</v>
      </c>
      <c r="Q366" s="728"/>
      <c r="R366" s="728"/>
      <c r="S366" s="728"/>
      <c r="T366" s="728"/>
      <c r="U366" s="728"/>
      <c r="V366" s="729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7" t="s">
        <v>71</v>
      </c>
      <c r="Q367" s="728"/>
      <c r="R367" s="728"/>
      <c r="S367" s="728"/>
      <c r="T367" s="728"/>
      <c r="U367" s="728"/>
      <c r="V367" s="729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68" t="s">
        <v>611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hidden="1" customHeight="1" x14ac:dyDescent="0.25">
      <c r="A369" s="733" t="s">
        <v>64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3"/>
      <c r="AB369" s="713"/>
      <c r="AC369" s="713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25">
        <v>4607091383836</v>
      </c>
      <c r="E370" s="726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7" t="s">
        <v>71</v>
      </c>
      <c r="Q371" s="728"/>
      <c r="R371" s="728"/>
      <c r="S371" s="728"/>
      <c r="T371" s="728"/>
      <c r="U371" s="728"/>
      <c r="V371" s="729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7" t="s">
        <v>71</v>
      </c>
      <c r="Q372" s="728"/>
      <c r="R372" s="728"/>
      <c r="S372" s="728"/>
      <c r="T372" s="728"/>
      <c r="U372" s="728"/>
      <c r="V372" s="729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3" t="s">
        <v>73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3"/>
      <c r="AB373" s="713"/>
      <c r="AC373" s="713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5">
        <v>4607091387919</v>
      </c>
      <c r="E374" s="726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4"/>
      <c r="V374" s="34"/>
      <c r="W374" s="35" t="s">
        <v>69</v>
      </c>
      <c r="X374" s="719">
        <v>85</v>
      </c>
      <c r="Y374" s="720">
        <f>IFERROR(IF(X374="",0,CEILING((X374/$H374),1)*$H374),"")</f>
        <v>89.1</v>
      </c>
      <c r="Z374" s="36">
        <f>IFERROR(IF(Y374=0,"",ROUNDUP(Y374/H374,0)*0.02175),"")</f>
        <v>0.23924999999999999</v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90.918518518518511</v>
      </c>
      <c r="BN374" s="64">
        <f>IFERROR(Y374*I374/H374,"0")</f>
        <v>95.303999999999988</v>
      </c>
      <c r="BO374" s="64">
        <f>IFERROR(1/J374*(X374/H374),"0")</f>
        <v>0.18738977072310406</v>
      </c>
      <c r="BP374" s="64">
        <f>IFERROR(1/J374*(Y374/H374),"0")</f>
        <v>0.19642857142857142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5">
        <v>4680115883604</v>
      </c>
      <c r="E375" s="726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4"/>
      <c r="V375" s="34"/>
      <c r="W375" s="35" t="s">
        <v>69</v>
      </c>
      <c r="X375" s="719">
        <v>64.399999999999991</v>
      </c>
      <c r="Y375" s="720">
        <f>IFERROR(IF(X375="",0,CEILING((X375/$H375),1)*$H375),"")</f>
        <v>65.100000000000009</v>
      </c>
      <c r="Z375" s="36">
        <f>IFERROR(IF(Y375=0,"",ROUNDUP(Y375/H375,0)*0.00753),"")</f>
        <v>0.23343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72.741333333333316</v>
      </c>
      <c r="BN375" s="64">
        <f>IFERROR(Y375*I375/H375,"0")</f>
        <v>73.531999999999996</v>
      </c>
      <c r="BO375" s="64">
        <f>IFERROR(1/J375*(X375/H375),"0")</f>
        <v>0.19658119658119655</v>
      </c>
      <c r="BP375" s="64">
        <f>IFERROR(1/J375*(Y375/H375),"0")</f>
        <v>0.19871794871794873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5">
        <v>4680115883567</v>
      </c>
      <c r="E376" s="726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4"/>
      <c r="V376" s="34"/>
      <c r="W376" s="35" t="s">
        <v>69</v>
      </c>
      <c r="X376" s="719">
        <v>68.599999999999994</v>
      </c>
      <c r="Y376" s="720">
        <f>IFERROR(IF(X376="",0,CEILING((X376/$H376),1)*$H376),"")</f>
        <v>69.3</v>
      </c>
      <c r="Z376" s="36">
        <f>IFERROR(IF(Y376=0,"",ROUNDUP(Y376/H376,0)*0.00753),"")</f>
        <v>0.24849000000000002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77.09333333333332</v>
      </c>
      <c r="BN376" s="64">
        <f>IFERROR(Y376*I376/H376,"0")</f>
        <v>77.879999999999981</v>
      </c>
      <c r="BO376" s="64">
        <f>IFERROR(1/J376*(X376/H376),"0")</f>
        <v>0.20940170940170938</v>
      </c>
      <c r="BP376" s="64">
        <f>IFERROR(1/J376*(Y376/H376),"0")</f>
        <v>0.21153846153846154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7" t="s">
        <v>71</v>
      </c>
      <c r="Q377" s="728"/>
      <c r="R377" s="728"/>
      <c r="S377" s="728"/>
      <c r="T377" s="728"/>
      <c r="U377" s="728"/>
      <c r="V377" s="729"/>
      <c r="W377" s="37" t="s">
        <v>72</v>
      </c>
      <c r="X377" s="721">
        <f>IFERROR(X374/H374,"0")+IFERROR(X375/H375,"0")+IFERROR(X376/H376,"0")</f>
        <v>73.827160493827151</v>
      </c>
      <c r="Y377" s="721">
        <f>IFERROR(Y374/H374,"0")+IFERROR(Y375/H375,"0")+IFERROR(Y376/H376,"0")</f>
        <v>75</v>
      </c>
      <c r="Z377" s="721">
        <f>IFERROR(IF(Z374="",0,Z374),"0")+IFERROR(IF(Z375="",0,Z375),"0")+IFERROR(IF(Z376="",0,Z376),"0")</f>
        <v>0.72116999999999998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7" t="s">
        <v>71</v>
      </c>
      <c r="Q378" s="728"/>
      <c r="R378" s="728"/>
      <c r="S378" s="728"/>
      <c r="T378" s="728"/>
      <c r="U378" s="728"/>
      <c r="V378" s="729"/>
      <c r="W378" s="37" t="s">
        <v>69</v>
      </c>
      <c r="X378" s="721">
        <f>IFERROR(SUM(X374:X376),"0")</f>
        <v>217.99999999999997</v>
      </c>
      <c r="Y378" s="721">
        <f>IFERROR(SUM(Y374:Y376),"0")</f>
        <v>223.5</v>
      </c>
      <c r="Z378" s="37"/>
      <c r="AA378" s="722"/>
      <c r="AB378" s="722"/>
      <c r="AC378" s="722"/>
    </row>
    <row r="379" spans="1:68" ht="27.75" hidden="1" customHeight="1" x14ac:dyDescent="0.2">
      <c r="A379" s="763" t="s">
        <v>624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48"/>
      <c r="AB379" s="48"/>
      <c r="AC379" s="48"/>
    </row>
    <row r="380" spans="1:68" ht="16.5" hidden="1" customHeight="1" x14ac:dyDescent="0.25">
      <c r="A380" s="768" t="s">
        <v>625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hidden="1" customHeight="1" x14ac:dyDescent="0.25">
      <c r="A381" s="733" t="s">
        <v>114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3"/>
      <c r="AB381" s="713"/>
      <c r="AC381" s="713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25">
        <v>4680115884847</v>
      </c>
      <c r="E382" s="726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5">
        <v>4680115884847</v>
      </c>
      <c r="E383" s="726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4"/>
      <c r="V383" s="34"/>
      <c r="W383" s="35" t="s">
        <v>69</v>
      </c>
      <c r="X383" s="719">
        <v>250</v>
      </c>
      <c r="Y383" s="720">
        <f t="shared" si="72"/>
        <v>255</v>
      </c>
      <c r="Z383" s="36">
        <f>IFERROR(IF(Y383=0,"",ROUNDUP(Y383/H383,0)*0.02175),"")</f>
        <v>0.36974999999999997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258</v>
      </c>
      <c r="BN383" s="64">
        <f t="shared" si="74"/>
        <v>263.16000000000003</v>
      </c>
      <c r="BO383" s="64">
        <f t="shared" si="75"/>
        <v>0.34722222222222221</v>
      </c>
      <c r="BP383" s="64">
        <f t="shared" si="76"/>
        <v>0.35416666666666663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25">
        <v>4680115884854</v>
      </c>
      <c r="E384" s="726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11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5">
        <v>4680115884854</v>
      </c>
      <c r="E385" s="726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4"/>
      <c r="V385" s="34"/>
      <c r="W385" s="35" t="s">
        <v>69</v>
      </c>
      <c r="X385" s="719">
        <v>950</v>
      </c>
      <c r="Y385" s="720">
        <f t="shared" si="72"/>
        <v>960</v>
      </c>
      <c r="Z385" s="36">
        <f>IFERROR(IF(Y385=0,"",ROUNDUP(Y385/H385,0)*0.02175),"")</f>
        <v>1.3919999999999999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980.4</v>
      </c>
      <c r="BN385" s="64">
        <f t="shared" si="74"/>
        <v>990.72</v>
      </c>
      <c r="BO385" s="64">
        <f t="shared" si="75"/>
        <v>1.3194444444444444</v>
      </c>
      <c r="BP385" s="64">
        <f t="shared" si="76"/>
        <v>1.3333333333333333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25">
        <v>4680115884830</v>
      </c>
      <c r="E386" s="726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11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5"/>
      <c r="R386" s="735"/>
      <c r="S386" s="735"/>
      <c r="T386" s="736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5">
        <v>4680115884830</v>
      </c>
      <c r="E387" s="726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4"/>
      <c r="V387" s="34"/>
      <c r="W387" s="35" t="s">
        <v>69</v>
      </c>
      <c r="X387" s="719">
        <v>1360</v>
      </c>
      <c r="Y387" s="720">
        <f t="shared" si="72"/>
        <v>1365</v>
      </c>
      <c r="Z387" s="36">
        <f>IFERROR(IF(Y387=0,"",ROUNDUP(Y387/H387,0)*0.02175),"")</f>
        <v>1.97925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1403.52</v>
      </c>
      <c r="BN387" s="64">
        <f t="shared" si="74"/>
        <v>1408.68</v>
      </c>
      <c r="BO387" s="64">
        <f t="shared" si="75"/>
        <v>1.8888888888888888</v>
      </c>
      <c r="BP387" s="64">
        <f t="shared" si="76"/>
        <v>1.8958333333333333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25">
        <v>4607091383997</v>
      </c>
      <c r="E388" s="726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8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5"/>
      <c r="R388" s="735"/>
      <c r="S388" s="735"/>
      <c r="T388" s="736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25">
        <v>4680115882638</v>
      </c>
      <c r="E389" s="726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10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25">
        <v>4680115884922</v>
      </c>
      <c r="E390" s="726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25">
        <v>4680115884878</v>
      </c>
      <c r="E391" s="726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10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5">
        <v>4680115884861</v>
      </c>
      <c r="E392" s="726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11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4"/>
      <c r="V392" s="34"/>
      <c r="W392" s="35" t="s">
        <v>69</v>
      </c>
      <c r="X392" s="719">
        <v>5</v>
      </c>
      <c r="Y392" s="720">
        <f t="shared" si="72"/>
        <v>5</v>
      </c>
      <c r="Z392" s="36">
        <f>IFERROR(IF(Y392=0,"",ROUNDUP(Y392/H392,0)*0.00902),"")</f>
        <v>9.0200000000000002E-3</v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5.21</v>
      </c>
      <c r="BN392" s="64">
        <f t="shared" si="74"/>
        <v>5.21</v>
      </c>
      <c r="BO392" s="64">
        <f t="shared" si="75"/>
        <v>7.575757575757576E-3</v>
      </c>
      <c r="BP392" s="64">
        <f t="shared" si="76"/>
        <v>7.575757575757576E-3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7" t="s">
        <v>71</v>
      </c>
      <c r="Q393" s="728"/>
      <c r="R393" s="728"/>
      <c r="S393" s="728"/>
      <c r="T393" s="728"/>
      <c r="U393" s="728"/>
      <c r="V393" s="729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171.66666666666669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173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3.7500199999999997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7" t="s">
        <v>71</v>
      </c>
      <c r="Q394" s="728"/>
      <c r="R394" s="728"/>
      <c r="S394" s="728"/>
      <c r="T394" s="728"/>
      <c r="U394" s="728"/>
      <c r="V394" s="729"/>
      <c r="W394" s="37" t="s">
        <v>69</v>
      </c>
      <c r="X394" s="721">
        <f>IFERROR(SUM(X382:X392),"0")</f>
        <v>2565</v>
      </c>
      <c r="Y394" s="721">
        <f>IFERROR(SUM(Y382:Y392),"0")</f>
        <v>2585</v>
      </c>
      <c r="Z394" s="37"/>
      <c r="AA394" s="722"/>
      <c r="AB394" s="722"/>
      <c r="AC394" s="722"/>
    </row>
    <row r="395" spans="1:68" ht="14.25" hidden="1" customHeight="1" x14ac:dyDescent="0.25">
      <c r="A395" s="733" t="s">
        <v>167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5">
        <v>4607091383980</v>
      </c>
      <c r="E396" s="726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4"/>
      <c r="V396" s="34"/>
      <c r="W396" s="35" t="s">
        <v>69</v>
      </c>
      <c r="X396" s="719">
        <v>1700</v>
      </c>
      <c r="Y396" s="720">
        <f>IFERROR(IF(X396="",0,CEILING((X396/$H396),1)*$H396),"")</f>
        <v>1710</v>
      </c>
      <c r="Z396" s="36">
        <f>IFERROR(IF(Y396=0,"",ROUNDUP(Y396/H396,0)*0.02175),"")</f>
        <v>2.4794999999999998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1754.4</v>
      </c>
      <c r="BN396" s="64">
        <f>IFERROR(Y396*I396/H396,"0")</f>
        <v>1764.72</v>
      </c>
      <c r="BO396" s="64">
        <f>IFERROR(1/J396*(X396/H396),"0")</f>
        <v>2.3611111111111107</v>
      </c>
      <c r="BP396" s="64">
        <f>IFERROR(1/J396*(Y396/H396),"0")</f>
        <v>2.375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5">
        <v>4607091384178</v>
      </c>
      <c r="E397" s="726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4"/>
      <c r="V397" s="34"/>
      <c r="W397" s="35" t="s">
        <v>69</v>
      </c>
      <c r="X397" s="719">
        <v>4</v>
      </c>
      <c r="Y397" s="720">
        <f>IFERROR(IF(X397="",0,CEILING((X397/$H397),1)*$H397),"")</f>
        <v>4</v>
      </c>
      <c r="Z397" s="36">
        <f>IFERROR(IF(Y397=0,"",ROUNDUP(Y397/H397,0)*0.00902),"")</f>
        <v>9.0200000000000002E-3</v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4.21</v>
      </c>
      <c r="BN397" s="64">
        <f>IFERROR(Y397*I397/H397,"0")</f>
        <v>4.21</v>
      </c>
      <c r="BO397" s="64">
        <f>IFERROR(1/J397*(X397/H397),"0")</f>
        <v>7.575757575757576E-3</v>
      </c>
      <c r="BP397" s="64">
        <f>IFERROR(1/J397*(Y397/H397),"0")</f>
        <v>7.575757575757576E-3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7" t="s">
        <v>71</v>
      </c>
      <c r="Q398" s="728"/>
      <c r="R398" s="728"/>
      <c r="S398" s="728"/>
      <c r="T398" s="728"/>
      <c r="U398" s="728"/>
      <c r="V398" s="729"/>
      <c r="W398" s="37" t="s">
        <v>72</v>
      </c>
      <c r="X398" s="721">
        <f>IFERROR(X396/H396,"0")+IFERROR(X397/H397,"0")</f>
        <v>114.33333333333333</v>
      </c>
      <c r="Y398" s="721">
        <f>IFERROR(Y396/H396,"0")+IFERROR(Y397/H397,"0")</f>
        <v>115</v>
      </c>
      <c r="Z398" s="721">
        <f>IFERROR(IF(Z396="",0,Z396),"0")+IFERROR(IF(Z397="",0,Z397),"0")</f>
        <v>2.4885199999999998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7" t="s">
        <v>71</v>
      </c>
      <c r="Q399" s="728"/>
      <c r="R399" s="728"/>
      <c r="S399" s="728"/>
      <c r="T399" s="728"/>
      <c r="U399" s="728"/>
      <c r="V399" s="729"/>
      <c r="W399" s="37" t="s">
        <v>69</v>
      </c>
      <c r="X399" s="721">
        <f>IFERROR(SUM(X396:X397),"0")</f>
        <v>1704</v>
      </c>
      <c r="Y399" s="721">
        <f>IFERROR(SUM(Y396:Y397),"0")</f>
        <v>1714</v>
      </c>
      <c r="Z399" s="37"/>
      <c r="AA399" s="722"/>
      <c r="AB399" s="722"/>
      <c r="AC399" s="722"/>
    </row>
    <row r="400" spans="1:68" ht="14.25" hidden="1" customHeight="1" x14ac:dyDescent="0.25">
      <c r="A400" s="733" t="s">
        <v>73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3"/>
      <c r="AB400" s="713"/>
      <c r="AC400" s="713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25">
        <v>4607091383928</v>
      </c>
      <c r="E401" s="726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10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25">
        <v>4607091383928</v>
      </c>
      <c r="E402" s="726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10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25">
        <v>4607091384260</v>
      </c>
      <c r="E403" s="726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10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7" t="s">
        <v>71</v>
      </c>
      <c r="Q404" s="728"/>
      <c r="R404" s="728"/>
      <c r="S404" s="728"/>
      <c r="T404" s="728"/>
      <c r="U404" s="728"/>
      <c r="V404" s="729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7" t="s">
        <v>71</v>
      </c>
      <c r="Q405" s="728"/>
      <c r="R405" s="728"/>
      <c r="S405" s="728"/>
      <c r="T405" s="728"/>
      <c r="U405" s="728"/>
      <c r="V405" s="729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3" t="s">
        <v>214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3"/>
      <c r="AB406" s="713"/>
      <c r="AC406" s="713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25">
        <v>4607091384673</v>
      </c>
      <c r="E407" s="726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10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5"/>
      <c r="R407" s="735"/>
      <c r="S407" s="735"/>
      <c r="T407" s="736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25">
        <v>4607091384673</v>
      </c>
      <c r="E408" s="726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5"/>
      <c r="R408" s="735"/>
      <c r="S408" s="735"/>
      <c r="T408" s="736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7" t="s">
        <v>71</v>
      </c>
      <c r="Q409" s="728"/>
      <c r="R409" s="728"/>
      <c r="S409" s="728"/>
      <c r="T409" s="728"/>
      <c r="U409" s="728"/>
      <c r="V409" s="729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7" t="s">
        <v>71</v>
      </c>
      <c r="Q410" s="728"/>
      <c r="R410" s="728"/>
      <c r="S410" s="728"/>
      <c r="T410" s="728"/>
      <c r="U410" s="728"/>
      <c r="V410" s="729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68" t="s">
        <v>670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hidden="1" customHeight="1" x14ac:dyDescent="0.25">
      <c r="A412" s="733" t="s">
        <v>114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3"/>
      <c r="AB412" s="713"/>
      <c r="AC412" s="713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25">
        <v>4680115881907</v>
      </c>
      <c r="E413" s="726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1091" t="s">
        <v>673</v>
      </c>
      <c r="Q413" s="735"/>
      <c r="R413" s="735"/>
      <c r="S413" s="735"/>
      <c r="T413" s="736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25">
        <v>4680115881907</v>
      </c>
      <c r="E414" s="726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5"/>
      <c r="R414" s="735"/>
      <c r="S414" s="735"/>
      <c r="T414" s="736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25">
        <v>4680115883925</v>
      </c>
      <c r="E415" s="726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8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25">
        <v>4680115884892</v>
      </c>
      <c r="E416" s="726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10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5"/>
      <c r="R416" s="735"/>
      <c r="S416" s="735"/>
      <c r="T416" s="736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25">
        <v>4607091384192</v>
      </c>
      <c r="E417" s="726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7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5"/>
      <c r="R417" s="735"/>
      <c r="S417" s="735"/>
      <c r="T417" s="736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25">
        <v>4680115884885</v>
      </c>
      <c r="E418" s="726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82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25">
        <v>4680115884908</v>
      </c>
      <c r="E419" s="726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9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7" t="s">
        <v>71</v>
      </c>
      <c r="Q420" s="728"/>
      <c r="R420" s="728"/>
      <c r="S420" s="728"/>
      <c r="T420" s="728"/>
      <c r="U420" s="728"/>
      <c r="V420" s="729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7" t="s">
        <v>71</v>
      </c>
      <c r="Q421" s="728"/>
      <c r="R421" s="728"/>
      <c r="S421" s="728"/>
      <c r="T421" s="728"/>
      <c r="U421" s="728"/>
      <c r="V421" s="729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3" t="s">
        <v>64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3"/>
      <c r="AB422" s="713"/>
      <c r="AC422" s="713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25">
        <v>4607091384802</v>
      </c>
      <c r="E423" s="726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1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25">
        <v>4607091384826</v>
      </c>
      <c r="E424" s="726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10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7" t="s">
        <v>71</v>
      </c>
      <c r="Q425" s="728"/>
      <c r="R425" s="728"/>
      <c r="S425" s="728"/>
      <c r="T425" s="728"/>
      <c r="U425" s="728"/>
      <c r="V425" s="729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7" t="s">
        <v>71</v>
      </c>
      <c r="Q426" s="728"/>
      <c r="R426" s="728"/>
      <c r="S426" s="728"/>
      <c r="T426" s="728"/>
      <c r="U426" s="728"/>
      <c r="V426" s="729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3" t="s">
        <v>73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3"/>
      <c r="AB427" s="713"/>
      <c r="AC427" s="713"/>
    </row>
    <row r="428" spans="1:68" ht="37.5" hidden="1" customHeight="1" x14ac:dyDescent="0.25">
      <c r="A428" s="54" t="s">
        <v>694</v>
      </c>
      <c r="B428" s="54" t="s">
        <v>695</v>
      </c>
      <c r="C428" s="31">
        <v>4301051635</v>
      </c>
      <c r="D428" s="725">
        <v>4607091384246</v>
      </c>
      <c r="E428" s="726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10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4"/>
      <c r="V428" s="34"/>
      <c r="W428" s="35" t="s">
        <v>69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25">
        <v>4680115881976</v>
      </c>
      <c r="E429" s="726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10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25">
        <v>4607091384253</v>
      </c>
      <c r="E430" s="726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7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5"/>
      <c r="R430" s="735"/>
      <c r="S430" s="735"/>
      <c r="T430" s="736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25">
        <v>4607091384253</v>
      </c>
      <c r="E431" s="726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10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5"/>
      <c r="R431" s="735"/>
      <c r="S431" s="735"/>
      <c r="T431" s="736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25">
        <v>4680115881969</v>
      </c>
      <c r="E432" s="726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7" t="s">
        <v>71</v>
      </c>
      <c r="Q433" s="728"/>
      <c r="R433" s="728"/>
      <c r="S433" s="728"/>
      <c r="T433" s="728"/>
      <c r="U433" s="728"/>
      <c r="V433" s="729"/>
      <c r="W433" s="37" t="s">
        <v>72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7" t="s">
        <v>71</v>
      </c>
      <c r="Q434" s="728"/>
      <c r="R434" s="728"/>
      <c r="S434" s="728"/>
      <c r="T434" s="728"/>
      <c r="U434" s="728"/>
      <c r="V434" s="729"/>
      <c r="W434" s="37" t="s">
        <v>69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3" t="s">
        <v>214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3"/>
      <c r="AB435" s="713"/>
      <c r="AC435" s="713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25">
        <v>4607091389357</v>
      </c>
      <c r="E436" s="726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7" t="s">
        <v>71</v>
      </c>
      <c r="Q437" s="728"/>
      <c r="R437" s="728"/>
      <c r="S437" s="728"/>
      <c r="T437" s="728"/>
      <c r="U437" s="728"/>
      <c r="V437" s="729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7" t="s">
        <v>71</v>
      </c>
      <c r="Q438" s="728"/>
      <c r="R438" s="728"/>
      <c r="S438" s="728"/>
      <c r="T438" s="728"/>
      <c r="U438" s="728"/>
      <c r="V438" s="729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763" t="s">
        <v>709</v>
      </c>
      <c r="B439" s="764"/>
      <c r="C439" s="764"/>
      <c r="D439" s="764"/>
      <c r="E439" s="764"/>
      <c r="F439" s="764"/>
      <c r="G439" s="764"/>
      <c r="H439" s="764"/>
      <c r="I439" s="764"/>
      <c r="J439" s="764"/>
      <c r="K439" s="764"/>
      <c r="L439" s="764"/>
      <c r="M439" s="764"/>
      <c r="N439" s="764"/>
      <c r="O439" s="764"/>
      <c r="P439" s="764"/>
      <c r="Q439" s="764"/>
      <c r="R439" s="764"/>
      <c r="S439" s="764"/>
      <c r="T439" s="764"/>
      <c r="U439" s="764"/>
      <c r="V439" s="764"/>
      <c r="W439" s="764"/>
      <c r="X439" s="764"/>
      <c r="Y439" s="764"/>
      <c r="Z439" s="764"/>
      <c r="AA439" s="48"/>
      <c r="AB439" s="48"/>
      <c r="AC439" s="48"/>
    </row>
    <row r="440" spans="1:68" ht="16.5" hidden="1" customHeight="1" x14ac:dyDescent="0.25">
      <c r="A440" s="768" t="s">
        <v>710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hidden="1" customHeight="1" x14ac:dyDescent="0.25">
      <c r="A441" s="733" t="s">
        <v>114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3"/>
      <c r="AB441" s="713"/>
      <c r="AC441" s="713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25">
        <v>4607091389708</v>
      </c>
      <c r="E442" s="726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10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7" t="s">
        <v>71</v>
      </c>
      <c r="Q443" s="728"/>
      <c r="R443" s="728"/>
      <c r="S443" s="728"/>
      <c r="T443" s="728"/>
      <c r="U443" s="728"/>
      <c r="V443" s="729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7" t="s">
        <v>71</v>
      </c>
      <c r="Q444" s="728"/>
      <c r="R444" s="728"/>
      <c r="S444" s="728"/>
      <c r="T444" s="728"/>
      <c r="U444" s="728"/>
      <c r="V444" s="729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3" t="s">
        <v>64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3"/>
      <c r="AB445" s="713"/>
      <c r="AC445" s="713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25">
        <v>4607091389753</v>
      </c>
      <c r="E446" s="726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5">
        <v>4607091389753</v>
      </c>
      <c r="E447" s="726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5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4"/>
      <c r="V447" s="34"/>
      <c r="W447" s="35" t="s">
        <v>69</v>
      </c>
      <c r="X447" s="719">
        <v>6</v>
      </c>
      <c r="Y447" s="720">
        <f t="shared" si="83"/>
        <v>8.4</v>
      </c>
      <c r="Z447" s="36">
        <f>IFERROR(IF(Y447=0,"",ROUNDUP(Y447/H447,0)*0.00753),"")</f>
        <v>1.506E-2</v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6.3285714285714283</v>
      </c>
      <c r="BN447" s="64">
        <f t="shared" si="85"/>
        <v>8.86</v>
      </c>
      <c r="BO447" s="64">
        <f t="shared" si="86"/>
        <v>9.1575091575091579E-3</v>
      </c>
      <c r="BP447" s="64">
        <f t="shared" si="87"/>
        <v>1.282051282051282E-2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5">
        <v>4607091389760</v>
      </c>
      <c r="E448" s="726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4"/>
      <c r="V448" s="34"/>
      <c r="W448" s="35" t="s">
        <v>69</v>
      </c>
      <c r="X448" s="719">
        <v>6</v>
      </c>
      <c r="Y448" s="720">
        <f t="shared" si="83"/>
        <v>8.4</v>
      </c>
      <c r="Z448" s="36">
        <f>IFERROR(IF(Y448=0,"",ROUNDUP(Y448/H448,0)*0.00753),"")</f>
        <v>1.506E-2</v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6.3285714285714283</v>
      </c>
      <c r="BN448" s="64">
        <f t="shared" si="85"/>
        <v>8.86</v>
      </c>
      <c r="BO448" s="64">
        <f t="shared" si="86"/>
        <v>9.1575091575091579E-3</v>
      </c>
      <c r="BP448" s="64">
        <f t="shared" si="87"/>
        <v>1.282051282051282E-2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5">
        <v>4607091389746</v>
      </c>
      <c r="E449" s="726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75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4"/>
      <c r="V449" s="34"/>
      <c r="W449" s="35" t="s">
        <v>69</v>
      </c>
      <c r="X449" s="719">
        <v>6</v>
      </c>
      <c r="Y449" s="720">
        <f t="shared" si="83"/>
        <v>8.4</v>
      </c>
      <c r="Z449" s="36">
        <f>IFERROR(IF(Y449=0,"",ROUNDUP(Y449/H449,0)*0.00753),"")</f>
        <v>1.506E-2</v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6.3285714285714283</v>
      </c>
      <c r="BN449" s="64">
        <f t="shared" si="85"/>
        <v>8.86</v>
      </c>
      <c r="BO449" s="64">
        <f t="shared" si="86"/>
        <v>9.1575091575091579E-3</v>
      </c>
      <c r="BP449" s="64">
        <f t="shared" si="87"/>
        <v>1.282051282051282E-2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25">
        <v>4607091389746</v>
      </c>
      <c r="E450" s="726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25">
        <v>4680115883147</v>
      </c>
      <c r="E451" s="726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25">
        <v>4680115883147</v>
      </c>
      <c r="E452" s="726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11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25">
        <v>4607091384338</v>
      </c>
      <c r="E453" s="726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10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5"/>
      <c r="R453" s="735"/>
      <c r="S453" s="735"/>
      <c r="T453" s="736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5">
        <v>4607091384338</v>
      </c>
      <c r="E454" s="726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5"/>
      <c r="R454" s="735"/>
      <c r="S454" s="735"/>
      <c r="T454" s="736"/>
      <c r="U454" s="34"/>
      <c r="V454" s="34"/>
      <c r="W454" s="35" t="s">
        <v>69</v>
      </c>
      <c r="X454" s="719">
        <v>6.3</v>
      </c>
      <c r="Y454" s="720">
        <f t="shared" si="83"/>
        <v>6.3000000000000007</v>
      </c>
      <c r="Z454" s="36">
        <f t="shared" si="88"/>
        <v>1.506E-2</v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6.6899999999999995</v>
      </c>
      <c r="BN454" s="64">
        <f t="shared" si="85"/>
        <v>6.69</v>
      </c>
      <c r="BO454" s="64">
        <f t="shared" si="86"/>
        <v>1.2820512820512822E-2</v>
      </c>
      <c r="BP454" s="64">
        <f t="shared" si="87"/>
        <v>1.2820512820512822E-2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25">
        <v>4680115883154</v>
      </c>
      <c r="E455" s="726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25">
        <v>4680115883154</v>
      </c>
      <c r="E456" s="726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10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5">
        <v>4607091389524</v>
      </c>
      <c r="E457" s="726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1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4"/>
      <c r="V457" s="34"/>
      <c r="W457" s="35" t="s">
        <v>69</v>
      </c>
      <c r="X457" s="719">
        <v>8.3999999999999986</v>
      </c>
      <c r="Y457" s="720">
        <f t="shared" si="83"/>
        <v>8.4</v>
      </c>
      <c r="Z457" s="36">
        <f t="shared" si="88"/>
        <v>2.0080000000000001E-2</v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8.9199999999999982</v>
      </c>
      <c r="BN457" s="64">
        <f t="shared" si="85"/>
        <v>8.92</v>
      </c>
      <c r="BO457" s="64">
        <f t="shared" si="86"/>
        <v>1.7094017094017092E-2</v>
      </c>
      <c r="BP457" s="64">
        <f t="shared" si="87"/>
        <v>1.7094017094017096E-2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25">
        <v>4607091389524</v>
      </c>
      <c r="E458" s="726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63" t="s">
        <v>740</v>
      </c>
      <c r="Q458" s="735"/>
      <c r="R458" s="735"/>
      <c r="S458" s="735"/>
      <c r="T458" s="736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25">
        <v>4680115883161</v>
      </c>
      <c r="E459" s="726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8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25">
        <v>4607091389531</v>
      </c>
      <c r="E460" s="726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5">
        <v>4607091389531</v>
      </c>
      <c r="E461" s="726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8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4"/>
      <c r="V461" s="34"/>
      <c r="W461" s="35" t="s">
        <v>69</v>
      </c>
      <c r="X461" s="719">
        <v>11.2</v>
      </c>
      <c r="Y461" s="720">
        <f t="shared" si="83"/>
        <v>12.600000000000001</v>
      </c>
      <c r="Z461" s="36">
        <f t="shared" si="88"/>
        <v>3.0120000000000001E-2</v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11.893333333333333</v>
      </c>
      <c r="BN461" s="64">
        <f t="shared" si="85"/>
        <v>13.38</v>
      </c>
      <c r="BO461" s="64">
        <f t="shared" si="86"/>
        <v>2.2792022792022793E-2</v>
      </c>
      <c r="BP461" s="64">
        <f t="shared" si="87"/>
        <v>2.5641025641025644E-2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5">
        <v>4607091384345</v>
      </c>
      <c r="E462" s="726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4"/>
      <c r="V462" s="34"/>
      <c r="W462" s="35" t="s">
        <v>69</v>
      </c>
      <c r="X462" s="719">
        <v>4.1999999999999993</v>
      </c>
      <c r="Y462" s="720">
        <f t="shared" si="83"/>
        <v>4.2</v>
      </c>
      <c r="Z462" s="36">
        <f t="shared" si="88"/>
        <v>1.004E-2</v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4.4599999999999991</v>
      </c>
      <c r="BN462" s="64">
        <f t="shared" si="85"/>
        <v>4.46</v>
      </c>
      <c r="BO462" s="64">
        <f t="shared" si="86"/>
        <v>8.5470085470085461E-3</v>
      </c>
      <c r="BP462" s="64">
        <f t="shared" si="87"/>
        <v>8.5470085470085479E-3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25">
        <v>4680115883185</v>
      </c>
      <c r="E463" s="726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8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25">
        <v>4680115883185</v>
      </c>
      <c r="E464" s="726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7" t="s">
        <v>71</v>
      </c>
      <c r="Q465" s="728"/>
      <c r="R465" s="728"/>
      <c r="S465" s="728"/>
      <c r="T465" s="728"/>
      <c r="U465" s="728"/>
      <c r="V465" s="729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18.619047619047617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21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0.12048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7" t="s">
        <v>71</v>
      </c>
      <c r="Q466" s="728"/>
      <c r="R466" s="728"/>
      <c r="S466" s="728"/>
      <c r="T466" s="728"/>
      <c r="U466" s="728"/>
      <c r="V466" s="729"/>
      <c r="W466" s="37" t="s">
        <v>69</v>
      </c>
      <c r="X466" s="721">
        <f>IFERROR(SUM(X446:X464),"0")</f>
        <v>48.100000000000009</v>
      </c>
      <c r="Y466" s="721">
        <f>IFERROR(SUM(Y446:Y464),"0")</f>
        <v>56.70000000000001</v>
      </c>
      <c r="Z466" s="37"/>
      <c r="AA466" s="722"/>
      <c r="AB466" s="722"/>
      <c r="AC466" s="722"/>
    </row>
    <row r="467" spans="1:68" ht="14.25" hidden="1" customHeight="1" x14ac:dyDescent="0.25">
      <c r="A467" s="733" t="s">
        <v>73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3"/>
      <c r="AB467" s="713"/>
      <c r="AC467" s="713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25">
        <v>4607091384352</v>
      </c>
      <c r="E468" s="726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10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25">
        <v>4607091389654</v>
      </c>
      <c r="E469" s="726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10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7" t="s">
        <v>71</v>
      </c>
      <c r="Q470" s="728"/>
      <c r="R470" s="728"/>
      <c r="S470" s="728"/>
      <c r="T470" s="728"/>
      <c r="U470" s="728"/>
      <c r="V470" s="729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7" t="s">
        <v>71</v>
      </c>
      <c r="Q471" s="728"/>
      <c r="R471" s="728"/>
      <c r="S471" s="728"/>
      <c r="T471" s="728"/>
      <c r="U471" s="728"/>
      <c r="V471" s="729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3" t="s">
        <v>103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3"/>
      <c r="AB472" s="713"/>
      <c r="AC472" s="713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25">
        <v>4680115884335</v>
      </c>
      <c r="E473" s="726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27" t="s">
        <v>71</v>
      </c>
      <c r="Q474" s="728"/>
      <c r="R474" s="728"/>
      <c r="S474" s="728"/>
      <c r="T474" s="728"/>
      <c r="U474" s="728"/>
      <c r="V474" s="729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7" t="s">
        <v>71</v>
      </c>
      <c r="Q475" s="728"/>
      <c r="R475" s="728"/>
      <c r="S475" s="728"/>
      <c r="T475" s="728"/>
      <c r="U475" s="728"/>
      <c r="V475" s="729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68" t="s">
        <v>765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hidden="1" customHeight="1" x14ac:dyDescent="0.25">
      <c r="A477" s="733" t="s">
        <v>167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3"/>
      <c r="AB477" s="713"/>
      <c r="AC477" s="713"/>
    </row>
    <row r="478" spans="1:68" ht="27" hidden="1" customHeight="1" x14ac:dyDescent="0.25">
      <c r="A478" s="54" t="s">
        <v>766</v>
      </c>
      <c r="B478" s="54" t="s">
        <v>767</v>
      </c>
      <c r="C478" s="31">
        <v>4301020315</v>
      </c>
      <c r="D478" s="725">
        <v>4607091389364</v>
      </c>
      <c r="E478" s="726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27" t="s">
        <v>71</v>
      </c>
      <c r="Q479" s="728"/>
      <c r="R479" s="728"/>
      <c r="S479" s="728"/>
      <c r="T479" s="728"/>
      <c r="U479" s="728"/>
      <c r="V479" s="729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7" t="s">
        <v>71</v>
      </c>
      <c r="Q480" s="728"/>
      <c r="R480" s="728"/>
      <c r="S480" s="728"/>
      <c r="T480" s="728"/>
      <c r="U480" s="728"/>
      <c r="V480" s="729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3" t="s">
        <v>64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25">
        <v>4607091389739</v>
      </c>
      <c r="E482" s="726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10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4"/>
      <c r="V482" s="34"/>
      <c r="W482" s="35" t="s">
        <v>69</v>
      </c>
      <c r="X482" s="719">
        <v>4</v>
      </c>
      <c r="Y482" s="720">
        <f>IFERROR(IF(X482="",0,CEILING((X482/$H482),1)*$H482),"")</f>
        <v>4.2</v>
      </c>
      <c r="Z482" s="36">
        <f>IFERROR(IF(Y482=0,"",ROUNDUP(Y482/H482,0)*0.00753),"")</f>
        <v>7.5300000000000002E-3</v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4.2190476190476183</v>
      </c>
      <c r="BN482" s="64">
        <f>IFERROR(Y482*I482/H482,"0")</f>
        <v>4.43</v>
      </c>
      <c r="BO482" s="64">
        <f>IFERROR(1/J482*(X482/H482),"0")</f>
        <v>6.1050061050061041E-3</v>
      </c>
      <c r="BP482" s="64">
        <f>IFERROR(1/J482*(Y482/H482),"0")</f>
        <v>6.41025641025641E-3</v>
      </c>
    </row>
    <row r="483" spans="1:68" ht="27" hidden="1" customHeight="1" x14ac:dyDescent="0.25">
      <c r="A483" s="54" t="s">
        <v>772</v>
      </c>
      <c r="B483" s="54" t="s">
        <v>773</v>
      </c>
      <c r="C483" s="31">
        <v>4301031363</v>
      </c>
      <c r="D483" s="725">
        <v>4607091389425</v>
      </c>
      <c r="E483" s="726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4301031334</v>
      </c>
      <c r="D484" s="725">
        <v>4680115880771</v>
      </c>
      <c r="E484" s="726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4301031359</v>
      </c>
      <c r="D485" s="725">
        <v>4607091389500</v>
      </c>
      <c r="E485" s="726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12" t="s">
        <v>780</v>
      </c>
      <c r="Q485" s="735"/>
      <c r="R485" s="735"/>
      <c r="S485" s="735"/>
      <c r="T485" s="736"/>
      <c r="U485" s="34"/>
      <c r="V485" s="34"/>
      <c r="W485" s="35" t="s">
        <v>69</v>
      </c>
      <c r="X485" s="719">
        <v>2.1</v>
      </c>
      <c r="Y485" s="720">
        <f>IFERROR(IF(X485="",0,CEILING((X485/$H485),1)*$H485),"")</f>
        <v>2.1</v>
      </c>
      <c r="Z485" s="36">
        <f>IFERROR(IF(Y485=0,"",ROUNDUP(Y485/H485,0)*0.00502),"")</f>
        <v>5.0200000000000002E-3</v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2.23</v>
      </c>
      <c r="BN485" s="64">
        <f>IFERROR(Y485*I485/H485,"0")</f>
        <v>2.23</v>
      </c>
      <c r="BO485" s="64">
        <f>IFERROR(1/J485*(X485/H485),"0")</f>
        <v>4.2735042735042739E-3</v>
      </c>
      <c r="BP485" s="64">
        <f>IFERROR(1/J485*(Y485/H485),"0")</f>
        <v>4.2735042735042739E-3</v>
      </c>
    </row>
    <row r="486" spans="1:68" ht="27" hidden="1" customHeight="1" x14ac:dyDescent="0.25">
      <c r="A486" s="54" t="s">
        <v>778</v>
      </c>
      <c r="B486" s="54" t="s">
        <v>781</v>
      </c>
      <c r="C486" s="31">
        <v>4301031327</v>
      </c>
      <c r="D486" s="725">
        <v>4607091389500</v>
      </c>
      <c r="E486" s="726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1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27" t="s">
        <v>71</v>
      </c>
      <c r="Q487" s="728"/>
      <c r="R487" s="728"/>
      <c r="S487" s="728"/>
      <c r="T487" s="728"/>
      <c r="U487" s="728"/>
      <c r="V487" s="729"/>
      <c r="W487" s="37" t="s">
        <v>72</v>
      </c>
      <c r="X487" s="721">
        <f>IFERROR(X482/H482,"0")+IFERROR(X483/H483,"0")+IFERROR(X484/H484,"0")+IFERROR(X485/H485,"0")+IFERROR(X486/H486,"0")</f>
        <v>1.9523809523809523</v>
      </c>
      <c r="Y487" s="721">
        <f>IFERROR(Y482/H482,"0")+IFERROR(Y483/H483,"0")+IFERROR(Y484/H484,"0")+IFERROR(Y485/H485,"0")+IFERROR(Y486/H486,"0")</f>
        <v>2</v>
      </c>
      <c r="Z487" s="721">
        <f>IFERROR(IF(Z482="",0,Z482),"0")+IFERROR(IF(Z483="",0,Z483),"0")+IFERROR(IF(Z484="",0,Z484),"0")+IFERROR(IF(Z485="",0,Z485),"0")+IFERROR(IF(Z486="",0,Z486),"0")</f>
        <v>1.255E-2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7" t="s">
        <v>71</v>
      </c>
      <c r="Q488" s="728"/>
      <c r="R488" s="728"/>
      <c r="S488" s="728"/>
      <c r="T488" s="728"/>
      <c r="U488" s="728"/>
      <c r="V488" s="729"/>
      <c r="W488" s="37" t="s">
        <v>69</v>
      </c>
      <c r="X488" s="721">
        <f>IFERROR(SUM(X482:X486),"0")</f>
        <v>6.1</v>
      </c>
      <c r="Y488" s="721">
        <f>IFERROR(SUM(Y482:Y486),"0")</f>
        <v>6.3000000000000007</v>
      </c>
      <c r="Z488" s="37"/>
      <c r="AA488" s="722"/>
      <c r="AB488" s="722"/>
      <c r="AC488" s="722"/>
    </row>
    <row r="489" spans="1:68" ht="14.25" hidden="1" customHeight="1" x14ac:dyDescent="0.25">
      <c r="A489" s="733" t="s">
        <v>103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3"/>
      <c r="AB489" s="713"/>
      <c r="AC489" s="713"/>
    </row>
    <row r="490" spans="1:68" ht="27" hidden="1" customHeight="1" x14ac:dyDescent="0.25">
      <c r="A490" s="54" t="s">
        <v>782</v>
      </c>
      <c r="B490" s="54" t="s">
        <v>783</v>
      </c>
      <c r="C490" s="31">
        <v>4301032046</v>
      </c>
      <c r="D490" s="725">
        <v>4680115884359</v>
      </c>
      <c r="E490" s="726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8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27" t="s">
        <v>71</v>
      </c>
      <c r="Q491" s="728"/>
      <c r="R491" s="728"/>
      <c r="S491" s="728"/>
      <c r="T491" s="728"/>
      <c r="U491" s="728"/>
      <c r="V491" s="729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7" t="s">
        <v>71</v>
      </c>
      <c r="Q492" s="728"/>
      <c r="R492" s="728"/>
      <c r="S492" s="728"/>
      <c r="T492" s="728"/>
      <c r="U492" s="728"/>
      <c r="V492" s="729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68" t="s">
        <v>785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hidden="1" customHeight="1" x14ac:dyDescent="0.25">
      <c r="A494" s="733" t="s">
        <v>64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3"/>
      <c r="AB494" s="713"/>
      <c r="AC494" s="713"/>
    </row>
    <row r="495" spans="1:68" ht="27" hidden="1" customHeight="1" x14ac:dyDescent="0.25">
      <c r="A495" s="54" t="s">
        <v>786</v>
      </c>
      <c r="B495" s="54" t="s">
        <v>787</v>
      </c>
      <c r="C495" s="31">
        <v>4301031294</v>
      </c>
      <c r="D495" s="725">
        <v>4680115885189</v>
      </c>
      <c r="E495" s="726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10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789</v>
      </c>
      <c r="B496" s="54" t="s">
        <v>790</v>
      </c>
      <c r="C496" s="31">
        <v>4301031293</v>
      </c>
      <c r="D496" s="725">
        <v>4680115885172</v>
      </c>
      <c r="E496" s="726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4301031291</v>
      </c>
      <c r="D497" s="725">
        <v>4680115885110</v>
      </c>
      <c r="E497" s="726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7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4301031329</v>
      </c>
      <c r="D498" s="725">
        <v>4680115885219</v>
      </c>
      <c r="E498" s="726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983" t="s">
        <v>796</v>
      </c>
      <c r="Q498" s="735"/>
      <c r="R498" s="735"/>
      <c r="S498" s="735"/>
      <c r="T498" s="736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27" t="s">
        <v>71</v>
      </c>
      <c r="Q499" s="728"/>
      <c r="R499" s="728"/>
      <c r="S499" s="728"/>
      <c r="T499" s="728"/>
      <c r="U499" s="728"/>
      <c r="V499" s="729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27" t="s">
        <v>71</v>
      </c>
      <c r="Q500" s="728"/>
      <c r="R500" s="728"/>
      <c r="S500" s="728"/>
      <c r="T500" s="728"/>
      <c r="U500" s="728"/>
      <c r="V500" s="729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68" t="s">
        <v>798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hidden="1" customHeight="1" x14ac:dyDescent="0.25">
      <c r="A502" s="733" t="s">
        <v>64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3"/>
      <c r="AB502" s="713"/>
      <c r="AC502" s="713"/>
    </row>
    <row r="503" spans="1:68" ht="27" hidden="1" customHeight="1" x14ac:dyDescent="0.25">
      <c r="A503" s="54" t="s">
        <v>799</v>
      </c>
      <c r="B503" s="54" t="s">
        <v>800</v>
      </c>
      <c r="C503" s="31">
        <v>4301031261</v>
      </c>
      <c r="D503" s="725">
        <v>4680115885103</v>
      </c>
      <c r="E503" s="726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8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7" t="s">
        <v>71</v>
      </c>
      <c r="Q504" s="728"/>
      <c r="R504" s="728"/>
      <c r="S504" s="728"/>
      <c r="T504" s="728"/>
      <c r="U504" s="728"/>
      <c r="V504" s="729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7" t="s">
        <v>71</v>
      </c>
      <c r="Q505" s="728"/>
      <c r="R505" s="728"/>
      <c r="S505" s="728"/>
      <c r="T505" s="728"/>
      <c r="U505" s="728"/>
      <c r="V505" s="729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763" t="s">
        <v>802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48"/>
      <c r="AB506" s="48"/>
      <c r="AC506" s="48"/>
    </row>
    <row r="507" spans="1:68" ht="16.5" hidden="1" customHeight="1" x14ac:dyDescent="0.25">
      <c r="A507" s="768" t="s">
        <v>802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hidden="1" customHeight="1" x14ac:dyDescent="0.25">
      <c r="A508" s="733" t="s">
        <v>114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3"/>
      <c r="AB508" s="713"/>
      <c r="AC508" s="713"/>
    </row>
    <row r="509" spans="1:68" ht="27" customHeight="1" x14ac:dyDescent="0.25">
      <c r="A509" s="54" t="s">
        <v>803</v>
      </c>
      <c r="B509" s="54" t="s">
        <v>804</v>
      </c>
      <c r="C509" s="31">
        <v>4301011795</v>
      </c>
      <c r="D509" s="725">
        <v>4607091389067</v>
      </c>
      <c r="E509" s="726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8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4"/>
      <c r="V509" s="34"/>
      <c r="W509" s="35" t="s">
        <v>69</v>
      </c>
      <c r="X509" s="719">
        <v>56</v>
      </c>
      <c r="Y509" s="720">
        <f t="shared" ref="Y509:Y519" si="89">IFERROR(IF(X509="",0,CEILING((X509/$H509),1)*$H509),"")</f>
        <v>58.080000000000005</v>
      </c>
      <c r="Z509" s="36">
        <f t="shared" ref="Z509:Z514" si="90">IFERROR(IF(Y509=0,"",ROUNDUP(Y509/H509,0)*0.01196),"")</f>
        <v>0.13156000000000001</v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59.818181818181813</v>
      </c>
      <c r="BN509" s="64">
        <f t="shared" ref="BN509:BN519" si="92">IFERROR(Y509*I509/H509,"0")</f>
        <v>62.040000000000006</v>
      </c>
      <c r="BO509" s="64">
        <f t="shared" ref="BO509:BO519" si="93">IFERROR(1/J509*(X509/H509),"0")</f>
        <v>0.10198135198135198</v>
      </c>
      <c r="BP509" s="64">
        <f t="shared" ref="BP509:BP519" si="94">IFERROR(1/J509*(Y509/H509),"0")</f>
        <v>0.10576923076923078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4301011961</v>
      </c>
      <c r="D510" s="725">
        <v>4680115885271</v>
      </c>
      <c r="E510" s="726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4"/>
      <c r="V510" s="34"/>
      <c r="W510" s="35" t="s">
        <v>69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808</v>
      </c>
      <c r="B511" s="54" t="s">
        <v>809</v>
      </c>
      <c r="C511" s="31">
        <v>4301011774</v>
      </c>
      <c r="D511" s="725">
        <v>4680115884502</v>
      </c>
      <c r="E511" s="726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25">
        <v>4607091389104</v>
      </c>
      <c r="E512" s="726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4"/>
      <c r="V512" s="34"/>
      <c r="W512" s="35" t="s">
        <v>69</v>
      </c>
      <c r="X512" s="719">
        <v>10</v>
      </c>
      <c r="Y512" s="720">
        <f t="shared" si="89"/>
        <v>10.56</v>
      </c>
      <c r="Z512" s="36">
        <f t="shared" si="90"/>
        <v>2.392E-2</v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10.681818181818182</v>
      </c>
      <c r="BN512" s="64">
        <f t="shared" si="92"/>
        <v>11.28</v>
      </c>
      <c r="BO512" s="64">
        <f t="shared" si="93"/>
        <v>1.8210955710955712E-2</v>
      </c>
      <c r="BP512" s="64">
        <f t="shared" si="94"/>
        <v>1.9230769230769232E-2</v>
      </c>
    </row>
    <row r="513" spans="1:68" ht="16.5" hidden="1" customHeight="1" x14ac:dyDescent="0.25">
      <c r="A513" s="54" t="s">
        <v>814</v>
      </c>
      <c r="B513" s="54" t="s">
        <v>815</v>
      </c>
      <c r="C513" s="31">
        <v>4301011799</v>
      </c>
      <c r="D513" s="725">
        <v>4680115884519</v>
      </c>
      <c r="E513" s="726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4301011376</v>
      </c>
      <c r="D514" s="725">
        <v>4680115885226</v>
      </c>
      <c r="E514" s="726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4"/>
      <c r="V514" s="34"/>
      <c r="W514" s="35" t="s">
        <v>69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4301012035</v>
      </c>
      <c r="D515" s="725">
        <v>4680115880603</v>
      </c>
      <c r="E515" s="726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766" t="s">
        <v>822</v>
      </c>
      <c r="Q515" s="735"/>
      <c r="R515" s="735"/>
      <c r="S515" s="735"/>
      <c r="T515" s="736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820</v>
      </c>
      <c r="B516" s="54" t="s">
        <v>823</v>
      </c>
      <c r="C516" s="31">
        <v>4301011778</v>
      </c>
      <c r="D516" s="725">
        <v>4680115880603</v>
      </c>
      <c r="E516" s="726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10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824</v>
      </c>
      <c r="B517" s="54" t="s">
        <v>825</v>
      </c>
      <c r="C517" s="31">
        <v>4301012036</v>
      </c>
      <c r="D517" s="725">
        <v>4680115882782</v>
      </c>
      <c r="E517" s="726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38" t="s">
        <v>826</v>
      </c>
      <c r="Q517" s="735"/>
      <c r="R517" s="735"/>
      <c r="S517" s="735"/>
      <c r="T517" s="736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827</v>
      </c>
      <c r="B518" s="54" t="s">
        <v>828</v>
      </c>
      <c r="C518" s="31">
        <v>4301012034</v>
      </c>
      <c r="D518" s="725">
        <v>4607091389982</v>
      </c>
      <c r="E518" s="726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1086" t="s">
        <v>829</v>
      </c>
      <c r="Q518" s="735"/>
      <c r="R518" s="735"/>
      <c r="S518" s="735"/>
      <c r="T518" s="736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827</v>
      </c>
      <c r="B519" s="54" t="s">
        <v>830</v>
      </c>
      <c r="C519" s="31">
        <v>4301011784</v>
      </c>
      <c r="D519" s="725">
        <v>4607091389982</v>
      </c>
      <c r="E519" s="726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10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27" t="s">
        <v>71</v>
      </c>
      <c r="Q520" s="728"/>
      <c r="R520" s="728"/>
      <c r="S520" s="728"/>
      <c r="T520" s="728"/>
      <c r="U520" s="728"/>
      <c r="V520" s="729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12.5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13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0.15548000000000001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27" t="s">
        <v>71</v>
      </c>
      <c r="Q521" s="728"/>
      <c r="R521" s="728"/>
      <c r="S521" s="728"/>
      <c r="T521" s="728"/>
      <c r="U521" s="728"/>
      <c r="V521" s="729"/>
      <c r="W521" s="37" t="s">
        <v>69</v>
      </c>
      <c r="X521" s="721">
        <f>IFERROR(SUM(X509:X519),"0")</f>
        <v>66</v>
      </c>
      <c r="Y521" s="721">
        <f>IFERROR(SUM(Y509:Y519),"0")</f>
        <v>68.64</v>
      </c>
      <c r="Z521" s="37"/>
      <c r="AA521" s="722"/>
      <c r="AB521" s="722"/>
      <c r="AC521" s="722"/>
    </row>
    <row r="522" spans="1:68" ht="14.25" hidden="1" customHeight="1" x14ac:dyDescent="0.25">
      <c r="A522" s="733" t="s">
        <v>167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25">
        <v>4607091388930</v>
      </c>
      <c r="E523" s="726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9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4"/>
      <c r="V523" s="34"/>
      <c r="W523" s="35" t="s">
        <v>69</v>
      </c>
      <c r="X523" s="719">
        <v>116</v>
      </c>
      <c r="Y523" s="720">
        <f>IFERROR(IF(X523="",0,CEILING((X523/$H523),1)*$H523),"")</f>
        <v>116.16000000000001</v>
      </c>
      <c r="Z523" s="36">
        <f>IFERROR(IF(Y523=0,"",ROUNDUP(Y523/H523,0)*0.01196),"")</f>
        <v>0.26312000000000002</v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123.90909090909091</v>
      </c>
      <c r="BN523" s="64">
        <f>IFERROR(Y523*I523/H523,"0")</f>
        <v>124.08000000000001</v>
      </c>
      <c r="BO523" s="64">
        <f>IFERROR(1/J523*(X523/H523),"0")</f>
        <v>0.21124708624708624</v>
      </c>
      <c r="BP523" s="64">
        <f>IFERROR(1/J523*(Y523/H523),"0")</f>
        <v>0.21153846153846156</v>
      </c>
    </row>
    <row r="524" spans="1:68" ht="16.5" hidden="1" customHeight="1" x14ac:dyDescent="0.25">
      <c r="A524" s="54" t="s">
        <v>834</v>
      </c>
      <c r="B524" s="54" t="s">
        <v>835</v>
      </c>
      <c r="C524" s="31">
        <v>4301020206</v>
      </c>
      <c r="D524" s="725">
        <v>4680115880054</v>
      </c>
      <c r="E524" s="726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10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5"/>
      <c r="R524" s="735"/>
      <c r="S524" s="735"/>
      <c r="T524" s="736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834</v>
      </c>
      <c r="B525" s="54" t="s">
        <v>836</v>
      </c>
      <c r="C525" s="31">
        <v>4301020364</v>
      </c>
      <c r="D525" s="725">
        <v>4680115880054</v>
      </c>
      <c r="E525" s="726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906" t="s">
        <v>837</v>
      </c>
      <c r="Q525" s="735"/>
      <c r="R525" s="735"/>
      <c r="S525" s="735"/>
      <c r="T525" s="736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7" t="s">
        <v>71</v>
      </c>
      <c r="Q526" s="728"/>
      <c r="R526" s="728"/>
      <c r="S526" s="728"/>
      <c r="T526" s="728"/>
      <c r="U526" s="728"/>
      <c r="V526" s="729"/>
      <c r="W526" s="37" t="s">
        <v>72</v>
      </c>
      <c r="X526" s="721">
        <f>IFERROR(X523/H523,"0")+IFERROR(X524/H524,"0")+IFERROR(X525/H525,"0")</f>
        <v>21.969696969696969</v>
      </c>
      <c r="Y526" s="721">
        <f>IFERROR(Y523/H523,"0")+IFERROR(Y524/H524,"0")+IFERROR(Y525/H525,"0")</f>
        <v>22</v>
      </c>
      <c r="Z526" s="721">
        <f>IFERROR(IF(Z523="",0,Z523),"0")+IFERROR(IF(Z524="",0,Z524),"0")+IFERROR(IF(Z525="",0,Z525),"0")</f>
        <v>0.26312000000000002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27" t="s">
        <v>71</v>
      </c>
      <c r="Q527" s="728"/>
      <c r="R527" s="728"/>
      <c r="S527" s="728"/>
      <c r="T527" s="728"/>
      <c r="U527" s="728"/>
      <c r="V527" s="729"/>
      <c r="W527" s="37" t="s">
        <v>69</v>
      </c>
      <c r="X527" s="721">
        <f>IFERROR(SUM(X523:X525),"0")</f>
        <v>116</v>
      </c>
      <c r="Y527" s="721">
        <f>IFERROR(SUM(Y523:Y525),"0")</f>
        <v>116.16000000000001</v>
      </c>
      <c r="Z527" s="37"/>
      <c r="AA527" s="722"/>
      <c r="AB527" s="722"/>
      <c r="AC527" s="722"/>
    </row>
    <row r="528" spans="1:68" ht="14.25" hidden="1" customHeight="1" x14ac:dyDescent="0.25">
      <c r="A528" s="733" t="s">
        <v>64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25">
        <v>4680115883116</v>
      </c>
      <c r="E529" s="726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10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4"/>
      <c r="V529" s="34"/>
      <c r="W529" s="35" t="s">
        <v>69</v>
      </c>
      <c r="X529" s="719">
        <v>26</v>
      </c>
      <c r="Y529" s="720">
        <f t="shared" ref="Y529:Y537" si="95">IFERROR(IF(X529="",0,CEILING((X529/$H529),1)*$H529),"")</f>
        <v>26.400000000000002</v>
      </c>
      <c r="Z529" s="36">
        <f>IFERROR(IF(Y529=0,"",ROUNDUP(Y529/H529,0)*0.01196),"")</f>
        <v>5.9799999999999999E-2</v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27.77272727272727</v>
      </c>
      <c r="BN529" s="64">
        <f t="shared" ref="BN529:BN537" si="97">IFERROR(Y529*I529/H529,"0")</f>
        <v>28.200000000000003</v>
      </c>
      <c r="BO529" s="64">
        <f t="shared" ref="BO529:BO537" si="98">IFERROR(1/J529*(X529/H529),"0")</f>
        <v>4.7348484848484848E-2</v>
      </c>
      <c r="BP529" s="64">
        <f t="shared" ref="BP529:BP537" si="99">IFERROR(1/J529*(Y529/H529),"0")</f>
        <v>4.807692307692308E-2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25">
        <v>4680115883093</v>
      </c>
      <c r="E530" s="726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4"/>
      <c r="V530" s="34"/>
      <c r="W530" s="35" t="s">
        <v>69</v>
      </c>
      <c r="X530" s="719">
        <v>10</v>
      </c>
      <c r="Y530" s="720">
        <f t="shared" si="95"/>
        <v>10.56</v>
      </c>
      <c r="Z530" s="36">
        <f>IFERROR(IF(Y530=0,"",ROUNDUP(Y530/H530,0)*0.01196),"")</f>
        <v>2.392E-2</v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10.681818181818182</v>
      </c>
      <c r="BN530" s="64">
        <f t="shared" si="97"/>
        <v>11.28</v>
      </c>
      <c r="BO530" s="64">
        <f t="shared" si="98"/>
        <v>1.8210955710955712E-2</v>
      </c>
      <c r="BP530" s="64">
        <f t="shared" si="99"/>
        <v>1.9230769230769232E-2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25">
        <v>4680115883109</v>
      </c>
      <c r="E531" s="726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11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4"/>
      <c r="V531" s="34"/>
      <c r="W531" s="35" t="s">
        <v>69</v>
      </c>
      <c r="X531" s="719">
        <v>33</v>
      </c>
      <c r="Y531" s="720">
        <f t="shared" si="95"/>
        <v>36.96</v>
      </c>
      <c r="Z531" s="36">
        <f>IFERROR(IF(Y531=0,"",ROUNDUP(Y531/H531,0)*0.01196),"")</f>
        <v>8.3720000000000003E-2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35.249999999999993</v>
      </c>
      <c r="BN531" s="64">
        <f t="shared" si="97"/>
        <v>39.479999999999997</v>
      </c>
      <c r="BO531" s="64">
        <f t="shared" si="98"/>
        <v>6.0096153846153848E-2</v>
      </c>
      <c r="BP531" s="64">
        <f t="shared" si="99"/>
        <v>6.7307692307692318E-2</v>
      </c>
    </row>
    <row r="532" spans="1:68" ht="27" hidden="1" customHeight="1" x14ac:dyDescent="0.25">
      <c r="A532" s="54" t="s">
        <v>847</v>
      </c>
      <c r="B532" s="54" t="s">
        <v>848</v>
      </c>
      <c r="C532" s="31">
        <v>4301031383</v>
      </c>
      <c r="D532" s="725">
        <v>4680115882072</v>
      </c>
      <c r="E532" s="726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899" t="s">
        <v>849</v>
      </c>
      <c r="Q532" s="735"/>
      <c r="R532" s="735"/>
      <c r="S532" s="735"/>
      <c r="T532" s="736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847</v>
      </c>
      <c r="B533" s="54" t="s">
        <v>851</v>
      </c>
      <c r="C533" s="31">
        <v>4301031249</v>
      </c>
      <c r="D533" s="725">
        <v>4680115882072</v>
      </c>
      <c r="E533" s="726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10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852</v>
      </c>
      <c r="B534" s="54" t="s">
        <v>853</v>
      </c>
      <c r="C534" s="31">
        <v>4301031385</v>
      </c>
      <c r="D534" s="725">
        <v>4680115882102</v>
      </c>
      <c r="E534" s="726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741" t="s">
        <v>854</v>
      </c>
      <c r="Q534" s="735"/>
      <c r="R534" s="735"/>
      <c r="S534" s="735"/>
      <c r="T534" s="736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852</v>
      </c>
      <c r="B535" s="54" t="s">
        <v>856</v>
      </c>
      <c r="C535" s="31">
        <v>4301031251</v>
      </c>
      <c r="D535" s="725">
        <v>4680115882102</v>
      </c>
      <c r="E535" s="726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857</v>
      </c>
      <c r="B536" s="54" t="s">
        <v>858</v>
      </c>
      <c r="C536" s="31">
        <v>4301031384</v>
      </c>
      <c r="D536" s="725">
        <v>4680115882096</v>
      </c>
      <c r="E536" s="726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742" t="s">
        <v>859</v>
      </c>
      <c r="Q536" s="735"/>
      <c r="R536" s="735"/>
      <c r="S536" s="735"/>
      <c r="T536" s="736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857</v>
      </c>
      <c r="B537" s="54" t="s">
        <v>861</v>
      </c>
      <c r="C537" s="31">
        <v>4301031253</v>
      </c>
      <c r="D537" s="725">
        <v>4680115882096</v>
      </c>
      <c r="E537" s="726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10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27" t="s">
        <v>71</v>
      </c>
      <c r="Q538" s="728"/>
      <c r="R538" s="728"/>
      <c r="S538" s="728"/>
      <c r="T538" s="728"/>
      <c r="U538" s="728"/>
      <c r="V538" s="729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13.068181818181817</v>
      </c>
      <c r="Y538" s="721">
        <f>IFERROR(Y529/H529,"0")+IFERROR(Y530/H530,"0")+IFERROR(Y531/H531,"0")+IFERROR(Y532/H532,"0")+IFERROR(Y533/H533,"0")+IFERROR(Y534/H534,"0")+IFERROR(Y535/H535,"0")+IFERROR(Y536/H536,"0")+IFERROR(Y537/H537,"0")</f>
        <v>14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0.16744000000000001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27" t="s">
        <v>71</v>
      </c>
      <c r="Q539" s="728"/>
      <c r="R539" s="728"/>
      <c r="S539" s="728"/>
      <c r="T539" s="728"/>
      <c r="U539" s="728"/>
      <c r="V539" s="729"/>
      <c r="W539" s="37" t="s">
        <v>69</v>
      </c>
      <c r="X539" s="721">
        <f>IFERROR(SUM(X529:X537),"0")</f>
        <v>69</v>
      </c>
      <c r="Y539" s="721">
        <f>IFERROR(SUM(Y529:Y537),"0")</f>
        <v>73.92</v>
      </c>
      <c r="Z539" s="37"/>
      <c r="AA539" s="722"/>
      <c r="AB539" s="722"/>
      <c r="AC539" s="722"/>
    </row>
    <row r="540" spans="1:68" ht="14.25" hidden="1" customHeight="1" x14ac:dyDescent="0.25">
      <c r="A540" s="733" t="s">
        <v>73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3"/>
      <c r="AB540" s="713"/>
      <c r="AC540" s="713"/>
    </row>
    <row r="541" spans="1:68" ht="16.5" hidden="1" customHeight="1" x14ac:dyDescent="0.25">
      <c r="A541" s="54" t="s">
        <v>862</v>
      </c>
      <c r="B541" s="54" t="s">
        <v>863</v>
      </c>
      <c r="C541" s="31">
        <v>4301051230</v>
      </c>
      <c r="D541" s="725">
        <v>4607091383409</v>
      </c>
      <c r="E541" s="726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9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865</v>
      </c>
      <c r="B542" s="54" t="s">
        <v>866</v>
      </c>
      <c r="C542" s="31">
        <v>4301051231</v>
      </c>
      <c r="D542" s="725">
        <v>4607091383416</v>
      </c>
      <c r="E542" s="726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10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868</v>
      </c>
      <c r="B543" s="54" t="s">
        <v>869</v>
      </c>
      <c r="C543" s="31">
        <v>4301051058</v>
      </c>
      <c r="D543" s="725">
        <v>4680115883536</v>
      </c>
      <c r="E543" s="726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7" t="s">
        <v>71</v>
      </c>
      <c r="Q544" s="728"/>
      <c r="R544" s="728"/>
      <c r="S544" s="728"/>
      <c r="T544" s="728"/>
      <c r="U544" s="728"/>
      <c r="V544" s="729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27" t="s">
        <v>71</v>
      </c>
      <c r="Q545" s="728"/>
      <c r="R545" s="728"/>
      <c r="S545" s="728"/>
      <c r="T545" s="728"/>
      <c r="U545" s="728"/>
      <c r="V545" s="729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3" t="s">
        <v>214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3"/>
      <c r="AB546" s="713"/>
      <c r="AC546" s="713"/>
    </row>
    <row r="547" spans="1:68" ht="16.5" hidden="1" customHeight="1" x14ac:dyDescent="0.25">
      <c r="A547" s="54" t="s">
        <v>871</v>
      </c>
      <c r="B547" s="54" t="s">
        <v>872</v>
      </c>
      <c r="C547" s="31">
        <v>4301060363</v>
      </c>
      <c r="D547" s="725">
        <v>4680115885035</v>
      </c>
      <c r="E547" s="726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8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4301060436</v>
      </c>
      <c r="D548" s="725">
        <v>4680115885936</v>
      </c>
      <c r="E548" s="726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982" t="s">
        <v>876</v>
      </c>
      <c r="Q548" s="735"/>
      <c r="R548" s="735"/>
      <c r="S548" s="735"/>
      <c r="T548" s="736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7" t="s">
        <v>71</v>
      </c>
      <c r="Q549" s="728"/>
      <c r="R549" s="728"/>
      <c r="S549" s="728"/>
      <c r="T549" s="728"/>
      <c r="U549" s="728"/>
      <c r="V549" s="729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7" t="s">
        <v>71</v>
      </c>
      <c r="Q550" s="728"/>
      <c r="R550" s="728"/>
      <c r="S550" s="728"/>
      <c r="T550" s="728"/>
      <c r="U550" s="728"/>
      <c r="V550" s="729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763" t="s">
        <v>877</v>
      </c>
      <c r="B551" s="764"/>
      <c r="C551" s="764"/>
      <c r="D551" s="764"/>
      <c r="E551" s="764"/>
      <c r="F551" s="764"/>
      <c r="G551" s="764"/>
      <c r="H551" s="764"/>
      <c r="I551" s="764"/>
      <c r="J551" s="764"/>
      <c r="K551" s="764"/>
      <c r="L551" s="764"/>
      <c r="M551" s="764"/>
      <c r="N551" s="764"/>
      <c r="O551" s="764"/>
      <c r="P551" s="764"/>
      <c r="Q551" s="764"/>
      <c r="R551" s="764"/>
      <c r="S551" s="764"/>
      <c r="T551" s="764"/>
      <c r="U551" s="764"/>
      <c r="V551" s="764"/>
      <c r="W551" s="764"/>
      <c r="X551" s="764"/>
      <c r="Y551" s="764"/>
      <c r="Z551" s="764"/>
      <c r="AA551" s="48"/>
      <c r="AB551" s="48"/>
      <c r="AC551" s="48"/>
    </row>
    <row r="552" spans="1:68" ht="16.5" hidden="1" customHeight="1" x14ac:dyDescent="0.25">
      <c r="A552" s="768" t="s">
        <v>877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hidden="1" customHeight="1" x14ac:dyDescent="0.25">
      <c r="A553" s="733" t="s">
        <v>114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3"/>
      <c r="AB553" s="713"/>
      <c r="AC553" s="713"/>
    </row>
    <row r="554" spans="1:68" ht="27" hidden="1" customHeight="1" x14ac:dyDescent="0.25">
      <c r="A554" s="54" t="s">
        <v>878</v>
      </c>
      <c r="B554" s="54" t="s">
        <v>879</v>
      </c>
      <c r="C554" s="31">
        <v>4301011763</v>
      </c>
      <c r="D554" s="725">
        <v>4640242181011</v>
      </c>
      <c r="E554" s="726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883" t="s">
        <v>880</v>
      </c>
      <c r="Q554" s="735"/>
      <c r="R554" s="735"/>
      <c r="S554" s="735"/>
      <c r="T554" s="736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4301011585</v>
      </c>
      <c r="D555" s="725">
        <v>4640242180441</v>
      </c>
      <c r="E555" s="726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833" t="s">
        <v>884</v>
      </c>
      <c r="Q555" s="735"/>
      <c r="R555" s="735"/>
      <c r="S555" s="735"/>
      <c r="T555" s="736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5">
        <v>4640242180564</v>
      </c>
      <c r="E556" s="726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1082" t="s">
        <v>888</v>
      </c>
      <c r="Q556" s="735"/>
      <c r="R556" s="735"/>
      <c r="S556" s="735"/>
      <c r="T556" s="736"/>
      <c r="U556" s="34"/>
      <c r="V556" s="34"/>
      <c r="W556" s="35" t="s">
        <v>69</v>
      </c>
      <c r="X556" s="719">
        <v>140</v>
      </c>
      <c r="Y556" s="720">
        <f t="shared" si="100"/>
        <v>144</v>
      </c>
      <c r="Z556" s="36">
        <f>IFERROR(IF(Y556=0,"",ROUNDUP(Y556/H556,0)*0.02175),"")</f>
        <v>0.26100000000000001</v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145.6</v>
      </c>
      <c r="BN556" s="64">
        <f t="shared" si="102"/>
        <v>149.76000000000002</v>
      </c>
      <c r="BO556" s="64">
        <f t="shared" si="103"/>
        <v>0.20833333333333331</v>
      </c>
      <c r="BP556" s="64">
        <f t="shared" si="104"/>
        <v>0.21428571428571427</v>
      </c>
    </row>
    <row r="557" spans="1:68" ht="27" hidden="1" customHeight="1" x14ac:dyDescent="0.25">
      <c r="A557" s="54" t="s">
        <v>890</v>
      </c>
      <c r="B557" s="54" t="s">
        <v>891</v>
      </c>
      <c r="C557" s="31">
        <v>4301011762</v>
      </c>
      <c r="D557" s="725">
        <v>4640242180922</v>
      </c>
      <c r="E557" s="726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847" t="s">
        <v>892</v>
      </c>
      <c r="Q557" s="735"/>
      <c r="R557" s="735"/>
      <c r="S557" s="735"/>
      <c r="T557" s="736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894</v>
      </c>
      <c r="B558" s="54" t="s">
        <v>895</v>
      </c>
      <c r="C558" s="31">
        <v>4301011764</v>
      </c>
      <c r="D558" s="725">
        <v>4640242181189</v>
      </c>
      <c r="E558" s="726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51" t="s">
        <v>896</v>
      </c>
      <c r="Q558" s="735"/>
      <c r="R558" s="735"/>
      <c r="S558" s="735"/>
      <c r="T558" s="736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897</v>
      </c>
      <c r="B559" s="54" t="s">
        <v>898</v>
      </c>
      <c r="C559" s="31">
        <v>4301011551</v>
      </c>
      <c r="D559" s="725">
        <v>4640242180038</v>
      </c>
      <c r="E559" s="726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47" t="s">
        <v>899</v>
      </c>
      <c r="Q559" s="735"/>
      <c r="R559" s="735"/>
      <c r="S559" s="735"/>
      <c r="T559" s="736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900</v>
      </c>
      <c r="B560" s="54" t="s">
        <v>901</v>
      </c>
      <c r="C560" s="31">
        <v>4301011765</v>
      </c>
      <c r="D560" s="725">
        <v>4640242181172</v>
      </c>
      <c r="E560" s="726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53" t="s">
        <v>902</v>
      </c>
      <c r="Q560" s="735"/>
      <c r="R560" s="735"/>
      <c r="S560" s="735"/>
      <c r="T560" s="736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27" t="s">
        <v>71</v>
      </c>
      <c r="Q561" s="728"/>
      <c r="R561" s="728"/>
      <c r="S561" s="728"/>
      <c r="T561" s="728"/>
      <c r="U561" s="728"/>
      <c r="V561" s="729"/>
      <c r="W561" s="37" t="s">
        <v>72</v>
      </c>
      <c r="X561" s="721">
        <f>IFERROR(X554/H554,"0")+IFERROR(X555/H555,"0")+IFERROR(X556/H556,"0")+IFERROR(X557/H557,"0")+IFERROR(X558/H558,"0")+IFERROR(X559/H559,"0")+IFERROR(X560/H560,"0")</f>
        <v>11.666666666666666</v>
      </c>
      <c r="Y561" s="721">
        <f>IFERROR(Y554/H554,"0")+IFERROR(Y555/H555,"0")+IFERROR(Y556/H556,"0")+IFERROR(Y557/H557,"0")+IFERROR(Y558/H558,"0")+IFERROR(Y559/H559,"0")+IFERROR(Y560/H560,"0")</f>
        <v>12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0.26100000000000001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27" t="s">
        <v>71</v>
      </c>
      <c r="Q562" s="728"/>
      <c r="R562" s="728"/>
      <c r="S562" s="728"/>
      <c r="T562" s="728"/>
      <c r="U562" s="728"/>
      <c r="V562" s="729"/>
      <c r="W562" s="37" t="s">
        <v>69</v>
      </c>
      <c r="X562" s="721">
        <f>IFERROR(SUM(X554:X560),"0")</f>
        <v>140</v>
      </c>
      <c r="Y562" s="721">
        <f>IFERROR(SUM(Y554:Y560),"0")</f>
        <v>144</v>
      </c>
      <c r="Z562" s="37"/>
      <c r="AA562" s="722"/>
      <c r="AB562" s="722"/>
      <c r="AC562" s="722"/>
    </row>
    <row r="563" spans="1:68" ht="14.25" hidden="1" customHeight="1" x14ac:dyDescent="0.25">
      <c r="A563" s="733" t="s">
        <v>167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3"/>
      <c r="AB563" s="713"/>
      <c r="AC563" s="713"/>
    </row>
    <row r="564" spans="1:68" ht="16.5" hidden="1" customHeight="1" x14ac:dyDescent="0.25">
      <c r="A564" s="54" t="s">
        <v>903</v>
      </c>
      <c r="B564" s="54" t="s">
        <v>904</v>
      </c>
      <c r="C564" s="31">
        <v>4301020269</v>
      </c>
      <c r="D564" s="725">
        <v>4640242180519</v>
      </c>
      <c r="E564" s="726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34" t="s">
        <v>905</v>
      </c>
      <c r="Q564" s="735"/>
      <c r="R564" s="735"/>
      <c r="S564" s="735"/>
      <c r="T564" s="736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4301020260</v>
      </c>
      <c r="D565" s="725">
        <v>4640242180526</v>
      </c>
      <c r="E565" s="726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1072" t="s">
        <v>908</v>
      </c>
      <c r="Q565" s="735"/>
      <c r="R565" s="735"/>
      <c r="S565" s="735"/>
      <c r="T565" s="736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909</v>
      </c>
      <c r="B566" s="54" t="s">
        <v>910</v>
      </c>
      <c r="C566" s="31">
        <v>4301020309</v>
      </c>
      <c r="D566" s="725">
        <v>4640242180090</v>
      </c>
      <c r="E566" s="726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39" t="s">
        <v>911</v>
      </c>
      <c r="Q566" s="735"/>
      <c r="R566" s="735"/>
      <c r="S566" s="735"/>
      <c r="T566" s="736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913</v>
      </c>
      <c r="B567" s="54" t="s">
        <v>914</v>
      </c>
      <c r="C567" s="31">
        <v>4301020295</v>
      </c>
      <c r="D567" s="725">
        <v>4640242181363</v>
      </c>
      <c r="E567" s="726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948" t="s">
        <v>915</v>
      </c>
      <c r="Q567" s="735"/>
      <c r="R567" s="735"/>
      <c r="S567" s="735"/>
      <c r="T567" s="736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27" t="s">
        <v>71</v>
      </c>
      <c r="Q568" s="728"/>
      <c r="R568" s="728"/>
      <c r="S568" s="728"/>
      <c r="T568" s="728"/>
      <c r="U568" s="728"/>
      <c r="V568" s="729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27" t="s">
        <v>71</v>
      </c>
      <c r="Q569" s="728"/>
      <c r="R569" s="728"/>
      <c r="S569" s="728"/>
      <c r="T569" s="728"/>
      <c r="U569" s="728"/>
      <c r="V569" s="729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3" t="s">
        <v>64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3"/>
      <c r="AB570" s="713"/>
      <c r="AC570" s="713"/>
    </row>
    <row r="571" spans="1:68" ht="27" customHeight="1" x14ac:dyDescent="0.25">
      <c r="A571" s="54" t="s">
        <v>916</v>
      </c>
      <c r="B571" s="54" t="s">
        <v>917</v>
      </c>
      <c r="C571" s="31">
        <v>4301031280</v>
      </c>
      <c r="D571" s="725">
        <v>4640242180816</v>
      </c>
      <c r="E571" s="726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1040" t="s">
        <v>918</v>
      </c>
      <c r="Q571" s="735"/>
      <c r="R571" s="735"/>
      <c r="S571" s="735"/>
      <c r="T571" s="736"/>
      <c r="U571" s="34"/>
      <c r="V571" s="34"/>
      <c r="W571" s="35" t="s">
        <v>69</v>
      </c>
      <c r="X571" s="719">
        <v>100</v>
      </c>
      <c r="Y571" s="720">
        <f t="shared" ref="Y571:Y577" si="105">IFERROR(IF(X571="",0,CEILING((X571/$H571),1)*$H571),"")</f>
        <v>100.80000000000001</v>
      </c>
      <c r="Z571" s="36">
        <f>IFERROR(IF(Y571=0,"",ROUNDUP(Y571/H571,0)*0.00753),"")</f>
        <v>0.18071999999999999</v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106.19047619047619</v>
      </c>
      <c r="BN571" s="64">
        <f t="shared" ref="BN571:BN577" si="107">IFERROR(Y571*I571/H571,"0")</f>
        <v>107.04</v>
      </c>
      <c r="BO571" s="64">
        <f t="shared" ref="BO571:BO577" si="108">IFERROR(1/J571*(X571/H571),"0")</f>
        <v>0.15262515262515264</v>
      </c>
      <c r="BP571" s="64">
        <f t="shared" ref="BP571:BP577" si="109">IFERROR(1/J571*(Y571/H571),"0")</f>
        <v>0.15384615384615385</v>
      </c>
    </row>
    <row r="572" spans="1:68" ht="27" customHeight="1" x14ac:dyDescent="0.25">
      <c r="A572" s="54" t="s">
        <v>920</v>
      </c>
      <c r="B572" s="54" t="s">
        <v>921</v>
      </c>
      <c r="C572" s="31">
        <v>4301031244</v>
      </c>
      <c r="D572" s="725">
        <v>4640242180595</v>
      </c>
      <c r="E572" s="726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1032" t="s">
        <v>922</v>
      </c>
      <c r="Q572" s="735"/>
      <c r="R572" s="735"/>
      <c r="S572" s="735"/>
      <c r="T572" s="736"/>
      <c r="U572" s="34"/>
      <c r="V572" s="34"/>
      <c r="W572" s="35" t="s">
        <v>69</v>
      </c>
      <c r="X572" s="719">
        <v>130</v>
      </c>
      <c r="Y572" s="720">
        <f t="shared" si="105"/>
        <v>130.20000000000002</v>
      </c>
      <c r="Z572" s="36">
        <f>IFERROR(IF(Y572=0,"",ROUNDUP(Y572/H572,0)*0.00753),"")</f>
        <v>0.23343</v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138.04761904761904</v>
      </c>
      <c r="BN572" s="64">
        <f t="shared" si="107"/>
        <v>138.26000000000002</v>
      </c>
      <c r="BO572" s="64">
        <f t="shared" si="108"/>
        <v>0.1984126984126984</v>
      </c>
      <c r="BP572" s="64">
        <f t="shared" si="109"/>
        <v>0.19871794871794873</v>
      </c>
    </row>
    <row r="573" spans="1:68" ht="27" hidden="1" customHeight="1" x14ac:dyDescent="0.25">
      <c r="A573" s="54" t="s">
        <v>924</v>
      </c>
      <c r="B573" s="54" t="s">
        <v>925</v>
      </c>
      <c r="C573" s="31">
        <v>4301031289</v>
      </c>
      <c r="D573" s="725">
        <v>4640242181615</v>
      </c>
      <c r="E573" s="726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1052" t="s">
        <v>926</v>
      </c>
      <c r="Q573" s="735"/>
      <c r="R573" s="735"/>
      <c r="S573" s="735"/>
      <c r="T573" s="736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928</v>
      </c>
      <c r="B574" s="54" t="s">
        <v>929</v>
      </c>
      <c r="C574" s="31">
        <v>4301031285</v>
      </c>
      <c r="D574" s="725">
        <v>4640242181639</v>
      </c>
      <c r="E574" s="726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992" t="s">
        <v>930</v>
      </c>
      <c r="Q574" s="735"/>
      <c r="R574" s="735"/>
      <c r="S574" s="735"/>
      <c r="T574" s="736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932</v>
      </c>
      <c r="B575" s="54" t="s">
        <v>933</v>
      </c>
      <c r="C575" s="31">
        <v>4301031287</v>
      </c>
      <c r="D575" s="725">
        <v>4640242181622</v>
      </c>
      <c r="E575" s="726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830" t="s">
        <v>934</v>
      </c>
      <c r="Q575" s="735"/>
      <c r="R575" s="735"/>
      <c r="S575" s="735"/>
      <c r="T575" s="736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936</v>
      </c>
      <c r="B576" s="54" t="s">
        <v>937</v>
      </c>
      <c r="C576" s="31">
        <v>4301031203</v>
      </c>
      <c r="D576" s="725">
        <v>4640242180908</v>
      </c>
      <c r="E576" s="726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843" t="s">
        <v>938</v>
      </c>
      <c r="Q576" s="735"/>
      <c r="R576" s="735"/>
      <c r="S576" s="735"/>
      <c r="T576" s="736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939</v>
      </c>
      <c r="B577" s="54" t="s">
        <v>940</v>
      </c>
      <c r="C577" s="31">
        <v>4301031200</v>
      </c>
      <c r="D577" s="725">
        <v>4640242180489</v>
      </c>
      <c r="E577" s="726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837" t="s">
        <v>941</v>
      </c>
      <c r="Q577" s="735"/>
      <c r="R577" s="735"/>
      <c r="S577" s="735"/>
      <c r="T577" s="736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27" t="s">
        <v>71</v>
      </c>
      <c r="Q578" s="728"/>
      <c r="R578" s="728"/>
      <c r="S578" s="728"/>
      <c r="T578" s="728"/>
      <c r="U578" s="728"/>
      <c r="V578" s="729"/>
      <c r="W578" s="37" t="s">
        <v>72</v>
      </c>
      <c r="X578" s="721">
        <f>IFERROR(X571/H571,"0")+IFERROR(X572/H572,"0")+IFERROR(X573/H573,"0")+IFERROR(X574/H574,"0")+IFERROR(X575/H575,"0")+IFERROR(X576/H576,"0")+IFERROR(X577/H577,"0")</f>
        <v>54.761904761904759</v>
      </c>
      <c r="Y578" s="721">
        <f>IFERROR(Y571/H571,"0")+IFERROR(Y572/H572,"0")+IFERROR(Y573/H573,"0")+IFERROR(Y574/H574,"0")+IFERROR(Y575/H575,"0")+IFERROR(Y576/H576,"0")+IFERROR(Y577/H577,"0")</f>
        <v>55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0.41415000000000002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27" t="s">
        <v>71</v>
      </c>
      <c r="Q579" s="728"/>
      <c r="R579" s="728"/>
      <c r="S579" s="728"/>
      <c r="T579" s="728"/>
      <c r="U579" s="728"/>
      <c r="V579" s="729"/>
      <c r="W579" s="37" t="s">
        <v>69</v>
      </c>
      <c r="X579" s="721">
        <f>IFERROR(SUM(X571:X577),"0")</f>
        <v>230</v>
      </c>
      <c r="Y579" s="721">
        <f>IFERROR(SUM(Y571:Y577),"0")</f>
        <v>231.00000000000003</v>
      </c>
      <c r="Z579" s="37"/>
      <c r="AA579" s="722"/>
      <c r="AB579" s="722"/>
      <c r="AC579" s="722"/>
    </row>
    <row r="580" spans="1:68" ht="14.25" hidden="1" customHeight="1" x14ac:dyDescent="0.25">
      <c r="A580" s="733" t="s">
        <v>73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5">
        <v>4640242180533</v>
      </c>
      <c r="E581" s="726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46" t="s">
        <v>944</v>
      </c>
      <c r="Q581" s="735"/>
      <c r="R581" s="735"/>
      <c r="S581" s="735"/>
      <c r="T581" s="736"/>
      <c r="U581" s="34"/>
      <c r="V581" s="34"/>
      <c r="W581" s="35" t="s">
        <v>69</v>
      </c>
      <c r="X581" s="719">
        <v>15</v>
      </c>
      <c r="Y581" s="720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16.084615384615386</v>
      </c>
      <c r="BN581" s="64">
        <f>IFERROR(Y581*I581/H581,"0")</f>
        <v>16.728000000000002</v>
      </c>
      <c r="BO581" s="64">
        <f>IFERROR(1/J581*(X581/H581),"0")</f>
        <v>3.4340659340659337E-2</v>
      </c>
      <c r="BP581" s="64">
        <f>IFERROR(1/J581*(Y581/H581),"0")</f>
        <v>3.5714285714285712E-2</v>
      </c>
    </row>
    <row r="582" spans="1:68" ht="27" hidden="1" customHeight="1" x14ac:dyDescent="0.25">
      <c r="A582" s="54" t="s">
        <v>946</v>
      </c>
      <c r="B582" s="54" t="s">
        <v>947</v>
      </c>
      <c r="C582" s="31">
        <v>4301051510</v>
      </c>
      <c r="D582" s="725">
        <v>4640242180540</v>
      </c>
      <c r="E582" s="726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844" t="s">
        <v>948</v>
      </c>
      <c r="Q582" s="735"/>
      <c r="R582" s="735"/>
      <c r="S582" s="735"/>
      <c r="T582" s="736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950</v>
      </c>
      <c r="B583" s="54" t="s">
        <v>951</v>
      </c>
      <c r="C583" s="31">
        <v>4301051390</v>
      </c>
      <c r="D583" s="725">
        <v>4640242181233</v>
      </c>
      <c r="E583" s="726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821" t="s">
        <v>952</v>
      </c>
      <c r="Q583" s="735"/>
      <c r="R583" s="735"/>
      <c r="S583" s="735"/>
      <c r="T583" s="736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953</v>
      </c>
      <c r="B584" s="54" t="s">
        <v>954</v>
      </c>
      <c r="C584" s="31">
        <v>4301051448</v>
      </c>
      <c r="D584" s="725">
        <v>4640242181226</v>
      </c>
      <c r="E584" s="726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1056" t="s">
        <v>955</v>
      </c>
      <c r="Q584" s="735"/>
      <c r="R584" s="735"/>
      <c r="S584" s="735"/>
      <c r="T584" s="736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27" t="s">
        <v>71</v>
      </c>
      <c r="Q585" s="728"/>
      <c r="R585" s="728"/>
      <c r="S585" s="728"/>
      <c r="T585" s="728"/>
      <c r="U585" s="728"/>
      <c r="V585" s="729"/>
      <c r="W585" s="37" t="s">
        <v>72</v>
      </c>
      <c r="X585" s="721">
        <f>IFERROR(X581/H581,"0")+IFERROR(X582/H582,"0")+IFERROR(X583/H583,"0")+IFERROR(X584/H584,"0")</f>
        <v>1.9230769230769231</v>
      </c>
      <c r="Y585" s="721">
        <f>IFERROR(Y581/H581,"0")+IFERROR(Y582/H582,"0")+IFERROR(Y583/H583,"0")+IFERROR(Y584/H584,"0")</f>
        <v>2</v>
      </c>
      <c r="Z585" s="721">
        <f>IFERROR(IF(Z581="",0,Z581),"0")+IFERROR(IF(Z582="",0,Z582),"0")+IFERROR(IF(Z583="",0,Z583),"0")+IFERROR(IF(Z584="",0,Z584),"0")</f>
        <v>4.3499999999999997E-2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27" t="s">
        <v>71</v>
      </c>
      <c r="Q586" s="728"/>
      <c r="R586" s="728"/>
      <c r="S586" s="728"/>
      <c r="T586" s="728"/>
      <c r="U586" s="728"/>
      <c r="V586" s="729"/>
      <c r="W586" s="37" t="s">
        <v>69</v>
      </c>
      <c r="X586" s="721">
        <f>IFERROR(SUM(X581:X584),"0")</f>
        <v>15</v>
      </c>
      <c r="Y586" s="721">
        <f>IFERROR(SUM(Y581:Y584),"0")</f>
        <v>15.6</v>
      </c>
      <c r="Z586" s="37"/>
      <c r="AA586" s="722"/>
      <c r="AB586" s="722"/>
      <c r="AC586" s="722"/>
    </row>
    <row r="587" spans="1:68" ht="14.25" hidden="1" customHeight="1" x14ac:dyDescent="0.25">
      <c r="A587" s="733" t="s">
        <v>214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3"/>
      <c r="AB587" s="713"/>
      <c r="AC587" s="713"/>
    </row>
    <row r="588" spans="1:68" ht="27" hidden="1" customHeight="1" x14ac:dyDescent="0.25">
      <c r="A588" s="54" t="s">
        <v>956</v>
      </c>
      <c r="B588" s="54" t="s">
        <v>957</v>
      </c>
      <c r="C588" s="31">
        <v>4301060408</v>
      </c>
      <c r="D588" s="725">
        <v>4640242180120</v>
      </c>
      <c r="E588" s="726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769" t="s">
        <v>958</v>
      </c>
      <c r="Q588" s="735"/>
      <c r="R588" s="735"/>
      <c r="S588" s="735"/>
      <c r="T588" s="736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956</v>
      </c>
      <c r="B589" s="54" t="s">
        <v>960</v>
      </c>
      <c r="C589" s="31">
        <v>4301060354</v>
      </c>
      <c r="D589" s="725">
        <v>4640242180120</v>
      </c>
      <c r="E589" s="726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778" t="s">
        <v>961</v>
      </c>
      <c r="Q589" s="735"/>
      <c r="R589" s="735"/>
      <c r="S589" s="735"/>
      <c r="T589" s="736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962</v>
      </c>
      <c r="B590" s="54" t="s">
        <v>963</v>
      </c>
      <c r="C590" s="31">
        <v>4301060407</v>
      </c>
      <c r="D590" s="725">
        <v>4640242180137</v>
      </c>
      <c r="E590" s="726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60" t="s">
        <v>964</v>
      </c>
      <c r="Q590" s="735"/>
      <c r="R590" s="735"/>
      <c r="S590" s="735"/>
      <c r="T590" s="736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962</v>
      </c>
      <c r="B591" s="54" t="s">
        <v>966</v>
      </c>
      <c r="C591" s="31">
        <v>4301060355</v>
      </c>
      <c r="D591" s="725">
        <v>4640242180137</v>
      </c>
      <c r="E591" s="726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56" t="s">
        <v>967</v>
      </c>
      <c r="Q591" s="735"/>
      <c r="R591" s="735"/>
      <c r="S591" s="735"/>
      <c r="T591" s="736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27" t="s">
        <v>71</v>
      </c>
      <c r="Q592" s="728"/>
      <c r="R592" s="728"/>
      <c r="S592" s="728"/>
      <c r="T592" s="728"/>
      <c r="U592" s="728"/>
      <c r="V592" s="729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27" t="s">
        <v>71</v>
      </c>
      <c r="Q593" s="728"/>
      <c r="R593" s="728"/>
      <c r="S593" s="728"/>
      <c r="T593" s="728"/>
      <c r="U593" s="728"/>
      <c r="V593" s="729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68" t="s">
        <v>968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hidden="1" customHeight="1" x14ac:dyDescent="0.25">
      <c r="A595" s="733" t="s">
        <v>114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3"/>
      <c r="AB595" s="713"/>
      <c r="AC595" s="713"/>
    </row>
    <row r="596" spans="1:68" ht="27" hidden="1" customHeight="1" x14ac:dyDescent="0.25">
      <c r="A596" s="54" t="s">
        <v>969</v>
      </c>
      <c r="B596" s="54" t="s">
        <v>970</v>
      </c>
      <c r="C596" s="31">
        <v>4301011951</v>
      </c>
      <c r="D596" s="725">
        <v>4640242180045</v>
      </c>
      <c r="E596" s="726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43" t="s">
        <v>971</v>
      </c>
      <c r="Q596" s="735"/>
      <c r="R596" s="735"/>
      <c r="S596" s="735"/>
      <c r="T596" s="736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973</v>
      </c>
      <c r="B597" s="54" t="s">
        <v>974</v>
      </c>
      <c r="C597" s="31">
        <v>4301011950</v>
      </c>
      <c r="D597" s="725">
        <v>4640242180601</v>
      </c>
      <c r="E597" s="726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792" t="s">
        <v>975</v>
      </c>
      <c r="Q597" s="735"/>
      <c r="R597" s="735"/>
      <c r="S597" s="735"/>
      <c r="T597" s="736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7" t="s">
        <v>71</v>
      </c>
      <c r="Q598" s="728"/>
      <c r="R598" s="728"/>
      <c r="S598" s="728"/>
      <c r="T598" s="728"/>
      <c r="U598" s="728"/>
      <c r="V598" s="729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27" t="s">
        <v>71</v>
      </c>
      <c r="Q599" s="728"/>
      <c r="R599" s="728"/>
      <c r="S599" s="728"/>
      <c r="T599" s="728"/>
      <c r="U599" s="728"/>
      <c r="V599" s="729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3" t="s">
        <v>167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3"/>
      <c r="AB600" s="713"/>
      <c r="AC600" s="713"/>
    </row>
    <row r="601" spans="1:68" ht="27" hidden="1" customHeight="1" x14ac:dyDescent="0.25">
      <c r="A601" s="54" t="s">
        <v>977</v>
      </c>
      <c r="B601" s="54" t="s">
        <v>978</v>
      </c>
      <c r="C601" s="31">
        <v>4301020314</v>
      </c>
      <c r="D601" s="725">
        <v>4640242180090</v>
      </c>
      <c r="E601" s="726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07" t="s">
        <v>979</v>
      </c>
      <c r="Q601" s="735"/>
      <c r="R601" s="735"/>
      <c r="S601" s="735"/>
      <c r="T601" s="736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27" t="s">
        <v>71</v>
      </c>
      <c r="Q602" s="728"/>
      <c r="R602" s="728"/>
      <c r="S602" s="728"/>
      <c r="T602" s="728"/>
      <c r="U602" s="728"/>
      <c r="V602" s="729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7" t="s">
        <v>71</v>
      </c>
      <c r="Q603" s="728"/>
      <c r="R603" s="728"/>
      <c r="S603" s="728"/>
      <c r="T603" s="728"/>
      <c r="U603" s="728"/>
      <c r="V603" s="729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3" t="s">
        <v>64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3"/>
      <c r="AB604" s="713"/>
      <c r="AC604" s="713"/>
    </row>
    <row r="605" spans="1:68" ht="27" hidden="1" customHeight="1" x14ac:dyDescent="0.25">
      <c r="A605" s="54" t="s">
        <v>981</v>
      </c>
      <c r="B605" s="54" t="s">
        <v>982</v>
      </c>
      <c r="C605" s="31">
        <v>4301031321</v>
      </c>
      <c r="D605" s="725">
        <v>4640242180076</v>
      </c>
      <c r="E605" s="726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921" t="s">
        <v>983</v>
      </c>
      <c r="Q605" s="735"/>
      <c r="R605" s="735"/>
      <c r="S605" s="735"/>
      <c r="T605" s="736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27" t="s">
        <v>71</v>
      </c>
      <c r="Q606" s="728"/>
      <c r="R606" s="728"/>
      <c r="S606" s="728"/>
      <c r="T606" s="728"/>
      <c r="U606" s="728"/>
      <c r="V606" s="729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7" t="s">
        <v>71</v>
      </c>
      <c r="Q607" s="728"/>
      <c r="R607" s="728"/>
      <c r="S607" s="728"/>
      <c r="T607" s="728"/>
      <c r="U607" s="728"/>
      <c r="V607" s="729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3" t="s">
        <v>73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3"/>
      <c r="AB608" s="713"/>
      <c r="AC608" s="713"/>
    </row>
    <row r="609" spans="1:68" ht="27" hidden="1" customHeight="1" x14ac:dyDescent="0.25">
      <c r="A609" s="54" t="s">
        <v>985</v>
      </c>
      <c r="B609" s="54" t="s">
        <v>986</v>
      </c>
      <c r="C609" s="31">
        <v>4301051780</v>
      </c>
      <c r="D609" s="725">
        <v>4640242180106</v>
      </c>
      <c r="E609" s="726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58" t="s">
        <v>987</v>
      </c>
      <c r="Q609" s="735"/>
      <c r="R609" s="735"/>
      <c r="S609" s="735"/>
      <c r="T609" s="736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27" t="s">
        <v>71</v>
      </c>
      <c r="Q610" s="728"/>
      <c r="R610" s="728"/>
      <c r="S610" s="728"/>
      <c r="T610" s="728"/>
      <c r="U610" s="728"/>
      <c r="V610" s="729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7" t="s">
        <v>71</v>
      </c>
      <c r="Q611" s="728"/>
      <c r="R611" s="728"/>
      <c r="S611" s="728"/>
      <c r="T611" s="728"/>
      <c r="U611" s="728"/>
      <c r="V611" s="729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40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874"/>
      <c r="P612" s="793" t="s">
        <v>989</v>
      </c>
      <c r="Q612" s="794"/>
      <c r="R612" s="794"/>
      <c r="S612" s="794"/>
      <c r="T612" s="794"/>
      <c r="U612" s="794"/>
      <c r="V612" s="750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15536.300000000001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15695.27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874"/>
      <c r="P613" s="793" t="s">
        <v>990</v>
      </c>
      <c r="Q613" s="794"/>
      <c r="R613" s="794"/>
      <c r="S613" s="794"/>
      <c r="T613" s="794"/>
      <c r="U613" s="794"/>
      <c r="V613" s="750"/>
      <c r="W613" s="37" t="s">
        <v>69</v>
      </c>
      <c r="X613" s="721">
        <f>IFERROR(SUM(BM22:BM609),"0")</f>
        <v>16368.817736078736</v>
      </c>
      <c r="Y613" s="721">
        <f>IFERROR(SUM(BN22:BN609),"0")</f>
        <v>16536.237999999998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874"/>
      <c r="P614" s="793" t="s">
        <v>991</v>
      </c>
      <c r="Q614" s="794"/>
      <c r="R614" s="794"/>
      <c r="S614" s="794"/>
      <c r="T614" s="794"/>
      <c r="U614" s="794"/>
      <c r="V614" s="750"/>
      <c r="W614" s="37" t="s">
        <v>992</v>
      </c>
      <c r="X614" s="38">
        <f>ROUNDUP(SUM(BO22:BO609),0)</f>
        <v>29</v>
      </c>
      <c r="Y614" s="38">
        <f>ROUNDUP(SUM(BP22:BP609),0)</f>
        <v>29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874"/>
      <c r="P615" s="793" t="s">
        <v>993</v>
      </c>
      <c r="Q615" s="794"/>
      <c r="R615" s="794"/>
      <c r="S615" s="794"/>
      <c r="T615" s="794"/>
      <c r="U615" s="794"/>
      <c r="V615" s="750"/>
      <c r="W615" s="37" t="s">
        <v>69</v>
      </c>
      <c r="X615" s="721">
        <f>GrossWeightTotal+PalletQtyTotal*25</f>
        <v>17093.817736078738</v>
      </c>
      <c r="Y615" s="721">
        <f>GrossWeightTotalR+PalletQtyTotalR*25</f>
        <v>17261.237999999998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874"/>
      <c r="P616" s="793" t="s">
        <v>994</v>
      </c>
      <c r="Q616" s="794"/>
      <c r="R616" s="794"/>
      <c r="S616" s="794"/>
      <c r="T616" s="794"/>
      <c r="U616" s="794"/>
      <c r="V616" s="750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1911.1918453460123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1935</v>
      </c>
      <c r="Z616" s="37"/>
      <c r="AA616" s="722"/>
      <c r="AB616" s="722"/>
      <c r="AC616" s="722"/>
    </row>
    <row r="617" spans="1:68" ht="14.25" hidden="1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874"/>
      <c r="P617" s="793" t="s">
        <v>995</v>
      </c>
      <c r="Q617" s="794"/>
      <c r="R617" s="794"/>
      <c r="S617" s="794"/>
      <c r="T617" s="794"/>
      <c r="U617" s="794"/>
      <c r="V617" s="750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33.795920000000002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23" t="s">
        <v>112</v>
      </c>
      <c r="D619" s="746"/>
      <c r="E619" s="746"/>
      <c r="F619" s="746"/>
      <c r="G619" s="746"/>
      <c r="H619" s="747"/>
      <c r="I619" s="723" t="s">
        <v>331</v>
      </c>
      <c r="J619" s="746"/>
      <c r="K619" s="746"/>
      <c r="L619" s="746"/>
      <c r="M619" s="746"/>
      <c r="N619" s="746"/>
      <c r="O619" s="746"/>
      <c r="P619" s="746"/>
      <c r="Q619" s="746"/>
      <c r="R619" s="746"/>
      <c r="S619" s="746"/>
      <c r="T619" s="746"/>
      <c r="U619" s="746"/>
      <c r="V619" s="747"/>
      <c r="W619" s="723" t="s">
        <v>624</v>
      </c>
      <c r="X619" s="747"/>
      <c r="Y619" s="723" t="s">
        <v>709</v>
      </c>
      <c r="Z619" s="746"/>
      <c r="AA619" s="746"/>
      <c r="AB619" s="747"/>
      <c r="AC619" s="711" t="s">
        <v>802</v>
      </c>
      <c r="AD619" s="723" t="s">
        <v>877</v>
      </c>
      <c r="AE619" s="747"/>
      <c r="AF619" s="712"/>
    </row>
    <row r="620" spans="1:68" ht="14.25" customHeight="1" thickTop="1" x14ac:dyDescent="0.2">
      <c r="A620" s="949" t="s">
        <v>998</v>
      </c>
      <c r="B620" s="723" t="s">
        <v>63</v>
      </c>
      <c r="C620" s="723" t="s">
        <v>113</v>
      </c>
      <c r="D620" s="723" t="s">
        <v>139</v>
      </c>
      <c r="E620" s="723" t="s">
        <v>222</v>
      </c>
      <c r="F620" s="723" t="s">
        <v>243</v>
      </c>
      <c r="G620" s="723" t="s">
        <v>292</v>
      </c>
      <c r="H620" s="723" t="s">
        <v>112</v>
      </c>
      <c r="I620" s="723" t="s">
        <v>332</v>
      </c>
      <c r="J620" s="723" t="s">
        <v>357</v>
      </c>
      <c r="K620" s="723" t="s">
        <v>428</v>
      </c>
      <c r="L620" s="712"/>
      <c r="M620" s="723" t="s">
        <v>448</v>
      </c>
      <c r="N620" s="712"/>
      <c r="O620" s="723" t="s">
        <v>473</v>
      </c>
      <c r="P620" s="723" t="s">
        <v>490</v>
      </c>
      <c r="Q620" s="723" t="s">
        <v>493</v>
      </c>
      <c r="R620" s="723" t="s">
        <v>502</v>
      </c>
      <c r="S620" s="723" t="s">
        <v>516</v>
      </c>
      <c r="T620" s="723" t="s">
        <v>520</v>
      </c>
      <c r="U620" s="723" t="s">
        <v>528</v>
      </c>
      <c r="V620" s="723" t="s">
        <v>611</v>
      </c>
      <c r="W620" s="723" t="s">
        <v>625</v>
      </c>
      <c r="X620" s="723" t="s">
        <v>670</v>
      </c>
      <c r="Y620" s="723" t="s">
        <v>710</v>
      </c>
      <c r="Z620" s="723" t="s">
        <v>765</v>
      </c>
      <c r="AA620" s="723" t="s">
        <v>785</v>
      </c>
      <c r="AB620" s="723" t="s">
        <v>798</v>
      </c>
      <c r="AC620" s="723" t="s">
        <v>802</v>
      </c>
      <c r="AD620" s="723" t="s">
        <v>877</v>
      </c>
      <c r="AE620" s="723" t="s">
        <v>968</v>
      </c>
      <c r="AF620" s="712"/>
    </row>
    <row r="621" spans="1:68" ht="13.5" customHeight="1" thickBot="1" x14ac:dyDescent="0.25">
      <c r="A621" s="950"/>
      <c r="B621" s="724"/>
      <c r="C621" s="724"/>
      <c r="D621" s="724"/>
      <c r="E621" s="724"/>
      <c r="F621" s="724"/>
      <c r="G621" s="724"/>
      <c r="H621" s="724"/>
      <c r="I621" s="724"/>
      <c r="J621" s="724"/>
      <c r="K621" s="724"/>
      <c r="L621" s="712"/>
      <c r="M621" s="724"/>
      <c r="N621" s="712"/>
      <c r="O621" s="724"/>
      <c r="P621" s="724"/>
      <c r="Q621" s="724"/>
      <c r="R621" s="724"/>
      <c r="S621" s="724"/>
      <c r="T621" s="724"/>
      <c r="U621" s="724"/>
      <c r="V621" s="724"/>
      <c r="W621" s="724"/>
      <c r="X621" s="724"/>
      <c r="Y621" s="724"/>
      <c r="Z621" s="724"/>
      <c r="AA621" s="724"/>
      <c r="AB621" s="724"/>
      <c r="AC621" s="724"/>
      <c r="AD621" s="724"/>
      <c r="AE621" s="72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71.2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1962.9</v>
      </c>
      <c r="E622" s="46">
        <f>IFERROR(Y106*1,"0")+IFERROR(Y107*1,"0")+IFERROR(Y108*1,"0")+IFERROR(Y112*1,"0")+IFERROR(Y113*1,"0")+IFERROR(Y114*1,"0")+IFERROR(Y115*1,"0")+IFERROR(Y116*1,"0")</f>
        <v>276.3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65.400000000000006</v>
      </c>
      <c r="G622" s="46">
        <f>IFERROR(Y153*1,"0")+IFERROR(Y154*1,"0")+IFERROR(Y158*1,"0")+IFERROR(Y159*1,"0")+IFERROR(Y163*1,"0")+IFERROR(Y164*1,"0")</f>
        <v>30.400000000000002</v>
      </c>
      <c r="H622" s="46">
        <f>IFERROR(Y169*1,"0")+IFERROR(Y170*1,"0")+IFERROR(Y174*1,"0")+IFERROR(Y175*1,"0")+IFERROR(Y176*1,"0")+IFERROR(Y177*1,"0")+IFERROR(Y178*1,"0")+IFERROR(Y182*1,"0")+IFERROR(Y183*1,"0")+IFERROR(Y184*1,"0")</f>
        <v>220.20000000000002</v>
      </c>
      <c r="I622" s="46">
        <f>IFERROR(Y190*1,"0")+IFERROR(Y194*1,"0")+IFERROR(Y195*1,"0")+IFERROR(Y196*1,"0")+IFERROR(Y197*1,"0")+IFERROR(Y198*1,"0")+IFERROR(Y199*1,"0")+IFERROR(Y200*1,"0")+IFERROR(Y201*1,"0")</f>
        <v>44.100000000000009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200.4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300.39999999999998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8.4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7280.75</v>
      </c>
      <c r="V622" s="46">
        <f>IFERROR(Y370*1,"0")+IFERROR(Y374*1,"0")+IFERROR(Y375*1,"0")+IFERROR(Y376*1,"0")</f>
        <v>223.5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4299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56.70000000000001</v>
      </c>
      <c r="Z622" s="46">
        <f>IFERROR(Y478*1,"0")+IFERROR(Y482*1,"0")+IFERROR(Y483*1,"0")+IFERROR(Y484*1,"0")+IFERROR(Y485*1,"0")+IFERROR(Y486*1,"0")+IFERROR(Y490*1,"0")</f>
        <v>6.3000000000000007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258.72000000000003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390.6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9,50"/>
        <filter val="1 360,00"/>
        <filter val="1 491,00"/>
        <filter val="1 700,00"/>
        <filter val="1 704,00"/>
        <filter val="1 911,19"/>
        <filter val="1,20"/>
        <filter val="1,92"/>
        <filter val="1,95"/>
        <filter val="10,00"/>
        <filter val="10,70"/>
        <filter val="100,00"/>
        <filter val="11,20"/>
        <filter val="11,25"/>
        <filter val="11,48"/>
        <filter val="11,67"/>
        <filter val="11,79"/>
        <filter val="111,67"/>
        <filter val="114,00"/>
        <filter val="114,33"/>
        <filter val="116,00"/>
        <filter val="12,26"/>
        <filter val="12,50"/>
        <filter val="13,07"/>
        <filter val="130,00"/>
        <filter val="135,00"/>
        <filter val="138,96"/>
        <filter val="14,61"/>
        <filter val="140,00"/>
        <filter val="144,00"/>
        <filter val="144,38"/>
        <filter val="145,00"/>
        <filter val="15 536,30"/>
        <filter val="15,00"/>
        <filter val="151,00"/>
        <filter val="16 368,82"/>
        <filter val="16,00"/>
        <filter val="163,40"/>
        <filter val="167,50"/>
        <filter val="17 093,82"/>
        <filter val="17,60"/>
        <filter val="17,85"/>
        <filter val="170,00"/>
        <filter val="171,67"/>
        <filter val="18,62"/>
        <filter val="18,90"/>
        <filter val="185,00"/>
        <filter val="19,26"/>
        <filter val="2 565,00"/>
        <filter val="2,10"/>
        <filter val="20,00"/>
        <filter val="21,97"/>
        <filter val="210,00"/>
        <filter val="218,00"/>
        <filter val="22,50"/>
        <filter val="229,50"/>
        <filter val="230,00"/>
        <filter val="24,26"/>
        <filter val="25,00"/>
        <filter val="250,00"/>
        <filter val="26,00"/>
        <filter val="28,00"/>
        <filter val="289,00"/>
        <filter val="29"/>
        <filter val="3,50"/>
        <filter val="30,00"/>
        <filter val="308,00"/>
        <filter val="33,00"/>
        <filter val="333,00"/>
        <filter val="34,47"/>
        <filter val="37,00"/>
        <filter val="4 750,00"/>
        <filter val="4,00"/>
        <filter val="4,20"/>
        <filter val="4,50"/>
        <filter val="40,00"/>
        <filter val="42,60"/>
        <filter val="44,00"/>
        <filter val="447,00"/>
        <filter val="46,15"/>
        <filter val="48,10"/>
        <filter val="5,00"/>
        <filter val="5,50"/>
        <filter val="5,60"/>
        <filter val="54,76"/>
        <filter val="549,70"/>
        <filter val="55,50"/>
        <filter val="56,00"/>
        <filter val="56,26"/>
        <filter val="56,70"/>
        <filter val="6,00"/>
        <filter val="6,10"/>
        <filter val="6,22"/>
        <filter val="6,30"/>
        <filter val="60,00"/>
        <filter val="608,97"/>
        <filter val="630,00"/>
        <filter val="64,40"/>
        <filter val="66,00"/>
        <filter val="67,50"/>
        <filter val="68,00"/>
        <filter val="68,60"/>
        <filter val="69,00"/>
        <filter val="7,00"/>
        <filter val="73,83"/>
        <filter val="774,00"/>
        <filter val="8,40"/>
        <filter val="85,00"/>
        <filter val="9,80"/>
        <filter val="950,00"/>
        <filter val="99,00"/>
      </filters>
    </filterColumn>
    <filterColumn colId="29" showButton="0"/>
    <filterColumn colId="30" showButton="0"/>
  </autoFilter>
  <mergeCells count="1100"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D473:E473"/>
    <mergeCell ref="P244:T244"/>
    <mergeCell ref="A165:O166"/>
    <mergeCell ref="P231:T231"/>
    <mergeCell ref="D174:E17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D113:E113"/>
    <mergeCell ref="P416:T416"/>
    <mergeCell ref="P142:T142"/>
    <mergeCell ref="D26:E26"/>
    <mergeCell ref="D148:E148"/>
    <mergeCell ref="A316:Z316"/>
    <mergeCell ref="D308:E308"/>
    <mergeCell ref="A46:Z46"/>
    <mergeCell ref="P302:T302"/>
    <mergeCell ref="D423:E423"/>
    <mergeCell ref="P87:V87"/>
    <mergeCell ref="A276:Z276"/>
    <mergeCell ref="P245:V245"/>
    <mergeCell ref="A441:Z441"/>
    <mergeCell ref="A368:Z368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A307:Z307"/>
    <mergeCell ref="P409:V409"/>
    <mergeCell ref="J17:J18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A470:O471"/>
    <mergeCell ref="P354:V354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446:E446"/>
    <mergeCell ref="P550:V550"/>
    <mergeCell ref="D299:E299"/>
    <mergeCell ref="P567:T567"/>
    <mergeCell ref="P539:V539"/>
    <mergeCell ref="A563:Z563"/>
    <mergeCell ref="A420:O421"/>
    <mergeCell ref="P572:T572"/>
    <mergeCell ref="D511:E511"/>
    <mergeCell ref="D334:E334"/>
    <mergeCell ref="P465:V465"/>
    <mergeCell ref="P571:T571"/>
    <mergeCell ref="D514:E514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596:T596"/>
    <mergeCell ref="P562:V562"/>
    <mergeCell ref="A273:O274"/>
    <mergeCell ref="D64:E64"/>
    <mergeCell ref="A598:O599"/>
    <mergeCell ref="D132:E132"/>
    <mergeCell ref="P211:T21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D194:E194"/>
    <mergeCell ref="A43:O44"/>
    <mergeCell ref="D82:E82"/>
    <mergeCell ref="L17:L18"/>
    <mergeCell ref="P255:T25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P462:T462"/>
    <mergeCell ref="P256:T256"/>
    <mergeCell ref="D199:E199"/>
    <mergeCell ref="P554:T554"/>
    <mergeCell ref="D364:E364"/>
    <mergeCell ref="D497:E497"/>
    <mergeCell ref="A404:O405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155:O156"/>
    <mergeCell ref="D413:E41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38:T38"/>
    <mergeCell ref="D217:E217"/>
    <mergeCell ref="P345:T345"/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2024-10-28T10:48:02Z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