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2BC132-6497-414A-9BA8-783CEBA4E2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BO539" i="1"/>
  <c r="BM539" i="1"/>
  <c r="Y539" i="1"/>
  <c r="P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Y371" i="1" s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Y367" i="1" s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BO356" i="1"/>
  <c r="BM356" i="1"/>
  <c r="Y356" i="1"/>
  <c r="BP356" i="1" s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Y314" i="1" s="1"/>
  <c r="P313" i="1"/>
  <c r="X310" i="1"/>
  <c r="X309" i="1"/>
  <c r="BO308" i="1"/>
  <c r="BM308" i="1"/>
  <c r="Y308" i="1"/>
  <c r="S627" i="1" s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P627" i="1" s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BP277" i="1" s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92" i="1" l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61" i="1"/>
  <c r="BN461" i="1"/>
  <c r="Z461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B627" i="1"/>
  <c r="Z30" i="1"/>
  <c r="BN30" i="1"/>
  <c r="Z31" i="1"/>
  <c r="BN31" i="1"/>
  <c r="Z34" i="1"/>
  <c r="BN34" i="1"/>
  <c r="Z58" i="1"/>
  <c r="BN58" i="1"/>
  <c r="Z64" i="1"/>
  <c r="BN64" i="1"/>
  <c r="Z75" i="1"/>
  <c r="BN75" i="1"/>
  <c r="Z76" i="1"/>
  <c r="BN76" i="1"/>
  <c r="Y88" i="1"/>
  <c r="Y96" i="1"/>
  <c r="Z94" i="1"/>
  <c r="BN94" i="1"/>
  <c r="Z115" i="1"/>
  <c r="BN115" i="1"/>
  <c r="F627" i="1"/>
  <c r="Z153" i="1"/>
  <c r="BN153" i="1"/>
  <c r="Z174" i="1"/>
  <c r="BN174" i="1"/>
  <c r="Z184" i="1"/>
  <c r="BN184" i="1"/>
  <c r="Z195" i="1"/>
  <c r="BN195" i="1"/>
  <c r="Z206" i="1"/>
  <c r="BN206" i="1"/>
  <c r="Z221" i="1"/>
  <c r="BN221" i="1"/>
  <c r="Z231" i="1"/>
  <c r="BN231" i="1"/>
  <c r="Z241" i="1"/>
  <c r="BN241" i="1"/>
  <c r="Z254" i="1"/>
  <c r="BN254" i="1"/>
  <c r="Z265" i="1"/>
  <c r="BN265" i="1"/>
  <c r="Z287" i="1"/>
  <c r="Z288" i="1" s="1"/>
  <c r="BN287" i="1"/>
  <c r="BP287" i="1"/>
  <c r="Y288" i="1"/>
  <c r="Z292" i="1"/>
  <c r="BN292" i="1"/>
  <c r="Z303" i="1"/>
  <c r="BN303" i="1"/>
  <c r="Z327" i="1"/>
  <c r="BN327" i="1"/>
  <c r="Z341" i="1"/>
  <c r="BN341" i="1"/>
  <c r="Z359" i="1"/>
  <c r="BN359" i="1"/>
  <c r="Z370" i="1"/>
  <c r="Z371" i="1" s="1"/>
  <c r="BN370" i="1"/>
  <c r="BP370" i="1"/>
  <c r="Z374" i="1"/>
  <c r="BN374" i="1"/>
  <c r="BP382" i="1"/>
  <c r="BN382" i="1"/>
  <c r="Z382" i="1"/>
  <c r="BP384" i="1"/>
  <c r="BN384" i="1"/>
  <c r="Z384" i="1"/>
  <c r="BP418" i="1"/>
  <c r="BN418" i="1"/>
  <c r="Z418" i="1"/>
  <c r="BP454" i="1"/>
  <c r="BN454" i="1"/>
  <c r="Z454" i="1"/>
  <c r="BP486" i="1"/>
  <c r="BN486" i="1"/>
  <c r="Z486" i="1"/>
  <c r="BP517" i="1"/>
  <c r="BN517" i="1"/>
  <c r="Z517" i="1"/>
  <c r="BP537" i="1"/>
  <c r="BN537" i="1"/>
  <c r="Z537" i="1"/>
  <c r="BP541" i="1"/>
  <c r="BN541" i="1"/>
  <c r="Z541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Y40" i="1"/>
  <c r="Y39" i="1"/>
  <c r="BP38" i="1"/>
  <c r="BN38" i="1"/>
  <c r="Z38" i="1"/>
  <c r="Z39" i="1" s="1"/>
  <c r="Y44" i="1"/>
  <c r="Y43" i="1"/>
  <c r="BP42" i="1"/>
  <c r="BN42" i="1"/>
  <c r="Z42" i="1"/>
  <c r="Z43" i="1" s="1"/>
  <c r="BP48" i="1"/>
  <c r="BN48" i="1"/>
  <c r="Z48" i="1"/>
  <c r="BP66" i="1"/>
  <c r="BN66" i="1"/>
  <c r="Z66" i="1"/>
  <c r="BP82" i="1"/>
  <c r="BN82" i="1"/>
  <c r="Z82" i="1"/>
  <c r="X618" i="1"/>
  <c r="X621" i="1"/>
  <c r="BP28" i="1"/>
  <c r="BN28" i="1"/>
  <c r="Z28" i="1"/>
  <c r="BP52" i="1"/>
  <c r="BN52" i="1"/>
  <c r="Z52" i="1"/>
  <c r="BP69" i="1"/>
  <c r="BN69" i="1"/>
  <c r="Z69" i="1"/>
  <c r="Y366" i="1"/>
  <c r="BP386" i="1"/>
  <c r="BN386" i="1"/>
  <c r="Z386" i="1"/>
  <c r="BP396" i="1"/>
  <c r="BN396" i="1"/>
  <c r="Z396" i="1"/>
  <c r="BP424" i="1"/>
  <c r="BN424" i="1"/>
  <c r="Z42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X619" i="1"/>
  <c r="Y36" i="1"/>
  <c r="D627" i="1"/>
  <c r="Y78" i="1"/>
  <c r="Z86" i="1"/>
  <c r="BN86" i="1"/>
  <c r="Z100" i="1"/>
  <c r="BN100" i="1"/>
  <c r="E627" i="1"/>
  <c r="Z113" i="1"/>
  <c r="BN113" i="1"/>
  <c r="Z122" i="1"/>
  <c r="BN122" i="1"/>
  <c r="Z137" i="1"/>
  <c r="BN137" i="1"/>
  <c r="BP137" i="1"/>
  <c r="Z140" i="1"/>
  <c r="BN140" i="1"/>
  <c r="Z148" i="1"/>
  <c r="BN148" i="1"/>
  <c r="Z159" i="1"/>
  <c r="BN159" i="1"/>
  <c r="Y165" i="1"/>
  <c r="Z170" i="1"/>
  <c r="BN170" i="1"/>
  <c r="Y180" i="1"/>
  <c r="Z176" i="1"/>
  <c r="BN176" i="1"/>
  <c r="Z182" i="1"/>
  <c r="BN182" i="1"/>
  <c r="BP182" i="1"/>
  <c r="I627" i="1"/>
  <c r="Y203" i="1"/>
  <c r="Z197" i="1"/>
  <c r="BN197" i="1"/>
  <c r="Z201" i="1"/>
  <c r="BN201" i="1"/>
  <c r="Z211" i="1"/>
  <c r="BN211" i="1"/>
  <c r="BP211" i="1"/>
  <c r="Z219" i="1"/>
  <c r="BN219" i="1"/>
  <c r="Z223" i="1"/>
  <c r="BN223" i="1"/>
  <c r="Y239" i="1"/>
  <c r="Z229" i="1"/>
  <c r="BN229" i="1"/>
  <c r="Z233" i="1"/>
  <c r="BN233" i="1"/>
  <c r="Z237" i="1"/>
  <c r="BN237" i="1"/>
  <c r="Z243" i="1"/>
  <c r="BN243" i="1"/>
  <c r="Z252" i="1"/>
  <c r="BN252" i="1"/>
  <c r="Z256" i="1"/>
  <c r="BN256" i="1"/>
  <c r="Z263" i="1"/>
  <c r="BN263" i="1"/>
  <c r="Z267" i="1"/>
  <c r="BN267" i="1"/>
  <c r="Z272" i="1"/>
  <c r="Z273" i="1" s="1"/>
  <c r="BN272" i="1"/>
  <c r="BP272" i="1"/>
  <c r="Y273" i="1"/>
  <c r="Z277" i="1"/>
  <c r="BN277" i="1"/>
  <c r="Z278" i="1"/>
  <c r="BN278" i="1"/>
  <c r="Z282" i="1"/>
  <c r="BN282" i="1"/>
  <c r="Z294" i="1"/>
  <c r="BN294" i="1"/>
  <c r="R627" i="1"/>
  <c r="Z301" i="1"/>
  <c r="BN301" i="1"/>
  <c r="Z308" i="1"/>
  <c r="Z309" i="1" s="1"/>
  <c r="BN308" i="1"/>
  <c r="BP308" i="1"/>
  <c r="Y309" i="1"/>
  <c r="Z313" i="1"/>
  <c r="Z314" i="1" s="1"/>
  <c r="BN313" i="1"/>
  <c r="BP313" i="1"/>
  <c r="Z317" i="1"/>
  <c r="BN317" i="1"/>
  <c r="BP317" i="1"/>
  <c r="Z325" i="1"/>
  <c r="BN325" i="1"/>
  <c r="Z329" i="1"/>
  <c r="BN329" i="1"/>
  <c r="Z337" i="1"/>
  <c r="BN337" i="1"/>
  <c r="Z343" i="1"/>
  <c r="BN343" i="1"/>
  <c r="Z351" i="1"/>
  <c r="BN351" i="1"/>
  <c r="Z356" i="1"/>
  <c r="BN356" i="1"/>
  <c r="Z357" i="1"/>
  <c r="BN357" i="1"/>
  <c r="Z363" i="1"/>
  <c r="BN363" i="1"/>
  <c r="BP363" i="1"/>
  <c r="Z376" i="1"/>
  <c r="BN376" i="1"/>
  <c r="BP390" i="1"/>
  <c r="BN390" i="1"/>
  <c r="Z390" i="1"/>
  <c r="BP408" i="1"/>
  <c r="BN408" i="1"/>
  <c r="Z408" i="1"/>
  <c r="BP416" i="1"/>
  <c r="BN416" i="1"/>
  <c r="Z416" i="1"/>
  <c r="BP432" i="1"/>
  <c r="BN432" i="1"/>
  <c r="Z432" i="1"/>
  <c r="BP452" i="1"/>
  <c r="BN452" i="1"/>
  <c r="Z452" i="1"/>
  <c r="BP459" i="1"/>
  <c r="BN459" i="1"/>
  <c r="Z459" i="1"/>
  <c r="BP484" i="1"/>
  <c r="BN484" i="1"/>
  <c r="Z484" i="1"/>
  <c r="BP515" i="1"/>
  <c r="BN515" i="1"/>
  <c r="Z515" i="1"/>
  <c r="BP520" i="1"/>
  <c r="BN520" i="1"/>
  <c r="Z520" i="1"/>
  <c r="BP535" i="1"/>
  <c r="BN535" i="1"/>
  <c r="Z535" i="1"/>
  <c r="Y549" i="1"/>
  <c r="AE627" i="1"/>
  <c r="Y603" i="1"/>
  <c r="BP601" i="1"/>
  <c r="BN601" i="1"/>
  <c r="Z601" i="1"/>
  <c r="Z603" i="1" s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Y238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Y283" i="1"/>
  <c r="BP293" i="1"/>
  <c r="BN293" i="1"/>
  <c r="Z293" i="1"/>
  <c r="Z295" i="1" s="1"/>
  <c r="BP302" i="1"/>
  <c r="BN302" i="1"/>
  <c r="Z302" i="1"/>
  <c r="BP324" i="1"/>
  <c r="BN324" i="1"/>
  <c r="Z324" i="1"/>
  <c r="BP328" i="1"/>
  <c r="BN328" i="1"/>
  <c r="Z328" i="1"/>
  <c r="BP336" i="1"/>
  <c r="BN336" i="1"/>
  <c r="Z336" i="1"/>
  <c r="BP344" i="1"/>
  <c r="BN344" i="1"/>
  <c r="Z344" i="1"/>
  <c r="BP352" i="1"/>
  <c r="BN352" i="1"/>
  <c r="Z352" i="1"/>
  <c r="Y354" i="1"/>
  <c r="BP358" i="1"/>
  <c r="BN358" i="1"/>
  <c r="Z358" i="1"/>
  <c r="Z360" i="1" s="1"/>
  <c r="Y360" i="1"/>
  <c r="BP385" i="1"/>
  <c r="BN385" i="1"/>
  <c r="Z385" i="1"/>
  <c r="BP389" i="1"/>
  <c r="BN389" i="1"/>
  <c r="Z389" i="1"/>
  <c r="Y393" i="1"/>
  <c r="BP397" i="1"/>
  <c r="BN397" i="1"/>
  <c r="Z397" i="1"/>
  <c r="Y399" i="1"/>
  <c r="Y404" i="1"/>
  <c r="BP401" i="1"/>
  <c r="BN401" i="1"/>
  <c r="Z401" i="1"/>
  <c r="Y405" i="1"/>
  <c r="X627" i="1"/>
  <c r="Y420" i="1"/>
  <c r="BP413" i="1"/>
  <c r="BN413" i="1"/>
  <c r="Z413" i="1"/>
  <c r="Y421" i="1"/>
  <c r="BP417" i="1"/>
  <c r="BN417" i="1"/>
  <c r="Z417" i="1"/>
  <c r="BP429" i="1"/>
  <c r="BN429" i="1"/>
  <c r="Z429" i="1"/>
  <c r="Y433" i="1"/>
  <c r="BP447" i="1"/>
  <c r="BN447" i="1"/>
  <c r="Z447" i="1"/>
  <c r="Y466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Y488" i="1"/>
  <c r="BP501" i="1"/>
  <c r="BN501" i="1"/>
  <c r="Z501" i="1"/>
  <c r="Y505" i="1"/>
  <c r="H627" i="1"/>
  <c r="F9" i="1"/>
  <c r="J9" i="1"/>
  <c r="Z22" i="1"/>
  <c r="Z23" i="1" s="1"/>
  <c r="BN22" i="1"/>
  <c r="BP22" i="1"/>
  <c r="Y23" i="1"/>
  <c r="X617" i="1"/>
  <c r="Z26" i="1"/>
  <c r="BN26" i="1"/>
  <c r="BP26" i="1"/>
  <c r="Z27" i="1"/>
  <c r="BN27" i="1"/>
  <c r="Z29" i="1"/>
  <c r="BN29" i="1"/>
  <c r="Z32" i="1"/>
  <c r="BN32" i="1"/>
  <c r="Z33" i="1"/>
  <c r="BN33" i="1"/>
  <c r="C627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5" i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BN207" i="1"/>
  <c r="Y208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Y245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81" i="1"/>
  <c r="BN281" i="1"/>
  <c r="Z281" i="1"/>
  <c r="Y295" i="1"/>
  <c r="BP300" i="1"/>
  <c r="BN300" i="1"/>
  <c r="Z300" i="1"/>
  <c r="Z304" i="1" s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BP375" i="1"/>
  <c r="BN375" i="1"/>
  <c r="Z375" i="1"/>
  <c r="Z377" i="1" s="1"/>
  <c r="Y377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6" i="1"/>
  <c r="BN346" i="1"/>
  <c r="Z346" i="1"/>
  <c r="Z347" i="1" s="1"/>
  <c r="Y348" i="1"/>
  <c r="Y353" i="1"/>
  <c r="BP350" i="1"/>
  <c r="BN350" i="1"/>
  <c r="Z350" i="1"/>
  <c r="Y361" i="1"/>
  <c r="BP364" i="1"/>
  <c r="BN364" i="1"/>
  <c r="Z364" i="1"/>
  <c r="Z366" i="1" s="1"/>
  <c r="V627" i="1"/>
  <c r="Y378" i="1"/>
  <c r="BP383" i="1"/>
  <c r="BN383" i="1"/>
  <c r="Z383" i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5" i="1"/>
  <c r="BN415" i="1"/>
  <c r="Z415" i="1"/>
  <c r="BP419" i="1"/>
  <c r="BN419" i="1"/>
  <c r="Z419" i="1"/>
  <c r="Y426" i="1"/>
  <c r="BP423" i="1"/>
  <c r="BN423" i="1"/>
  <c r="Z423" i="1"/>
  <c r="Z425" i="1" s="1"/>
  <c r="Y434" i="1"/>
  <c r="BP431" i="1"/>
  <c r="BN431" i="1"/>
  <c r="Z431" i="1"/>
  <c r="Y46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71" i="1"/>
  <c r="BP468" i="1"/>
  <c r="BN468" i="1"/>
  <c r="Z468" i="1"/>
  <c r="Z470" i="1" s="1"/>
  <c r="Y475" i="1"/>
  <c r="BP485" i="1"/>
  <c r="BN485" i="1"/>
  <c r="Z485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29" i="1"/>
  <c r="BN529" i="1"/>
  <c r="Z529" i="1"/>
  <c r="Y532" i="1"/>
  <c r="BP536" i="1"/>
  <c r="BN536" i="1"/>
  <c r="Z536" i="1"/>
  <c r="BP540" i="1"/>
  <c r="BN540" i="1"/>
  <c r="Z540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0" i="1"/>
  <c r="BN530" i="1"/>
  <c r="Z530" i="1"/>
  <c r="Y544" i="1"/>
  <c r="BP534" i="1"/>
  <c r="BN534" i="1"/>
  <c r="Z534" i="1"/>
  <c r="BP539" i="1"/>
  <c r="BN539" i="1"/>
  <c r="Z539" i="1"/>
  <c r="Y543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73" i="1" l="1"/>
  <c r="Z549" i="1"/>
  <c r="Z393" i="1"/>
  <c r="Z353" i="1"/>
  <c r="Z338" i="1"/>
  <c r="Z269" i="1"/>
  <c r="Z238" i="1"/>
  <c r="Z208" i="1"/>
  <c r="Z171" i="1"/>
  <c r="Z155" i="1"/>
  <c r="Z398" i="1"/>
  <c r="Z144" i="1"/>
  <c r="Z54" i="1"/>
  <c r="Z504" i="1"/>
  <c r="Z433" i="1"/>
  <c r="X620" i="1"/>
  <c r="Z543" i="1"/>
  <c r="Z531" i="1"/>
  <c r="Z465" i="1"/>
  <c r="Z202" i="1"/>
  <c r="Z179" i="1"/>
  <c r="Z134" i="1"/>
  <c r="Z126" i="1"/>
  <c r="Z102" i="1"/>
  <c r="Z87" i="1"/>
  <c r="Z283" i="1"/>
  <c r="Z245" i="1"/>
  <c r="Z525" i="1"/>
  <c r="Z597" i="1"/>
  <c r="Z583" i="1"/>
  <c r="Z331" i="1"/>
  <c r="Z257" i="1"/>
  <c r="Z224" i="1"/>
  <c r="Z117" i="1"/>
  <c r="Z109" i="1"/>
  <c r="Z96" i="1"/>
  <c r="Z78" i="1"/>
  <c r="Z71" i="1"/>
  <c r="Z35" i="1"/>
  <c r="Y621" i="1"/>
  <c r="Y618" i="1"/>
  <c r="Z420" i="1"/>
  <c r="Z404" i="1"/>
  <c r="Y617" i="1"/>
  <c r="Z566" i="1"/>
  <c r="Y619" i="1"/>
  <c r="Z488" i="1"/>
  <c r="Z622" i="1" l="1"/>
  <c r="Y620" i="1"/>
</calcChain>
</file>

<file path=xl/sharedStrings.xml><?xml version="1.0" encoding="utf-8"?>
<sst xmlns="http://schemas.openxmlformats.org/spreadsheetml/2006/main" count="2902" uniqueCount="1022">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</sst>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1021</v>
      </c>
      <c r="I5" s="1012"/>
      <c r="J5" s="1012"/>
      <c r="K5" s="1012"/>
      <c r="L5" s="1012"/>
      <c r="M5" s="817"/>
      <c r="N5" s="58"/>
      <c r="P5" s="24" t="s">
        <v>10</v>
      </c>
      <c r="Q5" s="1103">
        <v>45596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Четверг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 t="s">
        <v>19</v>
      </c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20</v>
      </c>
      <c r="Q8" s="885">
        <v>0.5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21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22</v>
      </c>
      <c r="Q10" s="934"/>
      <c r="R10" s="935"/>
      <c r="U10" s="24" t="s">
        <v>23</v>
      </c>
      <c r="V10" s="779" t="s">
        <v>24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69"/>
      <c r="R11" s="870"/>
      <c r="U11" s="24" t="s">
        <v>27</v>
      </c>
      <c r="V11" s="1045" t="s">
        <v>28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29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30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31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32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33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34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36</v>
      </c>
      <c r="B17" s="776" t="s">
        <v>37</v>
      </c>
      <c r="C17" s="891" t="s">
        <v>38</v>
      </c>
      <c r="D17" s="776" t="s">
        <v>39</v>
      </c>
      <c r="E17" s="844"/>
      <c r="F17" s="776" t="s">
        <v>40</v>
      </c>
      <c r="G17" s="776" t="s">
        <v>41</v>
      </c>
      <c r="H17" s="776" t="s">
        <v>42</v>
      </c>
      <c r="I17" s="776" t="s">
        <v>43</v>
      </c>
      <c r="J17" s="776" t="s">
        <v>44</v>
      </c>
      <c r="K17" s="776" t="s">
        <v>45</v>
      </c>
      <c r="L17" s="776" t="s">
        <v>46</v>
      </c>
      <c r="M17" s="776" t="s">
        <v>47</v>
      </c>
      <c r="N17" s="776" t="s">
        <v>48</v>
      </c>
      <c r="O17" s="776" t="s">
        <v>49</v>
      </c>
      <c r="P17" s="776" t="s">
        <v>50</v>
      </c>
      <c r="Q17" s="843"/>
      <c r="R17" s="843"/>
      <c r="S17" s="843"/>
      <c r="T17" s="844"/>
      <c r="U17" s="1125" t="s">
        <v>51</v>
      </c>
      <c r="V17" s="757"/>
      <c r="W17" s="776" t="s">
        <v>52</v>
      </c>
      <c r="X17" s="776" t="s">
        <v>53</v>
      </c>
      <c r="Y17" s="1126" t="s">
        <v>54</v>
      </c>
      <c r="Z17" s="1002" t="s">
        <v>55</v>
      </c>
      <c r="AA17" s="987" t="s">
        <v>56</v>
      </c>
      <c r="AB17" s="987" t="s">
        <v>57</v>
      </c>
      <c r="AC17" s="987" t="s">
        <v>58</v>
      </c>
      <c r="AD17" s="987" t="s">
        <v>59</v>
      </c>
      <c r="AE17" s="1084"/>
      <c r="AF17" s="1085"/>
      <c r="AG17" s="66"/>
      <c r="BD17" s="65" t="s">
        <v>60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61</v>
      </c>
      <c r="V18" s="67" t="s">
        <v>62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63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64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71</v>
      </c>
      <c r="Q23" s="733"/>
      <c r="R23" s="733"/>
      <c r="S23" s="733"/>
      <c r="T23" s="733"/>
      <c r="U23" s="733"/>
      <c r="V23" s="734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71</v>
      </c>
      <c r="Q24" s="733"/>
      <c r="R24" s="733"/>
      <c r="S24" s="733"/>
      <c r="T24" s="733"/>
      <c r="U24" s="733"/>
      <c r="V24" s="734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73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38">
        <v>4607091383881</v>
      </c>
      <c r="E26" s="739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0"/>
      <c r="R26" s="730"/>
      <c r="S26" s="730"/>
      <c r="T26" s="731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38">
        <v>4680115885912</v>
      </c>
      <c r="E27" s="739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7" t="s">
        <v>80</v>
      </c>
      <c r="Q27" s="730"/>
      <c r="R27" s="730"/>
      <c r="S27" s="730"/>
      <c r="T27" s="731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7" t="s">
        <v>92</v>
      </c>
      <c r="Q31" s="730"/>
      <c r="R31" s="730"/>
      <c r="S31" s="730"/>
      <c r="T31" s="731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38">
        <v>4607091383911</v>
      </c>
      <c r="E32" s="739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0"/>
      <c r="R32" s="730"/>
      <c r="S32" s="730"/>
      <c r="T32" s="731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38">
        <v>4680115885905</v>
      </c>
      <c r="E33" s="739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23" t="s">
        <v>99</v>
      </c>
      <c r="Q33" s="730"/>
      <c r="R33" s="730"/>
      <c r="S33" s="730"/>
      <c r="T33" s="731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71</v>
      </c>
      <c r="Q35" s="733"/>
      <c r="R35" s="733"/>
      <c r="S35" s="733"/>
      <c r="T35" s="733"/>
      <c r="U35" s="733"/>
      <c r="V35" s="734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71</v>
      </c>
      <c r="Q36" s="733"/>
      <c r="R36" s="733"/>
      <c r="S36" s="733"/>
      <c r="T36" s="733"/>
      <c r="U36" s="733"/>
      <c r="V36" s="734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103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71</v>
      </c>
      <c r="Q39" s="733"/>
      <c r="R39" s="733"/>
      <c r="S39" s="733"/>
      <c r="T39" s="733"/>
      <c r="U39" s="733"/>
      <c r="V39" s="734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71</v>
      </c>
      <c r="Q40" s="733"/>
      <c r="R40" s="733"/>
      <c r="S40" s="733"/>
      <c r="T40" s="733"/>
      <c r="U40" s="733"/>
      <c r="V40" s="734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109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71</v>
      </c>
      <c r="Q43" s="733"/>
      <c r="R43" s="733"/>
      <c r="S43" s="733"/>
      <c r="T43" s="733"/>
      <c r="U43" s="733"/>
      <c r="V43" s="734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71</v>
      </c>
      <c r="Q44" s="733"/>
      <c r="R44" s="733"/>
      <c r="S44" s="733"/>
      <c r="T44" s="733"/>
      <c r="U44" s="733"/>
      <c r="V44" s="734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112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113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114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38">
        <v>4607091385670</v>
      </c>
      <c r="E48" s="739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0"/>
      <c r="R48" s="730"/>
      <c r="S48" s="730"/>
      <c r="T48" s="731"/>
      <c r="U48" s="34"/>
      <c r="V48" s="34"/>
      <c r="W48" s="35" t="s">
        <v>69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38">
        <v>4607091385670</v>
      </c>
      <c r="E49" s="739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0"/>
      <c r="R49" s="730"/>
      <c r="S49" s="730"/>
      <c r="T49" s="731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38">
        <v>4607091385687</v>
      </c>
      <c r="E51" s="739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0"/>
      <c r="R51" s="730"/>
      <c r="S51" s="730"/>
      <c r="T51" s="731"/>
      <c r="U51" s="34"/>
      <c r="V51" s="34"/>
      <c r="W51" s="35" t="s">
        <v>69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38">
        <v>4680115882539</v>
      </c>
      <c r="E52" s="739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0"/>
      <c r="R52" s="730"/>
      <c r="S52" s="730"/>
      <c r="T52" s="731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71</v>
      </c>
      <c r="Q54" s="733"/>
      <c r="R54" s="733"/>
      <c r="S54" s="733"/>
      <c r="T54" s="733"/>
      <c r="U54" s="733"/>
      <c r="V54" s="734"/>
      <c r="W54" s="37" t="s">
        <v>72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71</v>
      </c>
      <c r="Q55" s="733"/>
      <c r="R55" s="733"/>
      <c r="S55" s="733"/>
      <c r="T55" s="733"/>
      <c r="U55" s="733"/>
      <c r="V55" s="734"/>
      <c r="W55" s="37" t="s">
        <v>69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5" t="s">
        <v>73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71</v>
      </c>
      <c r="Q59" s="733"/>
      <c r="R59" s="733"/>
      <c r="S59" s="733"/>
      <c r="T59" s="733"/>
      <c r="U59" s="733"/>
      <c r="V59" s="734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71</v>
      </c>
      <c r="Q60" s="733"/>
      <c r="R60" s="733"/>
      <c r="S60" s="733"/>
      <c r="T60" s="733"/>
      <c r="U60" s="733"/>
      <c r="V60" s="734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138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114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50" t="s">
        <v>141</v>
      </c>
      <c r="Q63" s="730"/>
      <c r="R63" s="730"/>
      <c r="S63" s="730"/>
      <c r="T63" s="731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69</v>
      </c>
      <c r="X64" s="723">
        <v>112</v>
      </c>
      <c r="Y64" s="724">
        <f t="shared" si="11"/>
        <v>118.80000000000001</v>
      </c>
      <c r="Z64" s="36">
        <f>IFERROR(IF(Y64=0,"",ROUNDUP(Y64/H64,0)*0.02175),"")</f>
        <v>0.23924999999999999</v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116.97777777777776</v>
      </c>
      <c r="BN64" s="64">
        <f t="shared" si="13"/>
        <v>124.08</v>
      </c>
      <c r="BO64" s="64">
        <f t="shared" si="14"/>
        <v>0.18518518518518517</v>
      </c>
      <c r="BP64" s="64">
        <f t="shared" si="15"/>
        <v>0.19642857142857142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876" t="s">
        <v>159</v>
      </c>
      <c r="Q68" s="730"/>
      <c r="R68" s="730"/>
      <c r="S68" s="730"/>
      <c r="T68" s="731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161</v>
      </c>
      <c r="B69" s="54" t="s">
        <v>162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69</v>
      </c>
      <c r="X70" s="723">
        <v>450</v>
      </c>
      <c r="Y70" s="724">
        <f t="shared" si="11"/>
        <v>450</v>
      </c>
      <c r="Z70" s="36">
        <f>IFERROR(IF(Y70=0,"",ROUNDUP(Y70/H70,0)*0.00902),"")</f>
        <v>0.90200000000000002</v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471</v>
      </c>
      <c r="BN70" s="64">
        <f t="shared" si="13"/>
        <v>471</v>
      </c>
      <c r="BO70" s="64">
        <f t="shared" si="14"/>
        <v>0.75757575757575757</v>
      </c>
      <c r="BP70" s="64">
        <f t="shared" si="15"/>
        <v>0.75757575757575757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71</v>
      </c>
      <c r="Q71" s="733"/>
      <c r="R71" s="733"/>
      <c r="S71" s="733"/>
      <c r="T71" s="733"/>
      <c r="U71" s="733"/>
      <c r="V71" s="734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110.37037037037037</v>
      </c>
      <c r="Y71" s="725">
        <f>IFERROR(Y63/H63,"0")+IFERROR(Y64/H64,"0")+IFERROR(Y65/H65,"0")+IFERROR(Y66/H66,"0")+IFERROR(Y67/H67,"0")+IFERROR(Y68/H68,"0")+IFERROR(Y69/H69,"0")+IFERROR(Y70/H70,"0")</f>
        <v>111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1.1412500000000001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71</v>
      </c>
      <c r="Q72" s="733"/>
      <c r="R72" s="733"/>
      <c r="S72" s="733"/>
      <c r="T72" s="733"/>
      <c r="U72" s="733"/>
      <c r="V72" s="734"/>
      <c r="W72" s="37" t="s">
        <v>69</v>
      </c>
      <c r="X72" s="725">
        <f>IFERROR(SUM(X63:X70),"0")</f>
        <v>562</v>
      </c>
      <c r="Y72" s="725">
        <f>IFERROR(SUM(Y63:Y70),"0")</f>
        <v>568.79999999999995</v>
      </c>
      <c r="Z72" s="37"/>
      <c r="AA72" s="726"/>
      <c r="AB72" s="726"/>
      <c r="AC72" s="726"/>
    </row>
    <row r="73" spans="1:68" ht="14.25" hidden="1" customHeight="1" x14ac:dyDescent="0.25">
      <c r="A73" s="735" t="s">
        <v>166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hidden="1" customHeight="1" x14ac:dyDescent="0.25">
      <c r="A74" s="54" t="s">
        <v>167</v>
      </c>
      <c r="B74" s="54" t="s">
        <v>168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69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27" t="s">
        <v>175</v>
      </c>
      <c r="Q76" s="730"/>
      <c r="R76" s="730"/>
      <c r="S76" s="730"/>
      <c r="T76" s="731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69</v>
      </c>
      <c r="X77" s="723">
        <v>145.80000000000001</v>
      </c>
      <c r="Y77" s="724">
        <f>IFERROR(IF(X77="",0,CEILING((X77/$H77),1)*$H77),"")</f>
        <v>145.80000000000001</v>
      </c>
      <c r="Z77" s="36">
        <f>IFERROR(IF(Y77=0,"",ROUNDUP(Y77/H77,0)*0.00753),"")</f>
        <v>0.40662000000000004</v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156.6</v>
      </c>
      <c r="BN77" s="64">
        <f>IFERROR(Y77*I77/H77,"0")</f>
        <v>156.6</v>
      </c>
      <c r="BO77" s="64">
        <f>IFERROR(1/J77*(X77/H77),"0")</f>
        <v>0.34615384615384615</v>
      </c>
      <c r="BP77" s="64">
        <f>IFERROR(1/J77*(Y77/H77),"0")</f>
        <v>0.34615384615384615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71</v>
      </c>
      <c r="Q78" s="733"/>
      <c r="R78" s="733"/>
      <c r="S78" s="733"/>
      <c r="T78" s="733"/>
      <c r="U78" s="733"/>
      <c r="V78" s="734"/>
      <c r="W78" s="37" t="s">
        <v>72</v>
      </c>
      <c r="X78" s="725">
        <f>IFERROR(X74/H74,"0")+IFERROR(X75/H75,"0")+IFERROR(X76/H76,"0")+IFERROR(X77/H77,"0")</f>
        <v>54</v>
      </c>
      <c r="Y78" s="725">
        <f>IFERROR(Y74/H74,"0")+IFERROR(Y75/H75,"0")+IFERROR(Y76/H76,"0")+IFERROR(Y77/H77,"0")</f>
        <v>54</v>
      </c>
      <c r="Z78" s="725">
        <f>IFERROR(IF(Z74="",0,Z74),"0")+IFERROR(IF(Z75="",0,Z75),"0")+IFERROR(IF(Z76="",0,Z76),"0")+IFERROR(IF(Z77="",0,Z77),"0")</f>
        <v>0.40662000000000004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71</v>
      </c>
      <c r="Q79" s="733"/>
      <c r="R79" s="733"/>
      <c r="S79" s="733"/>
      <c r="T79" s="733"/>
      <c r="U79" s="733"/>
      <c r="V79" s="734"/>
      <c r="W79" s="37" t="s">
        <v>69</v>
      </c>
      <c r="X79" s="725">
        <f>IFERROR(SUM(X74:X77),"0")</f>
        <v>145.80000000000001</v>
      </c>
      <c r="Y79" s="725">
        <f>IFERROR(SUM(Y74:Y77),"0")</f>
        <v>145.80000000000001</v>
      </c>
      <c r="Z79" s="37"/>
      <c r="AA79" s="726"/>
      <c r="AB79" s="726"/>
      <c r="AC79" s="726"/>
    </row>
    <row r="80" spans="1:68" ht="14.25" hidden="1" customHeight="1" x14ac:dyDescent="0.25">
      <c r="A80" s="735" t="s">
        <v>64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71</v>
      </c>
      <c r="Q87" s="733"/>
      <c r="R87" s="733"/>
      <c r="S87" s="733"/>
      <c r="T87" s="733"/>
      <c r="U87" s="733"/>
      <c r="V87" s="734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71</v>
      </c>
      <c r="Q88" s="733"/>
      <c r="R88" s="733"/>
      <c r="S88" s="733"/>
      <c r="T88" s="733"/>
      <c r="U88" s="733"/>
      <c r="V88" s="734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73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70" t="s">
        <v>195</v>
      </c>
      <c r="Q90" s="730"/>
      <c r="R90" s="730"/>
      <c r="S90" s="730"/>
      <c r="T90" s="731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3" t="s">
        <v>200</v>
      </c>
      <c r="Q91" s="730"/>
      <c r="R91" s="730"/>
      <c r="S91" s="730"/>
      <c r="T91" s="731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93" t="s">
        <v>204</v>
      </c>
      <c r="Q92" s="730"/>
      <c r="R92" s="730"/>
      <c r="S92" s="730"/>
      <c r="T92" s="731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24" t="s">
        <v>207</v>
      </c>
      <c r="Q93" s="730"/>
      <c r="R93" s="730"/>
      <c r="S93" s="730"/>
      <c r="T93" s="731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71</v>
      </c>
      <c r="Q96" s="733"/>
      <c r="R96" s="733"/>
      <c r="S96" s="733"/>
      <c r="T96" s="733"/>
      <c r="U96" s="733"/>
      <c r="V96" s="734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71</v>
      </c>
      <c r="Q97" s="733"/>
      <c r="R97" s="733"/>
      <c r="S97" s="733"/>
      <c r="T97" s="733"/>
      <c r="U97" s="733"/>
      <c r="V97" s="734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213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214</v>
      </c>
      <c r="B100" s="54" t="s">
        <v>217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71</v>
      </c>
      <c r="Q102" s="733"/>
      <c r="R102" s="733"/>
      <c r="S102" s="733"/>
      <c r="T102" s="733"/>
      <c r="U102" s="733"/>
      <c r="V102" s="734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71</v>
      </c>
      <c r="Q103" s="733"/>
      <c r="R103" s="733"/>
      <c r="S103" s="733"/>
      <c r="T103" s="733"/>
      <c r="U103" s="733"/>
      <c r="V103" s="734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221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114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69</v>
      </c>
      <c r="X106" s="723">
        <v>108</v>
      </c>
      <c r="Y106" s="724">
        <f>IFERROR(IF(X106="",0,CEILING((X106/$H106),1)*$H106),"")</f>
        <v>108</v>
      </c>
      <c r="Z106" s="36">
        <f>IFERROR(IF(Y106=0,"",ROUNDUP(Y106/H106,0)*0.02175),"")</f>
        <v>0.21749999999999997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112.8</v>
      </c>
      <c r="BN106" s="64">
        <f>IFERROR(Y106*I106/H106,"0")</f>
        <v>112.8</v>
      </c>
      <c r="BO106" s="64">
        <f>IFERROR(1/J106*(X106/H106),"0")</f>
        <v>0.17857142857142855</v>
      </c>
      <c r="BP106" s="64">
        <f>IFERROR(1/J106*(Y106/H106),"0")</f>
        <v>0.17857142857142855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69</v>
      </c>
      <c r="X108" s="723">
        <v>22.5</v>
      </c>
      <c r="Y108" s="724">
        <f>IFERROR(IF(X108="",0,CEILING((X108/$H108),1)*$H108),"")</f>
        <v>22.5</v>
      </c>
      <c r="Z108" s="36">
        <f>IFERROR(IF(Y108=0,"",ROUNDUP(Y108/H108,0)*0.00902),"")</f>
        <v>4.5100000000000001E-2</v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23.549999999999997</v>
      </c>
      <c r="BN108" s="64">
        <f>IFERROR(Y108*I108/H108,"0")</f>
        <v>23.549999999999997</v>
      </c>
      <c r="BO108" s="64">
        <f>IFERROR(1/J108*(X108/H108),"0")</f>
        <v>3.787878787878788E-2</v>
      </c>
      <c r="BP108" s="64">
        <f>IFERROR(1/J108*(Y108/H108),"0")</f>
        <v>3.787878787878788E-2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71</v>
      </c>
      <c r="Q109" s="733"/>
      <c r="R109" s="733"/>
      <c r="S109" s="733"/>
      <c r="T109" s="733"/>
      <c r="U109" s="733"/>
      <c r="V109" s="734"/>
      <c r="W109" s="37" t="s">
        <v>72</v>
      </c>
      <c r="X109" s="725">
        <f>IFERROR(X106/H106,"0")+IFERROR(X107/H107,"0")+IFERROR(X108/H108,"0")</f>
        <v>15</v>
      </c>
      <c r="Y109" s="725">
        <f>IFERROR(Y106/H106,"0")+IFERROR(Y107/H107,"0")+IFERROR(Y108/H108,"0")</f>
        <v>15</v>
      </c>
      <c r="Z109" s="725">
        <f>IFERROR(IF(Z106="",0,Z106),"0")+IFERROR(IF(Z107="",0,Z107),"0")+IFERROR(IF(Z108="",0,Z108),"0")</f>
        <v>0.26259999999999994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71</v>
      </c>
      <c r="Q110" s="733"/>
      <c r="R110" s="733"/>
      <c r="S110" s="733"/>
      <c r="T110" s="733"/>
      <c r="U110" s="733"/>
      <c r="V110" s="734"/>
      <c r="W110" s="37" t="s">
        <v>69</v>
      </c>
      <c r="X110" s="725">
        <f>IFERROR(SUM(X106:X108),"0")</f>
        <v>130.5</v>
      </c>
      <c r="Y110" s="725">
        <f>IFERROR(SUM(Y106:Y108),"0")</f>
        <v>130.5</v>
      </c>
      <c r="Z110" s="37"/>
      <c r="AA110" s="726"/>
      <c r="AB110" s="726"/>
      <c r="AC110" s="726"/>
    </row>
    <row r="111" spans="1:68" ht="14.25" hidden="1" customHeight="1" x14ac:dyDescent="0.25">
      <c r="A111" s="735" t="s">
        <v>73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231</v>
      </c>
      <c r="B112" s="54" t="s">
        <v>232</v>
      </c>
      <c r="C112" s="31">
        <v>4301051546</v>
      </c>
      <c r="D112" s="738">
        <v>4607091386967</v>
      </c>
      <c r="E112" s="739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0"/>
      <c r="R112" s="730"/>
      <c r="S112" s="730"/>
      <c r="T112" s="731"/>
      <c r="U112" s="34"/>
      <c r="V112" s="34"/>
      <c r="W112" s="35" t="s">
        <v>69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231</v>
      </c>
      <c r="B113" s="54" t="s">
        <v>234</v>
      </c>
      <c r="C113" s="31">
        <v>4301051437</v>
      </c>
      <c r="D113" s="738">
        <v>4607091386967</v>
      </c>
      <c r="E113" s="739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0"/>
      <c r="R113" s="730"/>
      <c r="S113" s="730"/>
      <c r="T113" s="731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235</v>
      </c>
      <c r="B114" s="54" t="s">
        <v>236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237</v>
      </c>
      <c r="B115" s="54" t="s">
        <v>238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71</v>
      </c>
      <c r="Q117" s="733"/>
      <c r="R117" s="733"/>
      <c r="S117" s="733"/>
      <c r="T117" s="733"/>
      <c r="U117" s="733"/>
      <c r="V117" s="734"/>
      <c r="W117" s="37" t="s">
        <v>72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hidden="1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71</v>
      </c>
      <c r="Q118" s="733"/>
      <c r="R118" s="733"/>
      <c r="S118" s="733"/>
      <c r="T118" s="733"/>
      <c r="U118" s="733"/>
      <c r="V118" s="734"/>
      <c r="W118" s="37" t="s">
        <v>69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hidden="1" customHeight="1" x14ac:dyDescent="0.25">
      <c r="A119" s="737" t="s">
        <v>243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114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16.5" hidden="1" customHeight="1" x14ac:dyDescent="0.25">
      <c r="A121" s="54" t="s">
        <v>244</v>
      </c>
      <c r="B121" s="54" t="s">
        <v>245</v>
      </c>
      <c r="C121" s="31">
        <v>4301011703</v>
      </c>
      <c r="D121" s="738">
        <v>4680115882133</v>
      </c>
      <c r="E121" s="739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244</v>
      </c>
      <c r="B122" s="54" t="s">
        <v>247</v>
      </c>
      <c r="C122" s="31">
        <v>4301011514</v>
      </c>
      <c r="D122" s="738">
        <v>4680115882133</v>
      </c>
      <c r="E122" s="739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249</v>
      </c>
      <c r="B123" s="54" t="s">
        <v>250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71</v>
      </c>
      <c r="Q126" s="733"/>
      <c r="R126" s="733"/>
      <c r="S126" s="733"/>
      <c r="T126" s="733"/>
      <c r="U126" s="733"/>
      <c r="V126" s="734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hidden="1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71</v>
      </c>
      <c r="Q127" s="733"/>
      <c r="R127" s="733"/>
      <c r="S127" s="733"/>
      <c r="T127" s="733"/>
      <c r="U127" s="733"/>
      <c r="V127" s="734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166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255</v>
      </c>
      <c r="B129" s="54" t="s">
        <v>256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255</v>
      </c>
      <c r="B130" s="54" t="s">
        <v>258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1033" t="s">
        <v>259</v>
      </c>
      <c r="Q130" s="730"/>
      <c r="R130" s="730"/>
      <c r="S130" s="730"/>
      <c r="T130" s="731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261</v>
      </c>
      <c r="B131" s="54" t="s">
        <v>262</v>
      </c>
      <c r="C131" s="31">
        <v>4301020258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0"/>
      <c r="R131" s="730"/>
      <c r="S131" s="730"/>
      <c r="T131" s="731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261</v>
      </c>
      <c r="B132" s="54" t="s">
        <v>263</v>
      </c>
      <c r="C132" s="31">
        <v>4301020346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03" t="s">
        <v>264</v>
      </c>
      <c r="Q132" s="730"/>
      <c r="R132" s="730"/>
      <c r="S132" s="730"/>
      <c r="T132" s="731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5" t="s">
        <v>267</v>
      </c>
      <c r="Q133" s="730"/>
      <c r="R133" s="730"/>
      <c r="S133" s="730"/>
      <c r="T133" s="731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71</v>
      </c>
      <c r="Q134" s="733"/>
      <c r="R134" s="733"/>
      <c r="S134" s="733"/>
      <c r="T134" s="733"/>
      <c r="U134" s="733"/>
      <c r="V134" s="734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71</v>
      </c>
      <c r="Q135" s="733"/>
      <c r="R135" s="733"/>
      <c r="S135" s="733"/>
      <c r="T135" s="733"/>
      <c r="U135" s="733"/>
      <c r="V135" s="734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73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37.5" hidden="1" customHeight="1" x14ac:dyDescent="0.25">
      <c r="A137" s="54" t="s">
        <v>268</v>
      </c>
      <c r="B137" s="54" t="s">
        <v>269</v>
      </c>
      <c r="C137" s="31">
        <v>4301051360</v>
      </c>
      <c r="D137" s="738">
        <v>4607091385168</v>
      </c>
      <c r="E137" s="739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0"/>
      <c r="R137" s="730"/>
      <c r="S137" s="730"/>
      <c r="T137" s="731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hidden="1" customHeight="1" x14ac:dyDescent="0.25">
      <c r="A138" s="54" t="s">
        <v>268</v>
      </c>
      <c r="B138" s="54" t="s">
        <v>271</v>
      </c>
      <c r="C138" s="31">
        <v>4301051612</v>
      </c>
      <c r="D138" s="738">
        <v>4607091385168</v>
      </c>
      <c r="E138" s="739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0"/>
      <c r="R138" s="730"/>
      <c r="S138" s="730"/>
      <c r="T138" s="731"/>
      <c r="U138" s="34"/>
      <c r="V138" s="34"/>
      <c r="W138" s="35" t="s">
        <v>69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273</v>
      </c>
      <c r="B139" s="54" t="s">
        <v>274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7" t="s">
        <v>275</v>
      </c>
      <c r="Q139" s="730"/>
      <c r="R139" s="730"/>
      <c r="S139" s="730"/>
      <c r="T139" s="731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277</v>
      </c>
      <c r="B140" s="54" t="s">
        <v>278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69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281</v>
      </c>
      <c r="B142" s="54" t="s">
        <v>282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284</v>
      </c>
      <c r="B143" s="54" t="s">
        <v>285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71</v>
      </c>
      <c r="Q144" s="733"/>
      <c r="R144" s="733"/>
      <c r="S144" s="733"/>
      <c r="T144" s="733"/>
      <c r="U144" s="733"/>
      <c r="V144" s="734"/>
      <c r="W144" s="37" t="s">
        <v>72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71</v>
      </c>
      <c r="Q145" s="733"/>
      <c r="R145" s="733"/>
      <c r="S145" s="733"/>
      <c r="T145" s="733"/>
      <c r="U145" s="733"/>
      <c r="V145" s="734"/>
      <c r="W145" s="37" t="s">
        <v>69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213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287</v>
      </c>
      <c r="B147" s="54" t="s">
        <v>288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290</v>
      </c>
      <c r="B148" s="54" t="s">
        <v>291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71</v>
      </c>
      <c r="Q149" s="733"/>
      <c r="R149" s="733"/>
      <c r="S149" s="733"/>
      <c r="T149" s="733"/>
      <c r="U149" s="733"/>
      <c r="V149" s="734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71</v>
      </c>
      <c r="Q150" s="733"/>
      <c r="R150" s="733"/>
      <c r="S150" s="733"/>
      <c r="T150" s="733"/>
      <c r="U150" s="733"/>
      <c r="V150" s="734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293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114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294</v>
      </c>
      <c r="B153" s="54" t="s">
        <v>295</v>
      </c>
      <c r="C153" s="31">
        <v>4301011564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100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0"/>
      <c r="R153" s="730"/>
      <c r="S153" s="730"/>
      <c r="T153" s="731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294</v>
      </c>
      <c r="B154" s="54" t="s">
        <v>297</v>
      </c>
      <c r="C154" s="31">
        <v>4301011562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0"/>
      <c r="R154" s="730"/>
      <c r="S154" s="730"/>
      <c r="T154" s="731"/>
      <c r="U154" s="34"/>
      <c r="V154" s="34"/>
      <c r="W154" s="35" t="s">
        <v>69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71</v>
      </c>
      <c r="Q155" s="733"/>
      <c r="R155" s="733"/>
      <c r="S155" s="733"/>
      <c r="T155" s="733"/>
      <c r="U155" s="733"/>
      <c r="V155" s="734"/>
      <c r="W155" s="37" t="s">
        <v>72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71</v>
      </c>
      <c r="Q156" s="733"/>
      <c r="R156" s="733"/>
      <c r="S156" s="733"/>
      <c r="T156" s="733"/>
      <c r="U156" s="733"/>
      <c r="V156" s="734"/>
      <c r="W156" s="37" t="s">
        <v>69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64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298</v>
      </c>
      <c r="B158" s="54" t="s">
        <v>299</v>
      </c>
      <c r="C158" s="31">
        <v>4301031235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298</v>
      </c>
      <c r="B159" s="54" t="s">
        <v>301</v>
      </c>
      <c r="C159" s="31">
        <v>4301031234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71</v>
      </c>
      <c r="Q160" s="733"/>
      <c r="R160" s="733"/>
      <c r="S160" s="733"/>
      <c r="T160" s="733"/>
      <c r="U160" s="733"/>
      <c r="V160" s="734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71</v>
      </c>
      <c r="Q161" s="733"/>
      <c r="R161" s="733"/>
      <c r="S161" s="733"/>
      <c r="T161" s="733"/>
      <c r="U161" s="733"/>
      <c r="V161" s="734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73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302</v>
      </c>
      <c r="B163" s="54" t="s">
        <v>303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302</v>
      </c>
      <c r="B164" s="54" t="s">
        <v>304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71</v>
      </c>
      <c r="Q165" s="733"/>
      <c r="R165" s="733"/>
      <c r="S165" s="733"/>
      <c r="T165" s="733"/>
      <c r="U165" s="733"/>
      <c r="V165" s="734"/>
      <c r="W165" s="37" t="s">
        <v>72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71</v>
      </c>
      <c r="Q166" s="733"/>
      <c r="R166" s="733"/>
      <c r="S166" s="733"/>
      <c r="T166" s="733"/>
      <c r="U166" s="733"/>
      <c r="V166" s="734"/>
      <c r="W166" s="37" t="s">
        <v>69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112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114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305</v>
      </c>
      <c r="B169" s="54" t="s">
        <v>306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308</v>
      </c>
      <c r="B170" s="54" t="s">
        <v>309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71</v>
      </c>
      <c r="Q171" s="733"/>
      <c r="R171" s="733"/>
      <c r="S171" s="733"/>
      <c r="T171" s="733"/>
      <c r="U171" s="733"/>
      <c r="V171" s="734"/>
      <c r="W171" s="37" t="s">
        <v>72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71</v>
      </c>
      <c r="Q172" s="733"/>
      <c r="R172" s="733"/>
      <c r="S172" s="733"/>
      <c r="T172" s="733"/>
      <c r="U172" s="733"/>
      <c r="V172" s="734"/>
      <c r="W172" s="37" t="s">
        <v>69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64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69</v>
      </c>
      <c r="X175" s="723">
        <v>21</v>
      </c>
      <c r="Y175" s="724">
        <f>IFERROR(IF(X175="",0,CEILING((X175/$H175),1)*$H175),"")</f>
        <v>21</v>
      </c>
      <c r="Z175" s="36">
        <f>IFERROR(IF(Y175=0,"",ROUNDUP(Y175/H175,0)*0.00902),"")</f>
        <v>4.5100000000000001E-2</v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22.5</v>
      </c>
      <c r="BN175" s="64">
        <f>IFERROR(Y175*I175/H175,"0")</f>
        <v>22.5</v>
      </c>
      <c r="BO175" s="64">
        <f>IFERROR(1/J175*(X175/H175),"0")</f>
        <v>3.787878787878788E-2</v>
      </c>
      <c r="BP175" s="64">
        <f>IFERROR(1/J175*(Y175/H175),"0")</f>
        <v>3.787878787878788E-2</v>
      </c>
    </row>
    <row r="176" spans="1:68" ht="16.5" hidden="1" customHeight="1" x14ac:dyDescent="0.25">
      <c r="A176" s="54" t="s">
        <v>317</v>
      </c>
      <c r="B176" s="54" t="s">
        <v>318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69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71</v>
      </c>
      <c r="Q179" s="733"/>
      <c r="R179" s="733"/>
      <c r="S179" s="733"/>
      <c r="T179" s="733"/>
      <c r="U179" s="733"/>
      <c r="V179" s="734"/>
      <c r="W179" s="37" t="s">
        <v>72</v>
      </c>
      <c r="X179" s="725">
        <f>IFERROR(X174/H174,"0")+IFERROR(X175/H175,"0")+IFERROR(X176/H176,"0")+IFERROR(X177/H177,"0")+IFERROR(X178/H178,"0")</f>
        <v>5</v>
      </c>
      <c r="Y179" s="725">
        <f>IFERROR(Y174/H174,"0")+IFERROR(Y175/H175,"0")+IFERROR(Y176/H176,"0")+IFERROR(Y177/H177,"0")+IFERROR(Y178/H178,"0")</f>
        <v>5</v>
      </c>
      <c r="Z179" s="725">
        <f>IFERROR(IF(Z174="",0,Z174),"0")+IFERROR(IF(Z175="",0,Z175),"0")+IFERROR(IF(Z176="",0,Z176),"0")+IFERROR(IF(Z177="",0,Z177),"0")+IFERROR(IF(Z178="",0,Z178),"0")</f>
        <v>4.5100000000000001E-2</v>
      </c>
      <c r="AA179" s="726"/>
      <c r="AB179" s="726"/>
      <c r="AC179" s="726"/>
    </row>
    <row r="180" spans="1:68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71</v>
      </c>
      <c r="Q180" s="733"/>
      <c r="R180" s="733"/>
      <c r="S180" s="733"/>
      <c r="T180" s="733"/>
      <c r="U180" s="733"/>
      <c r="V180" s="734"/>
      <c r="W180" s="37" t="s">
        <v>69</v>
      </c>
      <c r="X180" s="725">
        <f>IFERROR(SUM(X174:X178),"0")</f>
        <v>21</v>
      </c>
      <c r="Y180" s="725">
        <f>IFERROR(SUM(Y174:Y178),"0")</f>
        <v>21</v>
      </c>
      <c r="Z180" s="37"/>
      <c r="AA180" s="726"/>
      <c r="AB180" s="726"/>
      <c r="AC180" s="726"/>
    </row>
    <row r="181" spans="1:68" ht="14.25" hidden="1" customHeight="1" x14ac:dyDescent="0.25">
      <c r="A181" s="735" t="s">
        <v>73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69</v>
      </c>
      <c r="X182" s="723">
        <v>50</v>
      </c>
      <c r="Y182" s="724">
        <f>IFERROR(IF(X182="",0,CEILING((X182/$H182),1)*$H182),"")</f>
        <v>50.400000000000006</v>
      </c>
      <c r="Z182" s="36">
        <f>IFERROR(IF(Y182=0,"",ROUNDUP(Y182/H182,0)*0.02175),"")</f>
        <v>0.1305</v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53.357142857142861</v>
      </c>
      <c r="BN182" s="64">
        <f>IFERROR(Y182*I182/H182,"0")</f>
        <v>53.784000000000006</v>
      </c>
      <c r="BO182" s="64">
        <f>IFERROR(1/J182*(X182/H182),"0")</f>
        <v>0.10629251700680271</v>
      </c>
      <c r="BP182" s="64">
        <f>IFERROR(1/J182*(Y182/H182),"0")</f>
        <v>0.10714285714285714</v>
      </c>
    </row>
    <row r="183" spans="1:68" ht="27" hidden="1" customHeight="1" x14ac:dyDescent="0.25">
      <c r="A183" s="54" t="s">
        <v>327</v>
      </c>
      <c r="B183" s="54" t="s">
        <v>328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330</v>
      </c>
      <c r="B184" s="54" t="s">
        <v>331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69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71</v>
      </c>
      <c r="Q185" s="733"/>
      <c r="R185" s="733"/>
      <c r="S185" s="733"/>
      <c r="T185" s="733"/>
      <c r="U185" s="733"/>
      <c r="V185" s="734"/>
      <c r="W185" s="37" t="s">
        <v>72</v>
      </c>
      <c r="X185" s="725">
        <f>IFERROR(X182/H182,"0")+IFERROR(X183/H183,"0")+IFERROR(X184/H184,"0")</f>
        <v>5.9523809523809526</v>
      </c>
      <c r="Y185" s="725">
        <f>IFERROR(Y182/H182,"0")+IFERROR(Y183/H183,"0")+IFERROR(Y184/H184,"0")</f>
        <v>6</v>
      </c>
      <c r="Z185" s="725">
        <f>IFERROR(IF(Z182="",0,Z182),"0")+IFERROR(IF(Z183="",0,Z183),"0")+IFERROR(IF(Z184="",0,Z184),"0")</f>
        <v>0.1305</v>
      </c>
      <c r="AA185" s="726"/>
      <c r="AB185" s="726"/>
      <c r="AC185" s="726"/>
    </row>
    <row r="186" spans="1:68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71</v>
      </c>
      <c r="Q186" s="733"/>
      <c r="R186" s="733"/>
      <c r="S186" s="733"/>
      <c r="T186" s="733"/>
      <c r="U186" s="733"/>
      <c r="V186" s="734"/>
      <c r="W186" s="37" t="s">
        <v>69</v>
      </c>
      <c r="X186" s="725">
        <f>IFERROR(SUM(X182:X184),"0")</f>
        <v>50</v>
      </c>
      <c r="Y186" s="725">
        <f>IFERROR(SUM(Y182:Y184),"0")</f>
        <v>50.400000000000006</v>
      </c>
      <c r="Z186" s="37"/>
      <c r="AA186" s="726"/>
      <c r="AB186" s="726"/>
      <c r="AC186" s="726"/>
    </row>
    <row r="187" spans="1:68" ht="27.75" hidden="1" customHeight="1" x14ac:dyDescent="0.2">
      <c r="A187" s="823" t="s">
        <v>332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333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166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34" t="s">
        <v>336</v>
      </c>
      <c r="Q190" s="730"/>
      <c r="R190" s="730"/>
      <c r="S190" s="730"/>
      <c r="T190" s="731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71</v>
      </c>
      <c r="Q191" s="733"/>
      <c r="R191" s="733"/>
      <c r="S191" s="733"/>
      <c r="T191" s="733"/>
      <c r="U191" s="733"/>
      <c r="V191" s="734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71</v>
      </c>
      <c r="Q192" s="733"/>
      <c r="R192" s="733"/>
      <c r="S192" s="733"/>
      <c r="T192" s="733"/>
      <c r="U192" s="733"/>
      <c r="V192" s="734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64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344</v>
      </c>
      <c r="B196" s="54" t="s">
        <v>345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69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71</v>
      </c>
      <c r="Q202" s="733"/>
      <c r="R202" s="733"/>
      <c r="S202" s="733"/>
      <c r="T202" s="733"/>
      <c r="U202" s="733"/>
      <c r="V202" s="734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hidden="1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71</v>
      </c>
      <c r="Q203" s="733"/>
      <c r="R203" s="733"/>
      <c r="S203" s="733"/>
      <c r="T203" s="733"/>
      <c r="U203" s="733"/>
      <c r="V203" s="734"/>
      <c r="W203" s="37" t="s">
        <v>69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hidden="1" customHeight="1" x14ac:dyDescent="0.25">
      <c r="A204" s="737" t="s">
        <v>358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114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71</v>
      </c>
      <c r="Q208" s="733"/>
      <c r="R208" s="733"/>
      <c r="S208" s="733"/>
      <c r="T208" s="733"/>
      <c r="U208" s="733"/>
      <c r="V208" s="734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71</v>
      </c>
      <c r="Q209" s="733"/>
      <c r="R209" s="733"/>
      <c r="S209" s="733"/>
      <c r="T209" s="733"/>
      <c r="U209" s="733"/>
      <c r="V209" s="734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166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71</v>
      </c>
      <c r="Q213" s="733"/>
      <c r="R213" s="733"/>
      <c r="S213" s="733"/>
      <c r="T213" s="733"/>
      <c r="U213" s="733"/>
      <c r="V213" s="734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71</v>
      </c>
      <c r="Q214" s="733"/>
      <c r="R214" s="733"/>
      <c r="S214" s="733"/>
      <c r="T214" s="733"/>
      <c r="U214" s="733"/>
      <c r="V214" s="734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64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hidden="1" customHeight="1" x14ac:dyDescent="0.25">
      <c r="A216" s="54" t="s">
        <v>369</v>
      </c>
      <c r="B216" s="54" t="s">
        <v>370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69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372</v>
      </c>
      <c r="B217" s="54" t="s">
        <v>373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69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375</v>
      </c>
      <c r="B218" s="54" t="s">
        <v>376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69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378</v>
      </c>
      <c r="B219" s="54" t="s">
        <v>379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69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71</v>
      </c>
      <c r="Q224" s="733"/>
      <c r="R224" s="733"/>
      <c r="S224" s="733"/>
      <c r="T224" s="733"/>
      <c r="U224" s="733"/>
      <c r="V224" s="734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hidden="1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71</v>
      </c>
      <c r="Q225" s="733"/>
      <c r="R225" s="733"/>
      <c r="S225" s="733"/>
      <c r="T225" s="733"/>
      <c r="U225" s="733"/>
      <c r="V225" s="734"/>
      <c r="W225" s="37" t="s">
        <v>69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hidden="1" customHeight="1" x14ac:dyDescent="0.25">
      <c r="A226" s="735" t="s">
        <v>73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392</v>
      </c>
      <c r="B228" s="54" t="s">
        <v>393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69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398</v>
      </c>
      <c r="B230" s="54" t="s">
        <v>399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69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406</v>
      </c>
      <c r="B233" s="54" t="s">
        <v>407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69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409</v>
      </c>
      <c r="B234" s="54" t="s">
        <v>410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69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69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69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71</v>
      </c>
      <c r="Q238" s="733"/>
      <c r="R238" s="733"/>
      <c r="S238" s="733"/>
      <c r="T238" s="733"/>
      <c r="U238" s="733"/>
      <c r="V238" s="734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6"/>
      <c r="AB238" s="726"/>
      <c r="AC238" s="726"/>
    </row>
    <row r="239" spans="1:68" hidden="1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71</v>
      </c>
      <c r="Q239" s="733"/>
      <c r="R239" s="733"/>
      <c r="S239" s="733"/>
      <c r="T239" s="733"/>
      <c r="U239" s="733"/>
      <c r="V239" s="734"/>
      <c r="W239" s="37" t="s">
        <v>69</v>
      </c>
      <c r="X239" s="725">
        <f>IFERROR(SUM(X227:X237),"0")</f>
        <v>0</v>
      </c>
      <c r="Y239" s="725">
        <f>IFERROR(SUM(Y227:Y237),"0")</f>
        <v>0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213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420</v>
      </c>
      <c r="B242" s="54" t="s">
        <v>421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69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423</v>
      </c>
      <c r="B243" s="54" t="s">
        <v>424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426</v>
      </c>
      <c r="B244" s="54" t="s">
        <v>427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69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71</v>
      </c>
      <c r="Q245" s="733"/>
      <c r="R245" s="733"/>
      <c r="S245" s="733"/>
      <c r="T245" s="733"/>
      <c r="U245" s="733"/>
      <c r="V245" s="734"/>
      <c r="W245" s="37" t="s">
        <v>72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71</v>
      </c>
      <c r="Q246" s="733"/>
      <c r="R246" s="733"/>
      <c r="S246" s="733"/>
      <c r="T246" s="733"/>
      <c r="U246" s="733"/>
      <c r="V246" s="734"/>
      <c r="W246" s="37" t="s">
        <v>69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37" t="s">
        <v>429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114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430</v>
      </c>
      <c r="B249" s="54" t="s">
        <v>431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430</v>
      </c>
      <c r="B250" s="54" t="s">
        <v>433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435</v>
      </c>
      <c r="B251" s="54" t="s">
        <v>436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438</v>
      </c>
      <c r="B252" s="54" t="s">
        <v>439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440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71</v>
      </c>
      <c r="Q257" s="733"/>
      <c r="R257" s="733"/>
      <c r="S257" s="733"/>
      <c r="T257" s="733"/>
      <c r="U257" s="733"/>
      <c r="V257" s="734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71</v>
      </c>
      <c r="Q258" s="733"/>
      <c r="R258" s="733"/>
      <c r="S258" s="733"/>
      <c r="T258" s="733"/>
      <c r="U258" s="733"/>
      <c r="V258" s="734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449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114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450</v>
      </c>
      <c r="B261" s="54" t="s">
        <v>451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450</v>
      </c>
      <c r="B262" s="54" t="s">
        <v>452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454</v>
      </c>
      <c r="B263" s="54" t="s">
        <v>455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457</v>
      </c>
      <c r="B264" s="54" t="s">
        <v>458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460</v>
      </c>
      <c r="B265" s="54" t="s">
        <v>461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71</v>
      </c>
      <c r="Q269" s="733"/>
      <c r="R269" s="733"/>
      <c r="S269" s="733"/>
      <c r="T269" s="733"/>
      <c r="U269" s="733"/>
      <c r="V269" s="734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71</v>
      </c>
      <c r="Q270" s="733"/>
      <c r="R270" s="733"/>
      <c r="S270" s="733"/>
      <c r="T270" s="733"/>
      <c r="U270" s="733"/>
      <c r="V270" s="734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166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469</v>
      </c>
      <c r="B272" s="54" t="s">
        <v>470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1011" t="s">
        <v>471</v>
      </c>
      <c r="Q272" s="730"/>
      <c r="R272" s="730"/>
      <c r="S272" s="730"/>
      <c r="T272" s="731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71</v>
      </c>
      <c r="Q273" s="733"/>
      <c r="R273" s="733"/>
      <c r="S273" s="733"/>
      <c r="T273" s="733"/>
      <c r="U273" s="733"/>
      <c r="V273" s="734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71</v>
      </c>
      <c r="Q274" s="733"/>
      <c r="R274" s="733"/>
      <c r="S274" s="733"/>
      <c r="T274" s="733"/>
      <c r="U274" s="733"/>
      <c r="V274" s="734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473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114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474</v>
      </c>
      <c r="B277" s="54" t="s">
        <v>475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477</v>
      </c>
      <c r="B278" s="54" t="s">
        <v>478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61" t="s">
        <v>479</v>
      </c>
      <c r="Q278" s="730"/>
      <c r="R278" s="730"/>
      <c r="S278" s="730"/>
      <c r="T278" s="731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477</v>
      </c>
      <c r="B279" s="54" t="s">
        <v>481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483</v>
      </c>
      <c r="B280" s="54" t="s">
        <v>484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69</v>
      </c>
      <c r="X281" s="723">
        <v>20</v>
      </c>
      <c r="Y281" s="724">
        <f t="shared" si="57"/>
        <v>20</v>
      </c>
      <c r="Z281" s="36">
        <f>IFERROR(IF(Y281=0,"",ROUNDUP(Y281/H281,0)*0.00902),"")</f>
        <v>4.5100000000000001E-2</v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21.05</v>
      </c>
      <c r="BN281" s="64">
        <f t="shared" si="59"/>
        <v>21.05</v>
      </c>
      <c r="BO281" s="64">
        <f t="shared" si="60"/>
        <v>3.787878787878788E-2</v>
      </c>
      <c r="BP281" s="64">
        <f t="shared" si="61"/>
        <v>3.787878787878788E-2</v>
      </c>
    </row>
    <row r="282" spans="1:68" ht="27" hidden="1" customHeight="1" x14ac:dyDescent="0.25">
      <c r="A282" s="54" t="s">
        <v>488</v>
      </c>
      <c r="B282" s="54" t="s">
        <v>489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71</v>
      </c>
      <c r="Q283" s="733"/>
      <c r="R283" s="733"/>
      <c r="S283" s="733"/>
      <c r="T283" s="733"/>
      <c r="U283" s="733"/>
      <c r="V283" s="734"/>
      <c r="W283" s="37" t="s">
        <v>72</v>
      </c>
      <c r="X283" s="725">
        <f>IFERROR(X277/H277,"0")+IFERROR(X278/H278,"0")+IFERROR(X279/H279,"0")+IFERROR(X280/H280,"0")+IFERROR(X281/H281,"0")+IFERROR(X282/H282,"0")</f>
        <v>5</v>
      </c>
      <c r="Y283" s="725">
        <f>IFERROR(Y277/H277,"0")+IFERROR(Y278/H278,"0")+IFERROR(Y279/H279,"0")+IFERROR(Y280/H280,"0")+IFERROR(Y281/H281,"0")+IFERROR(Y282/H282,"0")</f>
        <v>5</v>
      </c>
      <c r="Z283" s="725">
        <f>IFERROR(IF(Z277="",0,Z277),"0")+IFERROR(IF(Z278="",0,Z278),"0")+IFERROR(IF(Z279="",0,Z279),"0")+IFERROR(IF(Z280="",0,Z280),"0")+IFERROR(IF(Z281="",0,Z281),"0")+IFERROR(IF(Z282="",0,Z282),"0")</f>
        <v>4.5100000000000001E-2</v>
      </c>
      <c r="AA283" s="726"/>
      <c r="AB283" s="726"/>
      <c r="AC283" s="726"/>
    </row>
    <row r="284" spans="1:68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71</v>
      </c>
      <c r="Q284" s="733"/>
      <c r="R284" s="733"/>
      <c r="S284" s="733"/>
      <c r="T284" s="733"/>
      <c r="U284" s="733"/>
      <c r="V284" s="734"/>
      <c r="W284" s="37" t="s">
        <v>69</v>
      </c>
      <c r="X284" s="725">
        <f>IFERROR(SUM(X277:X282),"0")</f>
        <v>20</v>
      </c>
      <c r="Y284" s="725">
        <f>IFERROR(SUM(Y277:Y282),"0")</f>
        <v>20</v>
      </c>
      <c r="Z284" s="37"/>
      <c r="AA284" s="726"/>
      <c r="AB284" s="726"/>
      <c r="AC284" s="726"/>
    </row>
    <row r="285" spans="1:68" ht="16.5" hidden="1" customHeight="1" x14ac:dyDescent="0.25">
      <c r="A285" s="737" t="s">
        <v>490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114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69</v>
      </c>
      <c r="X287" s="723">
        <v>200</v>
      </c>
      <c r="Y287" s="724">
        <f>IFERROR(IF(X287="",0,CEILING((X287/$H287),1)*$H287),"")</f>
        <v>207</v>
      </c>
      <c r="Z287" s="36">
        <f>IFERROR(IF(Y287=0,"",ROUNDUP(Y287/H287,0)*0.02175),"")</f>
        <v>0.50024999999999997</v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210.66666666666666</v>
      </c>
      <c r="BN287" s="64">
        <f>IFERROR(Y287*I287/H287,"0")</f>
        <v>218.04000000000002</v>
      </c>
      <c r="BO287" s="64">
        <f>IFERROR(1/J287*(X287/H287),"0")</f>
        <v>0.3968253968253968</v>
      </c>
      <c r="BP287" s="64">
        <f>IFERROR(1/J287*(Y287/H287),"0")</f>
        <v>0.4107142857142857</v>
      </c>
    </row>
    <row r="288" spans="1:68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71</v>
      </c>
      <c r="Q288" s="733"/>
      <c r="R288" s="733"/>
      <c r="S288" s="733"/>
      <c r="T288" s="733"/>
      <c r="U288" s="733"/>
      <c r="V288" s="734"/>
      <c r="W288" s="37" t="s">
        <v>72</v>
      </c>
      <c r="X288" s="725">
        <f>IFERROR(X287/H287,"0")</f>
        <v>22.222222222222221</v>
      </c>
      <c r="Y288" s="725">
        <f>IFERROR(Y287/H287,"0")</f>
        <v>23</v>
      </c>
      <c r="Z288" s="725">
        <f>IFERROR(IF(Z287="",0,Z287),"0")</f>
        <v>0.50024999999999997</v>
      </c>
      <c r="AA288" s="726"/>
      <c r="AB288" s="726"/>
      <c r="AC288" s="726"/>
    </row>
    <row r="289" spans="1:68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71</v>
      </c>
      <c r="Q289" s="733"/>
      <c r="R289" s="733"/>
      <c r="S289" s="733"/>
      <c r="T289" s="733"/>
      <c r="U289" s="733"/>
      <c r="V289" s="734"/>
      <c r="W289" s="37" t="s">
        <v>69</v>
      </c>
      <c r="X289" s="725">
        <f>IFERROR(SUM(X287:X287),"0")</f>
        <v>200</v>
      </c>
      <c r="Y289" s="725">
        <f>IFERROR(SUM(Y287:Y287),"0")</f>
        <v>207</v>
      </c>
      <c r="Z289" s="37"/>
      <c r="AA289" s="726"/>
      <c r="AB289" s="726"/>
      <c r="AC289" s="726"/>
    </row>
    <row r="290" spans="1:68" ht="16.5" hidden="1" customHeight="1" x14ac:dyDescent="0.25">
      <c r="A290" s="737" t="s">
        <v>493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114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494</v>
      </c>
      <c r="B292" s="54" t="s">
        <v>495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496</v>
      </c>
      <c r="B293" s="54" t="s">
        <v>497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499</v>
      </c>
      <c r="B294" s="54" t="s">
        <v>500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71</v>
      </c>
      <c r="Q295" s="733"/>
      <c r="R295" s="733"/>
      <c r="S295" s="733"/>
      <c r="T295" s="733"/>
      <c r="U295" s="733"/>
      <c r="V295" s="734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71</v>
      </c>
      <c r="Q296" s="733"/>
      <c r="R296" s="733"/>
      <c r="S296" s="733"/>
      <c r="T296" s="733"/>
      <c r="U296" s="733"/>
      <c r="V296" s="734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502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73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503</v>
      </c>
      <c r="B299" s="54" t="s">
        <v>504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69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506</v>
      </c>
      <c r="B300" s="54" t="s">
        <v>507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509</v>
      </c>
      <c r="B301" s="54" t="s">
        <v>510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69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511</v>
      </c>
      <c r="B302" s="54" t="s">
        <v>512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69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513</v>
      </c>
      <c r="B303" s="54" t="s">
        <v>514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71</v>
      </c>
      <c r="Q304" s="733"/>
      <c r="R304" s="733"/>
      <c r="S304" s="733"/>
      <c r="T304" s="733"/>
      <c r="U304" s="733"/>
      <c r="V304" s="734"/>
      <c r="W304" s="37" t="s">
        <v>72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hidden="1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71</v>
      </c>
      <c r="Q305" s="733"/>
      <c r="R305" s="733"/>
      <c r="S305" s="733"/>
      <c r="T305" s="733"/>
      <c r="U305" s="733"/>
      <c r="V305" s="734"/>
      <c r="W305" s="37" t="s">
        <v>69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hidden="1" customHeight="1" x14ac:dyDescent="0.25">
      <c r="A306" s="737" t="s">
        <v>516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73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517</v>
      </c>
      <c r="B308" s="54" t="s">
        <v>518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71</v>
      </c>
      <c r="Q309" s="733"/>
      <c r="R309" s="733"/>
      <c r="S309" s="733"/>
      <c r="T309" s="733"/>
      <c r="U309" s="733"/>
      <c r="V309" s="734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71</v>
      </c>
      <c r="Q310" s="733"/>
      <c r="R310" s="733"/>
      <c r="S310" s="733"/>
      <c r="T310" s="733"/>
      <c r="U310" s="733"/>
      <c r="V310" s="734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520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114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521</v>
      </c>
      <c r="B313" s="54" t="s">
        <v>522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71</v>
      </c>
      <c r="Q314" s="733"/>
      <c r="R314" s="733"/>
      <c r="S314" s="733"/>
      <c r="T314" s="733"/>
      <c r="U314" s="733"/>
      <c r="V314" s="734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71</v>
      </c>
      <c r="Q315" s="733"/>
      <c r="R315" s="733"/>
      <c r="S315" s="733"/>
      <c r="T315" s="733"/>
      <c r="U315" s="733"/>
      <c r="V315" s="734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64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523</v>
      </c>
      <c r="B317" s="54" t="s">
        <v>524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526</v>
      </c>
      <c r="B318" s="54" t="s">
        <v>527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71</v>
      </c>
      <c r="Q319" s="733"/>
      <c r="R319" s="733"/>
      <c r="S319" s="733"/>
      <c r="T319" s="733"/>
      <c r="U319" s="733"/>
      <c r="V319" s="734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71</v>
      </c>
      <c r="Q320" s="733"/>
      <c r="R320" s="733"/>
      <c r="S320" s="733"/>
      <c r="T320" s="733"/>
      <c r="U320" s="733"/>
      <c r="V320" s="734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528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114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529</v>
      </c>
      <c r="B323" s="54" t="s">
        <v>530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1009" t="s">
        <v>534</v>
      </c>
      <c r="Q324" s="730"/>
      <c r="R324" s="730"/>
      <c r="S324" s="730"/>
      <c r="T324" s="731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69</v>
      </c>
      <c r="X325" s="723">
        <v>56</v>
      </c>
      <c r="Y325" s="724">
        <f t="shared" si="62"/>
        <v>64.800000000000011</v>
      </c>
      <c r="Z325" s="36">
        <f>IFERROR(IF(Y325=0,"",ROUNDUP(Y325/H325,0)*0.02175),"")</f>
        <v>0.1305</v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58.48888888888888</v>
      </c>
      <c r="BN325" s="64">
        <f t="shared" si="64"/>
        <v>67.680000000000007</v>
      </c>
      <c r="BO325" s="64">
        <f t="shared" si="65"/>
        <v>9.2592592592592587E-2</v>
      </c>
      <c r="BP325" s="64">
        <f t="shared" si="66"/>
        <v>0.10714285714285715</v>
      </c>
    </row>
    <row r="326" spans="1:68" ht="37.5" hidden="1" customHeight="1" x14ac:dyDescent="0.25">
      <c r="A326" s="54" t="s">
        <v>538</v>
      </c>
      <c r="B326" s="54" t="s">
        <v>539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541</v>
      </c>
      <c r="B327" s="54" t="s">
        <v>542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543</v>
      </c>
      <c r="B328" s="54" t="s">
        <v>544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546</v>
      </c>
      <c r="B329" s="54" t="s">
        <v>547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69</v>
      </c>
      <c r="X330" s="723">
        <v>40</v>
      </c>
      <c r="Y330" s="724">
        <f t="shared" si="62"/>
        <v>40</v>
      </c>
      <c r="Z330" s="36">
        <f>IFERROR(IF(Y330=0,"",ROUNDUP(Y330/H330,0)*0.00902),"")</f>
        <v>9.0200000000000002E-2</v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42.1</v>
      </c>
      <c r="BN330" s="64">
        <f t="shared" si="64"/>
        <v>42.1</v>
      </c>
      <c r="BO330" s="64">
        <f t="shared" si="65"/>
        <v>7.575757575757576E-2</v>
      </c>
      <c r="BP330" s="64">
        <f t="shared" si="66"/>
        <v>7.575757575757576E-2</v>
      </c>
    </row>
    <row r="331" spans="1:68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71</v>
      </c>
      <c r="Q331" s="733"/>
      <c r="R331" s="733"/>
      <c r="S331" s="733"/>
      <c r="T331" s="733"/>
      <c r="U331" s="733"/>
      <c r="V331" s="734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15.185185185185185</v>
      </c>
      <c r="Y331" s="725">
        <f>IFERROR(Y323/H323,"0")+IFERROR(Y324/H324,"0")+IFERROR(Y325/H325,"0")+IFERROR(Y326/H326,"0")+IFERROR(Y327/H327,"0")+IFERROR(Y328/H328,"0")+IFERROR(Y329/H329,"0")+IFERROR(Y330/H330,"0")</f>
        <v>16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0.22070000000000001</v>
      </c>
      <c r="AA331" s="726"/>
      <c r="AB331" s="726"/>
      <c r="AC331" s="726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71</v>
      </c>
      <c r="Q332" s="733"/>
      <c r="R332" s="733"/>
      <c r="S332" s="733"/>
      <c r="T332" s="733"/>
      <c r="U332" s="733"/>
      <c r="V332" s="734"/>
      <c r="W332" s="37" t="s">
        <v>69</v>
      </c>
      <c r="X332" s="725">
        <f>IFERROR(SUM(X323:X330),"0")</f>
        <v>96</v>
      </c>
      <c r="Y332" s="725">
        <f>IFERROR(SUM(Y323:Y330),"0")</f>
        <v>104.80000000000001</v>
      </c>
      <c r="Z332" s="37"/>
      <c r="AA332" s="726"/>
      <c r="AB332" s="726"/>
      <c r="AC332" s="726"/>
    </row>
    <row r="333" spans="1:68" ht="14.25" hidden="1" customHeight="1" x14ac:dyDescent="0.25">
      <c r="A333" s="735" t="s">
        <v>64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551</v>
      </c>
      <c r="B334" s="54" t="s">
        <v>552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69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554</v>
      </c>
      <c r="B335" s="54" t="s">
        <v>555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69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557</v>
      </c>
      <c r="B336" s="54" t="s">
        <v>558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560</v>
      </c>
      <c r="B337" s="54" t="s">
        <v>561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71</v>
      </c>
      <c r="Q338" s="733"/>
      <c r="R338" s="733"/>
      <c r="S338" s="733"/>
      <c r="T338" s="733"/>
      <c r="U338" s="733"/>
      <c r="V338" s="734"/>
      <c r="W338" s="37" t="s">
        <v>72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71</v>
      </c>
      <c r="Q339" s="733"/>
      <c r="R339" s="733"/>
      <c r="S339" s="733"/>
      <c r="T339" s="733"/>
      <c r="U339" s="733"/>
      <c r="V339" s="734"/>
      <c r="W339" s="37" t="s">
        <v>69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73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69</v>
      </c>
      <c r="X341" s="723">
        <v>2000</v>
      </c>
      <c r="Y341" s="724">
        <f t="shared" ref="Y341:Y346" si="67">IFERROR(IF(X341="",0,CEILING((X341/$H341),1)*$H341),"")</f>
        <v>2004.6</v>
      </c>
      <c r="Z341" s="36">
        <f>IFERROR(IF(Y341=0,"",ROUNDUP(Y341/H341,0)*0.02175),"")</f>
        <v>5.5897499999999996</v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2143.0769230769233</v>
      </c>
      <c r="BN341" s="64">
        <f t="shared" ref="BN341:BN346" si="69">IFERROR(Y341*I341/H341,"0")</f>
        <v>2148.0060000000003</v>
      </c>
      <c r="BO341" s="64">
        <f t="shared" ref="BO341:BO346" si="70">IFERROR(1/J341*(X341/H341),"0")</f>
        <v>4.5787545787545785</v>
      </c>
      <c r="BP341" s="64">
        <f t="shared" ref="BP341:BP346" si="71">IFERROR(1/J341*(Y341/H341),"0")</f>
        <v>4.5892857142857144</v>
      </c>
    </row>
    <row r="342" spans="1:68" ht="27" hidden="1" customHeight="1" x14ac:dyDescent="0.25">
      <c r="A342" s="54" t="s">
        <v>565</v>
      </c>
      <c r="B342" s="54" t="s">
        <v>566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568</v>
      </c>
      <c r="B343" s="54" t="s">
        <v>569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69</v>
      </c>
      <c r="X344" s="723">
        <v>6</v>
      </c>
      <c r="Y344" s="724">
        <f t="shared" si="67"/>
        <v>6</v>
      </c>
      <c r="Z344" s="36">
        <f>IFERROR(IF(Y344=0,"",ROUNDUP(Y344/H344,0)*0.00753),"")</f>
        <v>1.506E-2</v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6.532</v>
      </c>
      <c r="BN344" s="64">
        <f t="shared" si="69"/>
        <v>6.532</v>
      </c>
      <c r="BO344" s="64">
        <f t="shared" si="70"/>
        <v>1.282051282051282E-2</v>
      </c>
      <c r="BP344" s="64">
        <f t="shared" si="71"/>
        <v>1.282051282051282E-2</v>
      </c>
    </row>
    <row r="345" spans="1:68" ht="37.5" hidden="1" customHeight="1" x14ac:dyDescent="0.25">
      <c r="A345" s="54" t="s">
        <v>574</v>
      </c>
      <c r="B345" s="54" t="s">
        <v>575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577</v>
      </c>
      <c r="B346" s="54" t="s">
        <v>578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71</v>
      </c>
      <c r="Q347" s="733"/>
      <c r="R347" s="733"/>
      <c r="S347" s="733"/>
      <c r="T347" s="733"/>
      <c r="U347" s="733"/>
      <c r="V347" s="734"/>
      <c r="W347" s="37" t="s">
        <v>72</v>
      </c>
      <c r="X347" s="725">
        <f>IFERROR(X341/H341,"0")+IFERROR(X342/H342,"0")+IFERROR(X343/H343,"0")+IFERROR(X344/H344,"0")+IFERROR(X345/H345,"0")+IFERROR(X346/H346,"0")</f>
        <v>258.41025641025641</v>
      </c>
      <c r="Y347" s="725">
        <f>IFERROR(Y341/H341,"0")+IFERROR(Y342/H342,"0")+IFERROR(Y343/H343,"0")+IFERROR(Y344/H344,"0")+IFERROR(Y345/H345,"0")+IFERROR(Y346/H346,"0")</f>
        <v>259</v>
      </c>
      <c r="Z347" s="725">
        <f>IFERROR(IF(Z341="",0,Z341),"0")+IFERROR(IF(Z342="",0,Z342),"0")+IFERROR(IF(Z343="",0,Z343),"0")+IFERROR(IF(Z344="",0,Z344),"0")+IFERROR(IF(Z345="",0,Z345),"0")+IFERROR(IF(Z346="",0,Z346),"0")</f>
        <v>5.6048099999999996</v>
      </c>
      <c r="AA347" s="726"/>
      <c r="AB347" s="726"/>
      <c r="AC347" s="726"/>
    </row>
    <row r="348" spans="1:68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71</v>
      </c>
      <c r="Q348" s="733"/>
      <c r="R348" s="733"/>
      <c r="S348" s="733"/>
      <c r="T348" s="733"/>
      <c r="U348" s="733"/>
      <c r="V348" s="734"/>
      <c r="W348" s="37" t="s">
        <v>69</v>
      </c>
      <c r="X348" s="725">
        <f>IFERROR(SUM(X341:X346),"0")</f>
        <v>2006</v>
      </c>
      <c r="Y348" s="725">
        <f>IFERROR(SUM(Y341:Y346),"0")</f>
        <v>2010.6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213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580</v>
      </c>
      <c r="B350" s="54" t="s">
        <v>581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69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69</v>
      </c>
      <c r="X351" s="723">
        <v>78</v>
      </c>
      <c r="Y351" s="724">
        <f>IFERROR(IF(X351="",0,CEILING((X351/$H351),1)*$H351),"")</f>
        <v>78</v>
      </c>
      <c r="Z351" s="36">
        <f>IFERROR(IF(Y351=0,"",ROUNDUP(Y351/H351,0)*0.02175),"")</f>
        <v>0.21749999999999997</v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83.640000000000015</v>
      </c>
      <c r="BN351" s="64">
        <f>IFERROR(Y351*I351/H351,"0")</f>
        <v>83.640000000000015</v>
      </c>
      <c r="BO351" s="64">
        <f>IFERROR(1/J351*(X351/H351),"0")</f>
        <v>0.17857142857142855</v>
      </c>
      <c r="BP351" s="64">
        <f>IFERROR(1/J351*(Y351/H351),"0")</f>
        <v>0.17857142857142855</v>
      </c>
    </row>
    <row r="352" spans="1:68" ht="16.5" hidden="1" customHeight="1" x14ac:dyDescent="0.25">
      <c r="A352" s="54" t="s">
        <v>586</v>
      </c>
      <c r="B352" s="54" t="s">
        <v>587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71</v>
      </c>
      <c r="Q353" s="733"/>
      <c r="R353" s="733"/>
      <c r="S353" s="733"/>
      <c r="T353" s="733"/>
      <c r="U353" s="733"/>
      <c r="V353" s="734"/>
      <c r="W353" s="37" t="s">
        <v>72</v>
      </c>
      <c r="X353" s="725">
        <f>IFERROR(X350/H350,"0")+IFERROR(X351/H351,"0")+IFERROR(X352/H352,"0")</f>
        <v>10</v>
      </c>
      <c r="Y353" s="725">
        <f>IFERROR(Y350/H350,"0")+IFERROR(Y351/H351,"0")+IFERROR(Y352/H352,"0")</f>
        <v>10</v>
      </c>
      <c r="Z353" s="725">
        <f>IFERROR(IF(Z350="",0,Z350),"0")+IFERROR(IF(Z351="",0,Z351),"0")+IFERROR(IF(Z352="",0,Z352),"0")</f>
        <v>0.21749999999999997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71</v>
      </c>
      <c r="Q354" s="733"/>
      <c r="R354" s="733"/>
      <c r="S354" s="733"/>
      <c r="T354" s="733"/>
      <c r="U354" s="733"/>
      <c r="V354" s="734"/>
      <c r="W354" s="37" t="s">
        <v>69</v>
      </c>
      <c r="X354" s="725">
        <f>IFERROR(SUM(X350:X352),"0")</f>
        <v>78</v>
      </c>
      <c r="Y354" s="725">
        <f>IFERROR(SUM(Y350:Y352),"0")</f>
        <v>78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103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589</v>
      </c>
      <c r="B356" s="54" t="s">
        <v>590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4" t="s">
        <v>591</v>
      </c>
      <c r="Q356" s="730"/>
      <c r="R356" s="730"/>
      <c r="S356" s="730"/>
      <c r="T356" s="731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593</v>
      </c>
      <c r="B357" s="54" t="s">
        <v>594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9" t="s">
        <v>595</v>
      </c>
      <c r="Q357" s="730"/>
      <c r="R357" s="730"/>
      <c r="S357" s="730"/>
      <c r="T357" s="731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596</v>
      </c>
      <c r="B358" s="54" t="s">
        <v>597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69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599</v>
      </c>
      <c r="B359" s="54" t="s">
        <v>600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69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71</v>
      </c>
      <c r="Q360" s="733"/>
      <c r="R360" s="733"/>
      <c r="S360" s="733"/>
      <c r="T360" s="733"/>
      <c r="U360" s="733"/>
      <c r="V360" s="734"/>
      <c r="W360" s="37" t="s">
        <v>72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hidden="1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71</v>
      </c>
      <c r="Q361" s="733"/>
      <c r="R361" s="733"/>
      <c r="S361" s="733"/>
      <c r="T361" s="733"/>
      <c r="U361" s="733"/>
      <c r="V361" s="734"/>
      <c r="W361" s="37" t="s">
        <v>69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601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602</v>
      </c>
      <c r="B363" s="54" t="s">
        <v>603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607</v>
      </c>
      <c r="B364" s="54" t="s">
        <v>608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609</v>
      </c>
      <c r="B365" s="54" t="s">
        <v>610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71</v>
      </c>
      <c r="Q366" s="733"/>
      <c r="R366" s="733"/>
      <c r="S366" s="733"/>
      <c r="T366" s="733"/>
      <c r="U366" s="733"/>
      <c r="V366" s="734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71</v>
      </c>
      <c r="Q367" s="733"/>
      <c r="R367" s="733"/>
      <c r="S367" s="733"/>
      <c r="T367" s="733"/>
      <c r="U367" s="733"/>
      <c r="V367" s="734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611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64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612</v>
      </c>
      <c r="B370" s="54" t="s">
        <v>613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71</v>
      </c>
      <c r="Q371" s="733"/>
      <c r="R371" s="733"/>
      <c r="S371" s="733"/>
      <c r="T371" s="733"/>
      <c r="U371" s="733"/>
      <c r="V371" s="734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71</v>
      </c>
      <c r="Q372" s="733"/>
      <c r="R372" s="733"/>
      <c r="S372" s="733"/>
      <c r="T372" s="733"/>
      <c r="U372" s="733"/>
      <c r="V372" s="734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73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615</v>
      </c>
      <c r="B374" s="54" t="s">
        <v>616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69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618</v>
      </c>
      <c r="B375" s="54" t="s">
        <v>619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69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621</v>
      </c>
      <c r="B376" s="54" t="s">
        <v>622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69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71</v>
      </c>
      <c r="Q377" s="733"/>
      <c r="R377" s="733"/>
      <c r="S377" s="733"/>
      <c r="T377" s="733"/>
      <c r="U377" s="733"/>
      <c r="V377" s="734"/>
      <c r="W377" s="37" t="s">
        <v>72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71</v>
      </c>
      <c r="Q378" s="733"/>
      <c r="R378" s="733"/>
      <c r="S378" s="733"/>
      <c r="T378" s="733"/>
      <c r="U378" s="733"/>
      <c r="V378" s="734"/>
      <c r="W378" s="37" t="s">
        <v>69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823" t="s">
        <v>624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625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114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626</v>
      </c>
      <c r="B382" s="54" t="s">
        <v>627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69</v>
      </c>
      <c r="X383" s="723">
        <v>100</v>
      </c>
      <c r="Y383" s="724">
        <f t="shared" si="72"/>
        <v>105</v>
      </c>
      <c r="Z383" s="36">
        <f>IFERROR(IF(Y383=0,"",ROUNDUP(Y383/H383,0)*0.02175),"")</f>
        <v>0.15225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103.2</v>
      </c>
      <c r="BN383" s="64">
        <f t="shared" si="74"/>
        <v>108.36</v>
      </c>
      <c r="BO383" s="64">
        <f t="shared" si="75"/>
        <v>0.1388888888888889</v>
      </c>
      <c r="BP383" s="64">
        <f t="shared" si="76"/>
        <v>0.14583333333333331</v>
      </c>
    </row>
    <row r="384" spans="1:68" ht="27" hidden="1" customHeight="1" x14ac:dyDescent="0.25">
      <c r="A384" s="54" t="s">
        <v>631</v>
      </c>
      <c r="B384" s="54" t="s">
        <v>632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69</v>
      </c>
      <c r="X385" s="723">
        <v>300</v>
      </c>
      <c r="Y385" s="724">
        <f t="shared" si="72"/>
        <v>300</v>
      </c>
      <c r="Z385" s="36">
        <f>IFERROR(IF(Y385=0,"",ROUNDUP(Y385/H385,0)*0.02175),"")</f>
        <v>0.43499999999999994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309.60000000000002</v>
      </c>
      <c r="BN385" s="64">
        <f t="shared" si="74"/>
        <v>309.60000000000002</v>
      </c>
      <c r="BO385" s="64">
        <f t="shared" si="75"/>
        <v>0.41666666666666663</v>
      </c>
      <c r="BP385" s="64">
        <f t="shared" si="76"/>
        <v>0.41666666666666663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69</v>
      </c>
      <c r="X387" s="723">
        <v>48</v>
      </c>
      <c r="Y387" s="724">
        <f t="shared" si="72"/>
        <v>60</v>
      </c>
      <c r="Z387" s="36">
        <f>IFERROR(IF(Y387=0,"",ROUNDUP(Y387/H387,0)*0.02175),"")</f>
        <v>8.6999999999999994E-2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49.535999999999994</v>
      </c>
      <c r="BN387" s="64">
        <f t="shared" si="74"/>
        <v>61.92</v>
      </c>
      <c r="BO387" s="64">
        <f t="shared" si="75"/>
        <v>6.6666666666666666E-2</v>
      </c>
      <c r="BP387" s="64">
        <f t="shared" si="76"/>
        <v>8.3333333333333329E-2</v>
      </c>
    </row>
    <row r="388" spans="1:68" ht="27" hidden="1" customHeight="1" x14ac:dyDescent="0.25">
      <c r="A388" s="54" t="s">
        <v>639</v>
      </c>
      <c r="B388" s="54" t="s">
        <v>640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642</v>
      </c>
      <c r="B389" s="54" t="s">
        <v>643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645</v>
      </c>
      <c r="B390" s="54" t="s">
        <v>646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647</v>
      </c>
      <c r="B391" s="54" t="s">
        <v>648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650</v>
      </c>
      <c r="B392" s="54" t="s">
        <v>651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71</v>
      </c>
      <c r="Q393" s="733"/>
      <c r="R393" s="733"/>
      <c r="S393" s="733"/>
      <c r="T393" s="733"/>
      <c r="U393" s="733"/>
      <c r="V393" s="734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29.866666666666667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31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0.6742499999999999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71</v>
      </c>
      <c r="Q394" s="733"/>
      <c r="R394" s="733"/>
      <c r="S394" s="733"/>
      <c r="T394" s="733"/>
      <c r="U394" s="733"/>
      <c r="V394" s="734"/>
      <c r="W394" s="37" t="s">
        <v>69</v>
      </c>
      <c r="X394" s="725">
        <f>IFERROR(SUM(X382:X392),"0")</f>
        <v>448</v>
      </c>
      <c r="Y394" s="725">
        <f>IFERROR(SUM(Y382:Y392),"0")</f>
        <v>465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166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69</v>
      </c>
      <c r="X396" s="723">
        <v>48</v>
      </c>
      <c r="Y396" s="724">
        <f>IFERROR(IF(X396="",0,CEILING((X396/$H396),1)*$H396),"")</f>
        <v>60</v>
      </c>
      <c r="Z396" s="36">
        <f>IFERROR(IF(Y396=0,"",ROUNDUP(Y396/H396,0)*0.02175),"")</f>
        <v>8.6999999999999994E-2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49.535999999999994</v>
      </c>
      <c r="BN396" s="64">
        <f>IFERROR(Y396*I396/H396,"0")</f>
        <v>61.92</v>
      </c>
      <c r="BO396" s="64">
        <f>IFERROR(1/J396*(X396/H396),"0")</f>
        <v>6.6666666666666666E-2</v>
      </c>
      <c r="BP396" s="64">
        <f>IFERROR(1/J396*(Y396/H396),"0")</f>
        <v>8.3333333333333329E-2</v>
      </c>
    </row>
    <row r="397" spans="1:68" ht="27" hidden="1" customHeight="1" x14ac:dyDescent="0.25">
      <c r="A397" s="54" t="s">
        <v>655</v>
      </c>
      <c r="B397" s="54" t="s">
        <v>656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69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71</v>
      </c>
      <c r="Q398" s="733"/>
      <c r="R398" s="733"/>
      <c r="S398" s="733"/>
      <c r="T398" s="733"/>
      <c r="U398" s="733"/>
      <c r="V398" s="734"/>
      <c r="W398" s="37" t="s">
        <v>72</v>
      </c>
      <c r="X398" s="725">
        <f>IFERROR(X396/H396,"0")+IFERROR(X397/H397,"0")</f>
        <v>3.2</v>
      </c>
      <c r="Y398" s="725">
        <f>IFERROR(Y396/H396,"0")+IFERROR(Y397/H397,"0")</f>
        <v>4</v>
      </c>
      <c r="Z398" s="725">
        <f>IFERROR(IF(Z396="",0,Z396),"0")+IFERROR(IF(Z397="",0,Z397),"0")</f>
        <v>8.6999999999999994E-2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71</v>
      </c>
      <c r="Q399" s="733"/>
      <c r="R399" s="733"/>
      <c r="S399" s="733"/>
      <c r="T399" s="733"/>
      <c r="U399" s="733"/>
      <c r="V399" s="734"/>
      <c r="W399" s="37" t="s">
        <v>69</v>
      </c>
      <c r="X399" s="725">
        <f>IFERROR(SUM(X396:X397),"0")</f>
        <v>48</v>
      </c>
      <c r="Y399" s="725">
        <f>IFERROR(SUM(Y396:Y397),"0")</f>
        <v>60</v>
      </c>
      <c r="Z399" s="37"/>
      <c r="AA399" s="726"/>
      <c r="AB399" s="726"/>
      <c r="AC399" s="726"/>
    </row>
    <row r="400" spans="1:68" ht="14.25" hidden="1" customHeight="1" x14ac:dyDescent="0.25">
      <c r="A400" s="735" t="s">
        <v>73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657</v>
      </c>
      <c r="B401" s="54" t="s">
        <v>658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657</v>
      </c>
      <c r="B402" s="54" t="s">
        <v>660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662</v>
      </c>
      <c r="B403" s="54" t="s">
        <v>663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71</v>
      </c>
      <c r="Q404" s="733"/>
      <c r="R404" s="733"/>
      <c r="S404" s="733"/>
      <c r="T404" s="733"/>
      <c r="U404" s="733"/>
      <c r="V404" s="734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71</v>
      </c>
      <c r="Q405" s="733"/>
      <c r="R405" s="733"/>
      <c r="S405" s="733"/>
      <c r="T405" s="733"/>
      <c r="U405" s="733"/>
      <c r="V405" s="734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213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hidden="1" customHeight="1" x14ac:dyDescent="0.25">
      <c r="A407" s="54" t="s">
        <v>665</v>
      </c>
      <c r="B407" s="54" t="s">
        <v>666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69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665</v>
      </c>
      <c r="B408" s="54" t="s">
        <v>668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71</v>
      </c>
      <c r="Q409" s="733"/>
      <c r="R409" s="733"/>
      <c r="S409" s="733"/>
      <c r="T409" s="733"/>
      <c r="U409" s="733"/>
      <c r="V409" s="734"/>
      <c r="W409" s="37" t="s">
        <v>72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hidden="1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71</v>
      </c>
      <c r="Q410" s="733"/>
      <c r="R410" s="733"/>
      <c r="S410" s="733"/>
      <c r="T410" s="733"/>
      <c r="U410" s="733"/>
      <c r="V410" s="734"/>
      <c r="W410" s="37" t="s">
        <v>69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hidden="1" customHeight="1" x14ac:dyDescent="0.25">
      <c r="A411" s="737" t="s">
        <v>670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114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671</v>
      </c>
      <c r="B413" s="54" t="s">
        <v>672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4" t="s">
        <v>673</v>
      </c>
      <c r="Q413" s="730"/>
      <c r="R413" s="730"/>
      <c r="S413" s="730"/>
      <c r="T413" s="731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671</v>
      </c>
      <c r="B414" s="54" t="s">
        <v>675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677</v>
      </c>
      <c r="B415" s="54" t="s">
        <v>678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679</v>
      </c>
      <c r="B416" s="54" t="s">
        <v>680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682</v>
      </c>
      <c r="B417" s="54" t="s">
        <v>683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685</v>
      </c>
      <c r="B418" s="54" t="s">
        <v>686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687</v>
      </c>
      <c r="B419" s="54" t="s">
        <v>688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71</v>
      </c>
      <c r="Q420" s="733"/>
      <c r="R420" s="733"/>
      <c r="S420" s="733"/>
      <c r="T420" s="733"/>
      <c r="U420" s="733"/>
      <c r="V420" s="734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71</v>
      </c>
      <c r="Q421" s="733"/>
      <c r="R421" s="733"/>
      <c r="S421" s="733"/>
      <c r="T421" s="733"/>
      <c r="U421" s="733"/>
      <c r="V421" s="734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64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689</v>
      </c>
      <c r="B423" s="54" t="s">
        <v>690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69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692</v>
      </c>
      <c r="B424" s="54" t="s">
        <v>693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71</v>
      </c>
      <c r="Q425" s="733"/>
      <c r="R425" s="733"/>
      <c r="S425" s="733"/>
      <c r="T425" s="733"/>
      <c r="U425" s="733"/>
      <c r="V425" s="734"/>
      <c r="W425" s="37" t="s">
        <v>72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71</v>
      </c>
      <c r="Q426" s="733"/>
      <c r="R426" s="733"/>
      <c r="S426" s="733"/>
      <c r="T426" s="733"/>
      <c r="U426" s="733"/>
      <c r="V426" s="734"/>
      <c r="W426" s="37" t="s">
        <v>69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73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694</v>
      </c>
      <c r="B428" s="54" t="s">
        <v>695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69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700</v>
      </c>
      <c r="B430" s="54" t="s">
        <v>701</v>
      </c>
      <c r="C430" s="31">
        <v>4301051297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0"/>
      <c r="R430" s="730"/>
      <c r="S430" s="730"/>
      <c r="T430" s="731"/>
      <c r="U430" s="34"/>
      <c r="V430" s="34"/>
      <c r="W430" s="35" t="s">
        <v>69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700</v>
      </c>
      <c r="B431" s="54" t="s">
        <v>703</v>
      </c>
      <c r="C431" s="31">
        <v>4301051634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0"/>
      <c r="R431" s="730"/>
      <c r="S431" s="730"/>
      <c r="T431" s="731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704</v>
      </c>
      <c r="B432" s="54" t="s">
        <v>705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71</v>
      </c>
      <c r="Q433" s="733"/>
      <c r="R433" s="733"/>
      <c r="S433" s="733"/>
      <c r="T433" s="733"/>
      <c r="U433" s="733"/>
      <c r="V433" s="734"/>
      <c r="W433" s="37" t="s">
        <v>72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71</v>
      </c>
      <c r="Q434" s="733"/>
      <c r="R434" s="733"/>
      <c r="S434" s="733"/>
      <c r="T434" s="733"/>
      <c r="U434" s="733"/>
      <c r="V434" s="734"/>
      <c r="W434" s="37" t="s">
        <v>69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213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706</v>
      </c>
      <c r="B436" s="54" t="s">
        <v>707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69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71</v>
      </c>
      <c r="Q437" s="733"/>
      <c r="R437" s="733"/>
      <c r="S437" s="733"/>
      <c r="T437" s="733"/>
      <c r="U437" s="733"/>
      <c r="V437" s="734"/>
      <c r="W437" s="37" t="s">
        <v>72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71</v>
      </c>
      <c r="Q438" s="733"/>
      <c r="R438" s="733"/>
      <c r="S438" s="733"/>
      <c r="T438" s="733"/>
      <c r="U438" s="733"/>
      <c r="V438" s="734"/>
      <c r="W438" s="37" t="s">
        <v>69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709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710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114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711</v>
      </c>
      <c r="B442" s="54" t="s">
        <v>712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71</v>
      </c>
      <c r="Q443" s="733"/>
      <c r="R443" s="733"/>
      <c r="S443" s="733"/>
      <c r="T443" s="733"/>
      <c r="U443" s="733"/>
      <c r="V443" s="734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71</v>
      </c>
      <c r="Q444" s="733"/>
      <c r="R444" s="733"/>
      <c r="S444" s="733"/>
      <c r="T444" s="733"/>
      <c r="U444" s="733"/>
      <c r="V444" s="734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64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714</v>
      </c>
      <c r="B446" s="54" t="s">
        <v>715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714</v>
      </c>
      <c r="B447" s="54" t="s">
        <v>717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718</v>
      </c>
      <c r="B448" s="54" t="s">
        <v>719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721</v>
      </c>
      <c r="B450" s="54" t="s">
        <v>724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725</v>
      </c>
      <c r="B451" s="54" t="s">
        <v>726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725</v>
      </c>
      <c r="B452" s="54" t="s">
        <v>727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729</v>
      </c>
      <c r="B453" s="54" t="s">
        <v>730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729</v>
      </c>
      <c r="B454" s="54" t="s">
        <v>731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732</v>
      </c>
      <c r="B456" s="54" t="s">
        <v>735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737</v>
      </c>
      <c r="B457" s="54" t="s">
        <v>738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737</v>
      </c>
      <c r="B458" s="54" t="s">
        <v>739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801" t="s">
        <v>740</v>
      </c>
      <c r="Q458" s="730"/>
      <c r="R458" s="730"/>
      <c r="S458" s="730"/>
      <c r="T458" s="731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741</v>
      </c>
      <c r="B459" s="54" t="s">
        <v>742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744</v>
      </c>
      <c r="B460" s="54" t="s">
        <v>745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744</v>
      </c>
      <c r="B461" s="54" t="s">
        <v>747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748</v>
      </c>
      <c r="B462" s="54" t="s">
        <v>749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750</v>
      </c>
      <c r="B463" s="54" t="s">
        <v>751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750</v>
      </c>
      <c r="B464" s="54" t="s">
        <v>752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71</v>
      </c>
      <c r="Q465" s="733"/>
      <c r="R465" s="733"/>
      <c r="S465" s="733"/>
      <c r="T465" s="733"/>
      <c r="U465" s="733"/>
      <c r="V465" s="734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71</v>
      </c>
      <c r="Q466" s="733"/>
      <c r="R466" s="733"/>
      <c r="S466" s="733"/>
      <c r="T466" s="733"/>
      <c r="U466" s="733"/>
      <c r="V466" s="734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5" t="s">
        <v>73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754</v>
      </c>
      <c r="B468" s="54" t="s">
        <v>755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757</v>
      </c>
      <c r="B469" s="54" t="s">
        <v>758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71</v>
      </c>
      <c r="Q470" s="733"/>
      <c r="R470" s="733"/>
      <c r="S470" s="733"/>
      <c r="T470" s="733"/>
      <c r="U470" s="733"/>
      <c r="V470" s="734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71</v>
      </c>
      <c r="Q471" s="733"/>
      <c r="R471" s="733"/>
      <c r="S471" s="733"/>
      <c r="T471" s="733"/>
      <c r="U471" s="733"/>
      <c r="V471" s="734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103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760</v>
      </c>
      <c r="B473" s="54" t="s">
        <v>761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69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765</v>
      </c>
      <c r="B474" s="54" t="s">
        <v>766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71</v>
      </c>
      <c r="Q475" s="733"/>
      <c r="R475" s="733"/>
      <c r="S475" s="733"/>
      <c r="T475" s="733"/>
      <c r="U475" s="733"/>
      <c r="V475" s="734"/>
      <c r="W475" s="37" t="s">
        <v>72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71</v>
      </c>
      <c r="Q476" s="733"/>
      <c r="R476" s="733"/>
      <c r="S476" s="733"/>
      <c r="T476" s="733"/>
      <c r="U476" s="733"/>
      <c r="V476" s="734"/>
      <c r="W476" s="37" t="s">
        <v>69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768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166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769</v>
      </c>
      <c r="B479" s="54" t="s">
        <v>770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71</v>
      </c>
      <c r="Q480" s="733"/>
      <c r="R480" s="733"/>
      <c r="S480" s="733"/>
      <c r="T480" s="733"/>
      <c r="U480" s="733"/>
      <c r="V480" s="734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71</v>
      </c>
      <c r="Q481" s="733"/>
      <c r="R481" s="733"/>
      <c r="S481" s="733"/>
      <c r="T481" s="733"/>
      <c r="U481" s="733"/>
      <c r="V481" s="734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64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hidden="1" customHeight="1" x14ac:dyDescent="0.25">
      <c r="A483" s="54" t="s">
        <v>772</v>
      </c>
      <c r="B483" s="54" t="s">
        <v>773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775</v>
      </c>
      <c r="B484" s="54" t="s">
        <v>776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778</v>
      </c>
      <c r="B485" s="54" t="s">
        <v>779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781</v>
      </c>
      <c r="B486" s="54" t="s">
        <v>782</v>
      </c>
      <c r="C486" s="31">
        <v>4301031327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0"/>
      <c r="R486" s="730"/>
      <c r="S486" s="730"/>
      <c r="T486" s="731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781</v>
      </c>
      <c r="B487" s="54" t="s">
        <v>783</v>
      </c>
      <c r="C487" s="31">
        <v>4301031359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5" t="s">
        <v>784</v>
      </c>
      <c r="Q487" s="730"/>
      <c r="R487" s="730"/>
      <c r="S487" s="730"/>
      <c r="T487" s="731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71</v>
      </c>
      <c r="Q488" s="733"/>
      <c r="R488" s="733"/>
      <c r="S488" s="733"/>
      <c r="T488" s="733"/>
      <c r="U488" s="733"/>
      <c r="V488" s="734"/>
      <c r="W488" s="37" t="s">
        <v>72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71</v>
      </c>
      <c r="Q489" s="733"/>
      <c r="R489" s="733"/>
      <c r="S489" s="733"/>
      <c r="T489" s="733"/>
      <c r="U489" s="733"/>
      <c r="V489" s="734"/>
      <c r="W489" s="37" t="s">
        <v>69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103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785</v>
      </c>
      <c r="B491" s="54" t="s">
        <v>786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71</v>
      </c>
      <c r="Q492" s="733"/>
      <c r="R492" s="733"/>
      <c r="S492" s="733"/>
      <c r="T492" s="733"/>
      <c r="U492" s="733"/>
      <c r="V492" s="734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71</v>
      </c>
      <c r="Q493" s="733"/>
      <c r="R493" s="733"/>
      <c r="S493" s="733"/>
      <c r="T493" s="733"/>
      <c r="U493" s="733"/>
      <c r="V493" s="734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787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hidden="1" customHeight="1" x14ac:dyDescent="0.25">
      <c r="A495" s="54" t="s">
        <v>788</v>
      </c>
      <c r="B495" s="54" t="s">
        <v>789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71</v>
      </c>
      <c r="Q496" s="733"/>
      <c r="R496" s="733"/>
      <c r="S496" s="733"/>
      <c r="T496" s="733"/>
      <c r="U496" s="733"/>
      <c r="V496" s="734"/>
      <c r="W496" s="37" t="s">
        <v>72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71</v>
      </c>
      <c r="Q497" s="733"/>
      <c r="R497" s="733"/>
      <c r="S497" s="733"/>
      <c r="T497" s="733"/>
      <c r="U497" s="733"/>
      <c r="V497" s="734"/>
      <c r="W497" s="37" t="s">
        <v>69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37" t="s">
        <v>791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64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792</v>
      </c>
      <c r="B500" s="54" t="s">
        <v>793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797</v>
      </c>
      <c r="B502" s="54" t="s">
        <v>798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800</v>
      </c>
      <c r="B503" s="54" t="s">
        <v>801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75" t="s">
        <v>802</v>
      </c>
      <c r="Q503" s="730"/>
      <c r="R503" s="730"/>
      <c r="S503" s="730"/>
      <c r="T503" s="731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71</v>
      </c>
      <c r="Q504" s="733"/>
      <c r="R504" s="733"/>
      <c r="S504" s="733"/>
      <c r="T504" s="733"/>
      <c r="U504" s="733"/>
      <c r="V504" s="734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71</v>
      </c>
      <c r="Q505" s="733"/>
      <c r="R505" s="733"/>
      <c r="S505" s="733"/>
      <c r="T505" s="733"/>
      <c r="U505" s="733"/>
      <c r="V505" s="734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804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64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805</v>
      </c>
      <c r="B508" s="54" t="s">
        <v>806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71</v>
      </c>
      <c r="Q509" s="733"/>
      <c r="R509" s="733"/>
      <c r="S509" s="733"/>
      <c r="T509" s="733"/>
      <c r="U509" s="733"/>
      <c r="V509" s="734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71</v>
      </c>
      <c r="Q510" s="733"/>
      <c r="R510" s="733"/>
      <c r="S510" s="733"/>
      <c r="T510" s="733"/>
      <c r="U510" s="733"/>
      <c r="V510" s="734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808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808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114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customHeight="1" x14ac:dyDescent="0.25">
      <c r="A514" s="54" t="s">
        <v>809</v>
      </c>
      <c r="B514" s="54" t="s">
        <v>810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69</v>
      </c>
      <c r="X514" s="723">
        <v>200</v>
      </c>
      <c r="Y514" s="724">
        <f t="shared" ref="Y514:Y524" si="89">IFERROR(IF(X514="",0,CEILING((X514/$H514),1)*$H514),"")</f>
        <v>200.64000000000001</v>
      </c>
      <c r="Z514" s="36">
        <f t="shared" ref="Z514:Z519" si="90">IFERROR(IF(Y514=0,"",ROUNDUP(Y514/H514,0)*0.01196),"")</f>
        <v>0.45448</v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213.63636363636363</v>
      </c>
      <c r="BN514" s="64">
        <f t="shared" ref="BN514:BN524" si="92">IFERROR(Y514*I514/H514,"0")</f>
        <v>214.32</v>
      </c>
      <c r="BO514" s="64">
        <f t="shared" ref="BO514:BO524" si="93">IFERROR(1/J514*(X514/H514),"0")</f>
        <v>0.36421911421911418</v>
      </c>
      <c r="BP514" s="64">
        <f t="shared" ref="BP514:BP524" si="94">IFERROR(1/J514*(Y514/H514),"0")</f>
        <v>0.36538461538461542</v>
      </c>
    </row>
    <row r="515" spans="1:68" ht="27" hidden="1" customHeight="1" x14ac:dyDescent="0.25">
      <c r="A515" s="54" t="s">
        <v>811</v>
      </c>
      <c r="B515" s="54" t="s">
        <v>812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814</v>
      </c>
      <c r="B516" s="54" t="s">
        <v>815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817</v>
      </c>
      <c r="B517" s="54" t="s">
        <v>818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69</v>
      </c>
      <c r="X517" s="723">
        <v>200</v>
      </c>
      <c r="Y517" s="724">
        <f t="shared" si="89"/>
        <v>200.64000000000001</v>
      </c>
      <c r="Z517" s="36">
        <f t="shared" si="90"/>
        <v>0.45448</v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213.63636363636363</v>
      </c>
      <c r="BN517" s="64">
        <f t="shared" si="92"/>
        <v>214.32</v>
      </c>
      <c r="BO517" s="64">
        <f t="shared" si="93"/>
        <v>0.36421911421911418</v>
      </c>
      <c r="BP517" s="64">
        <f t="shared" si="94"/>
        <v>0.36538461538461542</v>
      </c>
    </row>
    <row r="518" spans="1:68" ht="16.5" hidden="1" customHeight="1" x14ac:dyDescent="0.25">
      <c r="A518" s="54" t="s">
        <v>820</v>
      </c>
      <c r="B518" s="54" t="s">
        <v>821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823</v>
      </c>
      <c r="B519" s="54" t="s">
        <v>824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69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826</v>
      </c>
      <c r="B520" s="54" t="s">
        <v>827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3" t="s">
        <v>828</v>
      </c>
      <c r="Q520" s="730"/>
      <c r="R520" s="730"/>
      <c r="S520" s="730"/>
      <c r="T520" s="731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826</v>
      </c>
      <c r="B521" s="54" t="s">
        <v>829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785" t="s">
        <v>832</v>
      </c>
      <c r="Q522" s="730"/>
      <c r="R522" s="730"/>
      <c r="S522" s="730"/>
      <c r="T522" s="731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833</v>
      </c>
      <c r="B523" s="54" t="s">
        <v>834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59" t="s">
        <v>835</v>
      </c>
      <c r="Q523" s="730"/>
      <c r="R523" s="730"/>
      <c r="S523" s="730"/>
      <c r="T523" s="731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833</v>
      </c>
      <c r="B524" s="54" t="s">
        <v>836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71</v>
      </c>
      <c r="Q525" s="733"/>
      <c r="R525" s="733"/>
      <c r="S525" s="733"/>
      <c r="T525" s="733"/>
      <c r="U525" s="733"/>
      <c r="V525" s="734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75.757575757575751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76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0.90895999999999999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71</v>
      </c>
      <c r="Q526" s="733"/>
      <c r="R526" s="733"/>
      <c r="S526" s="733"/>
      <c r="T526" s="733"/>
      <c r="U526" s="733"/>
      <c r="V526" s="734"/>
      <c r="W526" s="37" t="s">
        <v>69</v>
      </c>
      <c r="X526" s="725">
        <f>IFERROR(SUM(X514:X524),"0")</f>
        <v>400</v>
      </c>
      <c r="Y526" s="725">
        <f>IFERROR(SUM(Y514:Y524),"0")</f>
        <v>401.28000000000003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166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837</v>
      </c>
      <c r="B528" s="54" t="s">
        <v>838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69</v>
      </c>
      <c r="X528" s="723">
        <v>200</v>
      </c>
      <c r="Y528" s="724">
        <f>IFERROR(IF(X528="",0,CEILING((X528/$H528),1)*$H528),"")</f>
        <v>200.64000000000001</v>
      </c>
      <c r="Z528" s="36">
        <f>IFERROR(IF(Y528=0,"",ROUNDUP(Y528/H528,0)*0.01196),"")</f>
        <v>0.45448</v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213.63636363636363</v>
      </c>
      <c r="BN528" s="64">
        <f>IFERROR(Y528*I528/H528,"0")</f>
        <v>214.32</v>
      </c>
      <c r="BO528" s="64">
        <f>IFERROR(1/J528*(X528/H528),"0")</f>
        <v>0.36421911421911418</v>
      </c>
      <c r="BP528" s="64">
        <f>IFERROR(1/J528*(Y528/H528),"0")</f>
        <v>0.36538461538461542</v>
      </c>
    </row>
    <row r="529" spans="1:68" ht="16.5" hidden="1" customHeight="1" x14ac:dyDescent="0.25">
      <c r="A529" s="54" t="s">
        <v>840</v>
      </c>
      <c r="B529" s="54" t="s">
        <v>841</v>
      </c>
      <c r="C529" s="31">
        <v>4301020206</v>
      </c>
      <c r="D529" s="738">
        <v>4680115880054</v>
      </c>
      <c r="E529" s="739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0"/>
      <c r="R529" s="730"/>
      <c r="S529" s="730"/>
      <c r="T529" s="731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840</v>
      </c>
      <c r="B530" s="54" t="s">
        <v>842</v>
      </c>
      <c r="C530" s="31">
        <v>4301020364</v>
      </c>
      <c r="D530" s="738">
        <v>4680115880054</v>
      </c>
      <c r="E530" s="739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997" t="s">
        <v>843</v>
      </c>
      <c r="Q530" s="730"/>
      <c r="R530" s="730"/>
      <c r="S530" s="730"/>
      <c r="T530" s="731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71</v>
      </c>
      <c r="Q531" s="733"/>
      <c r="R531" s="733"/>
      <c r="S531" s="733"/>
      <c r="T531" s="733"/>
      <c r="U531" s="733"/>
      <c r="V531" s="734"/>
      <c r="W531" s="37" t="s">
        <v>72</v>
      </c>
      <c r="X531" s="725">
        <f>IFERROR(X528/H528,"0")+IFERROR(X529/H529,"0")+IFERROR(X530/H530,"0")</f>
        <v>37.878787878787875</v>
      </c>
      <c r="Y531" s="725">
        <f>IFERROR(Y528/H528,"0")+IFERROR(Y529/H529,"0")+IFERROR(Y530/H530,"0")</f>
        <v>38</v>
      </c>
      <c r="Z531" s="725">
        <f>IFERROR(IF(Z528="",0,Z528),"0")+IFERROR(IF(Z529="",0,Z529),"0")+IFERROR(IF(Z530="",0,Z530),"0")</f>
        <v>0.45448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71</v>
      </c>
      <c r="Q532" s="733"/>
      <c r="R532" s="733"/>
      <c r="S532" s="733"/>
      <c r="T532" s="733"/>
      <c r="U532" s="733"/>
      <c r="V532" s="734"/>
      <c r="W532" s="37" t="s">
        <v>69</v>
      </c>
      <c r="X532" s="725">
        <f>IFERROR(SUM(X528:X530),"0")</f>
        <v>200</v>
      </c>
      <c r="Y532" s="725">
        <f>IFERROR(SUM(Y528:Y530),"0")</f>
        <v>200.64000000000001</v>
      </c>
      <c r="Z532" s="37"/>
      <c r="AA532" s="726"/>
      <c r="AB532" s="726"/>
      <c r="AC532" s="726"/>
    </row>
    <row r="533" spans="1:68" ht="14.25" hidden="1" customHeight="1" x14ac:dyDescent="0.25">
      <c r="A533" s="735" t="s">
        <v>64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844</v>
      </c>
      <c r="B534" s="54" t="s">
        <v>845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69</v>
      </c>
      <c r="X534" s="723">
        <v>100</v>
      </c>
      <c r="Y534" s="724">
        <f t="shared" ref="Y534:Y542" si="95">IFERROR(IF(X534="",0,CEILING((X534/$H534),1)*$H534),"")</f>
        <v>100.32000000000001</v>
      </c>
      <c r="Z534" s="36">
        <f>IFERROR(IF(Y534=0,"",ROUNDUP(Y534/H534,0)*0.01196),"")</f>
        <v>0.22724</v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106.81818181818181</v>
      </c>
      <c r="BN534" s="64">
        <f t="shared" ref="BN534:BN542" si="97">IFERROR(Y534*I534/H534,"0")</f>
        <v>107.16</v>
      </c>
      <c r="BO534" s="64">
        <f t="shared" ref="BO534:BO542" si="98">IFERROR(1/J534*(X534/H534),"0")</f>
        <v>0.18210955710955709</v>
      </c>
      <c r="BP534" s="64">
        <f t="shared" ref="BP534:BP542" si="99">IFERROR(1/J534*(Y534/H534),"0")</f>
        <v>0.18269230769230771</v>
      </c>
    </row>
    <row r="535" spans="1:68" ht="27" customHeight="1" x14ac:dyDescent="0.25">
      <c r="A535" s="54" t="s">
        <v>847</v>
      </c>
      <c r="B535" s="54" t="s">
        <v>848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69</v>
      </c>
      <c r="X535" s="723">
        <v>200</v>
      </c>
      <c r="Y535" s="724">
        <f t="shared" si="95"/>
        <v>200.64000000000001</v>
      </c>
      <c r="Z535" s="36">
        <f>IFERROR(IF(Y535=0,"",ROUNDUP(Y535/H535,0)*0.01196),"")</f>
        <v>0.45448</v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213.63636363636363</v>
      </c>
      <c r="BN535" s="64">
        <f t="shared" si="97"/>
        <v>214.32</v>
      </c>
      <c r="BO535" s="64">
        <f t="shared" si="98"/>
        <v>0.36421911421911418</v>
      </c>
      <c r="BP535" s="64">
        <f t="shared" si="99"/>
        <v>0.36538461538461542</v>
      </c>
    </row>
    <row r="536" spans="1:68" ht="27" customHeight="1" x14ac:dyDescent="0.25">
      <c r="A536" s="54" t="s">
        <v>850</v>
      </c>
      <c r="B536" s="54" t="s">
        <v>851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69</v>
      </c>
      <c r="X536" s="723">
        <v>200</v>
      </c>
      <c r="Y536" s="724">
        <f t="shared" si="95"/>
        <v>200.64000000000001</v>
      </c>
      <c r="Z536" s="36">
        <f>IFERROR(IF(Y536=0,"",ROUNDUP(Y536/H536,0)*0.01196),"")</f>
        <v>0.45448</v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213.63636363636363</v>
      </c>
      <c r="BN536" s="64">
        <f t="shared" si="97"/>
        <v>214.32</v>
      </c>
      <c r="BO536" s="64">
        <f t="shared" si="98"/>
        <v>0.36421911421911418</v>
      </c>
      <c r="BP536" s="64">
        <f t="shared" si="99"/>
        <v>0.36538461538461542</v>
      </c>
    </row>
    <row r="537" spans="1:68" ht="27" hidden="1" customHeight="1" x14ac:dyDescent="0.25">
      <c r="A537" s="54" t="s">
        <v>853</v>
      </c>
      <c r="B537" s="54" t="s">
        <v>854</v>
      </c>
      <c r="C537" s="31">
        <v>4301031249</v>
      </c>
      <c r="D537" s="738">
        <v>4680115882072</v>
      </c>
      <c r="E537" s="739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8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0"/>
      <c r="R537" s="730"/>
      <c r="S537" s="730"/>
      <c r="T537" s="731"/>
      <c r="U537" s="34"/>
      <c r="V537" s="34"/>
      <c r="W537" s="35" t="s">
        <v>69</v>
      </c>
      <c r="X537" s="723">
        <v>0</v>
      </c>
      <c r="Y537" s="724">
        <f t="shared" si="95"/>
        <v>0</v>
      </c>
      <c r="Z537" s="36" t="str">
        <f>IFERROR(IF(Y537=0,"",ROUNDUP(Y537/H537,0)*0.00902),"")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853</v>
      </c>
      <c r="B538" s="54" t="s">
        <v>856</v>
      </c>
      <c r="C538" s="31">
        <v>4301031383</v>
      </c>
      <c r="D538" s="738">
        <v>4680115882072</v>
      </c>
      <c r="E538" s="739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4" t="s">
        <v>857</v>
      </c>
      <c r="Q538" s="730"/>
      <c r="R538" s="730"/>
      <c r="S538" s="730"/>
      <c r="T538" s="731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858</v>
      </c>
      <c r="B539" s="54" t="s">
        <v>859</v>
      </c>
      <c r="C539" s="31">
        <v>4301031251</v>
      </c>
      <c r="D539" s="738">
        <v>4680115882102</v>
      </c>
      <c r="E539" s="739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0"/>
      <c r="R539" s="730"/>
      <c r="S539" s="730"/>
      <c r="T539" s="731"/>
      <c r="U539" s="34"/>
      <c r="V539" s="34"/>
      <c r="W539" s="35" t="s">
        <v>69</v>
      </c>
      <c r="X539" s="723">
        <v>0</v>
      </c>
      <c r="Y539" s="724">
        <f t="shared" si="95"/>
        <v>0</v>
      </c>
      <c r="Z539" s="36" t="str">
        <f>IFERROR(IF(Y539=0,"",ROUNDUP(Y539/H539,0)*0.00902),"")</f>
        <v/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858</v>
      </c>
      <c r="B540" s="54" t="s">
        <v>860</v>
      </c>
      <c r="C540" s="31">
        <v>4301031385</v>
      </c>
      <c r="D540" s="738">
        <v>4680115882102</v>
      </c>
      <c r="E540" s="739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0" t="s">
        <v>861</v>
      </c>
      <c r="Q540" s="730"/>
      <c r="R540" s="730"/>
      <c r="S540" s="730"/>
      <c r="T540" s="731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4301031253</v>
      </c>
      <c r="D541" s="738">
        <v>4680115882096</v>
      </c>
      <c r="E541" s="739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10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0"/>
      <c r="R541" s="730"/>
      <c r="S541" s="730"/>
      <c r="T541" s="731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863</v>
      </c>
      <c r="B542" s="54" t="s">
        <v>865</v>
      </c>
      <c r="C542" s="31">
        <v>4301031384</v>
      </c>
      <c r="D542" s="738">
        <v>4680115882096</v>
      </c>
      <c r="E542" s="739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5" t="s">
        <v>866</v>
      </c>
      <c r="Q542" s="730"/>
      <c r="R542" s="730"/>
      <c r="S542" s="730"/>
      <c r="T542" s="731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71</v>
      </c>
      <c r="Q543" s="733"/>
      <c r="R543" s="733"/>
      <c r="S543" s="733"/>
      <c r="T543" s="733"/>
      <c r="U543" s="733"/>
      <c r="V543" s="734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94.696969696969688</v>
      </c>
      <c r="Y543" s="725">
        <f>IFERROR(Y534/H534,"0")+IFERROR(Y535/H535,"0")+IFERROR(Y536/H536,"0")+IFERROR(Y537/H537,"0")+IFERROR(Y538/H538,"0")+IFERROR(Y539/H539,"0")+IFERROR(Y540/H540,"0")+IFERROR(Y541/H541,"0")+IFERROR(Y542/H542,"0")</f>
        <v>95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1.1362000000000001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71</v>
      </c>
      <c r="Q544" s="733"/>
      <c r="R544" s="733"/>
      <c r="S544" s="733"/>
      <c r="T544" s="733"/>
      <c r="U544" s="733"/>
      <c r="V544" s="734"/>
      <c r="W544" s="37" t="s">
        <v>69</v>
      </c>
      <c r="X544" s="725">
        <f>IFERROR(SUM(X534:X542),"0")</f>
        <v>500</v>
      </c>
      <c r="Y544" s="725">
        <f>IFERROR(SUM(Y534:Y542),"0")</f>
        <v>501.6</v>
      </c>
      <c r="Z544" s="37"/>
      <c r="AA544" s="726"/>
      <c r="AB544" s="726"/>
      <c r="AC544" s="726"/>
    </row>
    <row r="545" spans="1:68" ht="14.25" hidden="1" customHeight="1" x14ac:dyDescent="0.25">
      <c r="A545" s="735" t="s">
        <v>73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868</v>
      </c>
      <c r="B546" s="54" t="s">
        <v>869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871</v>
      </c>
      <c r="B547" s="54" t="s">
        <v>872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874</v>
      </c>
      <c r="B548" s="54" t="s">
        <v>875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71</v>
      </c>
      <c r="Q549" s="733"/>
      <c r="R549" s="733"/>
      <c r="S549" s="733"/>
      <c r="T549" s="733"/>
      <c r="U549" s="733"/>
      <c r="V549" s="734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71</v>
      </c>
      <c r="Q550" s="733"/>
      <c r="R550" s="733"/>
      <c r="S550" s="733"/>
      <c r="T550" s="733"/>
      <c r="U550" s="733"/>
      <c r="V550" s="734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213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877</v>
      </c>
      <c r="B552" s="54" t="s">
        <v>878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880</v>
      </c>
      <c r="B553" s="54" t="s">
        <v>881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1" t="s">
        <v>882</v>
      </c>
      <c r="Q553" s="730"/>
      <c r="R553" s="730"/>
      <c r="S553" s="730"/>
      <c r="T553" s="731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71</v>
      </c>
      <c r="Q554" s="733"/>
      <c r="R554" s="733"/>
      <c r="S554" s="733"/>
      <c r="T554" s="733"/>
      <c r="U554" s="733"/>
      <c r="V554" s="734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71</v>
      </c>
      <c r="Q555" s="733"/>
      <c r="R555" s="733"/>
      <c r="S555" s="733"/>
      <c r="T555" s="733"/>
      <c r="U555" s="733"/>
      <c r="V555" s="734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883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883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114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884</v>
      </c>
      <c r="B559" s="54" t="s">
        <v>885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76" t="s">
        <v>886</v>
      </c>
      <c r="Q559" s="730"/>
      <c r="R559" s="730"/>
      <c r="S559" s="730"/>
      <c r="T559" s="731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49" t="s">
        <v>890</v>
      </c>
      <c r="Q560" s="730"/>
      <c r="R560" s="730"/>
      <c r="S560" s="730"/>
      <c r="T560" s="731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81" t="s">
        <v>894</v>
      </c>
      <c r="Q561" s="730"/>
      <c r="R561" s="730"/>
      <c r="S561" s="730"/>
      <c r="T561" s="731"/>
      <c r="U561" s="34"/>
      <c r="V561" s="34"/>
      <c r="W561" s="35" t="s">
        <v>69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4" t="s">
        <v>898</v>
      </c>
      <c r="Q562" s="730"/>
      <c r="R562" s="730"/>
      <c r="S562" s="730"/>
      <c r="T562" s="731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5" t="s">
        <v>902</v>
      </c>
      <c r="Q563" s="730"/>
      <c r="R563" s="730"/>
      <c r="S563" s="730"/>
      <c r="T563" s="731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41" t="s">
        <v>905</v>
      </c>
      <c r="Q564" s="730"/>
      <c r="R564" s="730"/>
      <c r="S564" s="730"/>
      <c r="T564" s="731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786" t="s">
        <v>908</v>
      </c>
      <c r="Q565" s="730"/>
      <c r="R565" s="730"/>
      <c r="S565" s="730"/>
      <c r="T565" s="731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71</v>
      </c>
      <c r="Q566" s="733"/>
      <c r="R566" s="733"/>
      <c r="S566" s="733"/>
      <c r="T566" s="733"/>
      <c r="U566" s="733"/>
      <c r="V566" s="734"/>
      <c r="W566" s="37" t="s">
        <v>72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71</v>
      </c>
      <c r="Q567" s="733"/>
      <c r="R567" s="733"/>
      <c r="S567" s="733"/>
      <c r="T567" s="733"/>
      <c r="U567" s="733"/>
      <c r="V567" s="734"/>
      <c r="W567" s="37" t="s">
        <v>69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166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909</v>
      </c>
      <c r="B569" s="54" t="s">
        <v>910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20" t="s">
        <v>911</v>
      </c>
      <c r="Q569" s="730"/>
      <c r="R569" s="730"/>
      <c r="S569" s="730"/>
      <c r="T569" s="731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912</v>
      </c>
      <c r="B570" s="54" t="s">
        <v>913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6" t="s">
        <v>914</v>
      </c>
      <c r="Q570" s="730"/>
      <c r="R570" s="730"/>
      <c r="S570" s="730"/>
      <c r="T570" s="731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6" t="s">
        <v>917</v>
      </c>
      <c r="Q571" s="730"/>
      <c r="R571" s="730"/>
      <c r="S571" s="730"/>
      <c r="T571" s="731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40" t="s">
        <v>921</v>
      </c>
      <c r="Q572" s="730"/>
      <c r="R572" s="730"/>
      <c r="S572" s="730"/>
      <c r="T572" s="731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71</v>
      </c>
      <c r="Q573" s="733"/>
      <c r="R573" s="733"/>
      <c r="S573" s="733"/>
      <c r="T573" s="733"/>
      <c r="U573" s="733"/>
      <c r="V573" s="734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71</v>
      </c>
      <c r="Q574" s="733"/>
      <c r="R574" s="733"/>
      <c r="S574" s="733"/>
      <c r="T574" s="733"/>
      <c r="U574" s="733"/>
      <c r="V574" s="734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64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922</v>
      </c>
      <c r="B576" s="54" t="s">
        <v>923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3" t="s">
        <v>924</v>
      </c>
      <c r="Q576" s="730"/>
      <c r="R576" s="730"/>
      <c r="S576" s="730"/>
      <c r="T576" s="731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926</v>
      </c>
      <c r="B577" s="54" t="s">
        <v>927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58" t="s">
        <v>928</v>
      </c>
      <c r="Q577" s="730"/>
      <c r="R577" s="730"/>
      <c r="S577" s="730"/>
      <c r="T577" s="731"/>
      <c r="U577" s="34"/>
      <c r="V577" s="34"/>
      <c r="W577" s="35" t="s">
        <v>69</v>
      </c>
      <c r="X577" s="723">
        <v>100</v>
      </c>
      <c r="Y577" s="724">
        <f t="shared" si="105"/>
        <v>100.80000000000001</v>
      </c>
      <c r="Z577" s="36">
        <f>IFERROR(IF(Y577=0,"",ROUNDUP(Y577/H577,0)*0.00753),"")</f>
        <v>0.18071999999999999</v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106.19047619047619</v>
      </c>
      <c r="BN577" s="64">
        <f t="shared" si="107"/>
        <v>107.04</v>
      </c>
      <c r="BO577" s="64">
        <f t="shared" si="108"/>
        <v>0.15262515262515264</v>
      </c>
      <c r="BP577" s="64">
        <f t="shared" si="109"/>
        <v>0.15384615384615385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81" t="s">
        <v>932</v>
      </c>
      <c r="Q578" s="730"/>
      <c r="R578" s="730"/>
      <c r="S578" s="730"/>
      <c r="T578" s="731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934</v>
      </c>
      <c r="B579" s="54" t="s">
        <v>935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097" t="s">
        <v>936</v>
      </c>
      <c r="Q579" s="730"/>
      <c r="R579" s="730"/>
      <c r="S579" s="730"/>
      <c r="T579" s="731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938</v>
      </c>
      <c r="B580" s="54" t="s">
        <v>939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36" t="s">
        <v>940</v>
      </c>
      <c r="Q580" s="730"/>
      <c r="R580" s="730"/>
      <c r="S580" s="730"/>
      <c r="T580" s="731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942</v>
      </c>
      <c r="B581" s="54" t="s">
        <v>943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06" t="s">
        <v>944</v>
      </c>
      <c r="Q581" s="730"/>
      <c r="R581" s="730"/>
      <c r="S581" s="730"/>
      <c r="T581" s="731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40" t="s">
        <v>947</v>
      </c>
      <c r="Q582" s="730"/>
      <c r="R582" s="730"/>
      <c r="S582" s="730"/>
      <c r="T582" s="731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71</v>
      </c>
      <c r="Q583" s="733"/>
      <c r="R583" s="733"/>
      <c r="S583" s="733"/>
      <c r="T583" s="733"/>
      <c r="U583" s="733"/>
      <c r="V583" s="734"/>
      <c r="W583" s="37" t="s">
        <v>72</v>
      </c>
      <c r="X583" s="725">
        <f>IFERROR(X576/H576,"0")+IFERROR(X577/H577,"0")+IFERROR(X578/H578,"0")+IFERROR(X579/H579,"0")+IFERROR(X580/H580,"0")+IFERROR(X581/H581,"0")+IFERROR(X582/H582,"0")</f>
        <v>23.80952380952381</v>
      </c>
      <c r="Y583" s="725">
        <f>IFERROR(Y576/H576,"0")+IFERROR(Y577/H577,"0")+IFERROR(Y578/H578,"0")+IFERROR(Y579/H579,"0")+IFERROR(Y580/H580,"0")+IFERROR(Y581/H581,"0")+IFERROR(Y582/H582,"0")</f>
        <v>24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0.18071999999999999</v>
      </c>
      <c r="AA583" s="726"/>
      <c r="AB583" s="726"/>
      <c r="AC583" s="726"/>
    </row>
    <row r="584" spans="1:68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71</v>
      </c>
      <c r="Q584" s="733"/>
      <c r="R584" s="733"/>
      <c r="S584" s="733"/>
      <c r="T584" s="733"/>
      <c r="U584" s="733"/>
      <c r="V584" s="734"/>
      <c r="W584" s="37" t="s">
        <v>69</v>
      </c>
      <c r="X584" s="725">
        <f>IFERROR(SUM(X576:X582),"0")</f>
        <v>100</v>
      </c>
      <c r="Y584" s="725">
        <f>IFERROR(SUM(Y576:Y582),"0")</f>
        <v>100.80000000000001</v>
      </c>
      <c r="Z584" s="37"/>
      <c r="AA584" s="726"/>
      <c r="AB584" s="726"/>
      <c r="AC584" s="726"/>
    </row>
    <row r="585" spans="1:68" ht="14.25" hidden="1" customHeight="1" x14ac:dyDescent="0.25">
      <c r="A585" s="735" t="s">
        <v>73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hidden="1" customHeight="1" x14ac:dyDescent="0.25">
      <c r="A586" s="54" t="s">
        <v>948</v>
      </c>
      <c r="B586" s="54" t="s">
        <v>949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42" t="s">
        <v>950</v>
      </c>
      <c r="Q586" s="730"/>
      <c r="R586" s="730"/>
      <c r="S586" s="730"/>
      <c r="T586" s="731"/>
      <c r="U586" s="34"/>
      <c r="V586" s="34"/>
      <c r="W586" s="35" t="s">
        <v>69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952</v>
      </c>
      <c r="B587" s="54" t="s">
        <v>953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874" t="s">
        <v>954</v>
      </c>
      <c r="Q587" s="730"/>
      <c r="R587" s="730"/>
      <c r="S587" s="730"/>
      <c r="T587" s="731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956</v>
      </c>
      <c r="B588" s="54" t="s">
        <v>957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65" t="s">
        <v>958</v>
      </c>
      <c r="Q588" s="730"/>
      <c r="R588" s="730"/>
      <c r="S588" s="730"/>
      <c r="T588" s="731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959</v>
      </c>
      <c r="B589" s="54" t="s">
        <v>960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8" t="s">
        <v>961</v>
      </c>
      <c r="Q589" s="730"/>
      <c r="R589" s="730"/>
      <c r="S589" s="730"/>
      <c r="T589" s="731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71</v>
      </c>
      <c r="Q590" s="733"/>
      <c r="R590" s="733"/>
      <c r="S590" s="733"/>
      <c r="T590" s="733"/>
      <c r="U590" s="733"/>
      <c r="V590" s="734"/>
      <c r="W590" s="37" t="s">
        <v>72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71</v>
      </c>
      <c r="Q591" s="733"/>
      <c r="R591" s="733"/>
      <c r="S591" s="733"/>
      <c r="T591" s="733"/>
      <c r="U591" s="733"/>
      <c r="V591" s="734"/>
      <c r="W591" s="37" t="s">
        <v>69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213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962</v>
      </c>
      <c r="B593" s="54" t="s">
        <v>963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873" t="s">
        <v>964</v>
      </c>
      <c r="Q593" s="730"/>
      <c r="R593" s="730"/>
      <c r="S593" s="730"/>
      <c r="T593" s="731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966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29" t="s">
        <v>967</v>
      </c>
      <c r="Q594" s="730"/>
      <c r="R594" s="730"/>
      <c r="S594" s="730"/>
      <c r="T594" s="731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968</v>
      </c>
      <c r="B595" s="54" t="s">
        <v>969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2" t="s">
        <v>970</v>
      </c>
      <c r="Q595" s="730"/>
      <c r="R595" s="730"/>
      <c r="S595" s="730"/>
      <c r="T595" s="731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968</v>
      </c>
      <c r="B596" s="54" t="s">
        <v>972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1" t="s">
        <v>973</v>
      </c>
      <c r="Q596" s="730"/>
      <c r="R596" s="730"/>
      <c r="S596" s="730"/>
      <c r="T596" s="731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71</v>
      </c>
      <c r="Q597" s="733"/>
      <c r="R597" s="733"/>
      <c r="S597" s="733"/>
      <c r="T597" s="733"/>
      <c r="U597" s="733"/>
      <c r="V597" s="734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71</v>
      </c>
      <c r="Q598" s="733"/>
      <c r="R598" s="733"/>
      <c r="S598" s="733"/>
      <c r="T598" s="733"/>
      <c r="U598" s="733"/>
      <c r="V598" s="734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974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114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975</v>
      </c>
      <c r="B601" s="54" t="s">
        <v>976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91" t="s">
        <v>977</v>
      </c>
      <c r="Q601" s="730"/>
      <c r="R601" s="730"/>
      <c r="S601" s="730"/>
      <c r="T601" s="731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979</v>
      </c>
      <c r="B602" s="54" t="s">
        <v>980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59" t="s">
        <v>981</v>
      </c>
      <c r="Q602" s="730"/>
      <c r="R602" s="730"/>
      <c r="S602" s="730"/>
      <c r="T602" s="731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71</v>
      </c>
      <c r="Q603" s="733"/>
      <c r="R603" s="733"/>
      <c r="S603" s="733"/>
      <c r="T603" s="733"/>
      <c r="U603" s="733"/>
      <c r="V603" s="734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71</v>
      </c>
      <c r="Q604" s="733"/>
      <c r="R604" s="733"/>
      <c r="S604" s="733"/>
      <c r="T604" s="733"/>
      <c r="U604" s="733"/>
      <c r="V604" s="734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166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983</v>
      </c>
      <c r="B606" s="54" t="s">
        <v>984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05" t="s">
        <v>985</v>
      </c>
      <c r="Q606" s="730"/>
      <c r="R606" s="730"/>
      <c r="S606" s="730"/>
      <c r="T606" s="731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71</v>
      </c>
      <c r="Q607" s="733"/>
      <c r="R607" s="733"/>
      <c r="S607" s="733"/>
      <c r="T607" s="733"/>
      <c r="U607" s="733"/>
      <c r="V607" s="734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71</v>
      </c>
      <c r="Q608" s="733"/>
      <c r="R608" s="733"/>
      <c r="S608" s="733"/>
      <c r="T608" s="733"/>
      <c r="U608" s="733"/>
      <c r="V608" s="734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64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987</v>
      </c>
      <c r="B610" s="54" t="s">
        <v>988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66" t="s">
        <v>989</v>
      </c>
      <c r="Q610" s="730"/>
      <c r="R610" s="730"/>
      <c r="S610" s="730"/>
      <c r="T610" s="731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71</v>
      </c>
      <c r="Q611" s="733"/>
      <c r="R611" s="733"/>
      <c r="S611" s="733"/>
      <c r="T611" s="733"/>
      <c r="U611" s="733"/>
      <c r="V611" s="734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71</v>
      </c>
      <c r="Q612" s="733"/>
      <c r="R612" s="733"/>
      <c r="S612" s="733"/>
      <c r="T612" s="733"/>
      <c r="U612" s="733"/>
      <c r="V612" s="734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73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991</v>
      </c>
      <c r="B614" s="54" t="s">
        <v>992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38" t="s">
        <v>993</v>
      </c>
      <c r="Q614" s="730"/>
      <c r="R614" s="730"/>
      <c r="S614" s="730"/>
      <c r="T614" s="731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71</v>
      </c>
      <c r="Q615" s="733"/>
      <c r="R615" s="733"/>
      <c r="S615" s="733"/>
      <c r="T615" s="733"/>
      <c r="U615" s="733"/>
      <c r="V615" s="734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71</v>
      </c>
      <c r="Q616" s="733"/>
      <c r="R616" s="733"/>
      <c r="S616" s="733"/>
      <c r="T616" s="733"/>
      <c r="U616" s="733"/>
      <c r="V616" s="734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995</v>
      </c>
      <c r="Q617" s="756"/>
      <c r="R617" s="756"/>
      <c r="S617" s="756"/>
      <c r="T617" s="756"/>
      <c r="U617" s="756"/>
      <c r="V617" s="757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5005.3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5066.22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996</v>
      </c>
      <c r="Q618" s="756"/>
      <c r="R618" s="756"/>
      <c r="S618" s="756"/>
      <c r="T618" s="756"/>
      <c r="U618" s="756"/>
      <c r="V618" s="757"/>
      <c r="W618" s="37" t="s">
        <v>69</v>
      </c>
      <c r="X618" s="725">
        <f>IFERROR(SUM(BM22:BM614),"0")</f>
        <v>5315.4018754578774</v>
      </c>
      <c r="Y618" s="725">
        <f>IFERROR(SUM(BN22:BN614),"0")</f>
        <v>5378.9619999999995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997</v>
      </c>
      <c r="Q619" s="756"/>
      <c r="R619" s="756"/>
      <c r="S619" s="756"/>
      <c r="T619" s="756"/>
      <c r="U619" s="756"/>
      <c r="V619" s="757"/>
      <c r="W619" s="37" t="s">
        <v>998</v>
      </c>
      <c r="X619" s="38">
        <f>ROUNDUP(SUM(BO22:BO614),0)</f>
        <v>10</v>
      </c>
      <c r="Y619" s="38">
        <f>ROUNDUP(SUM(BP22:BP614),0)</f>
        <v>10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999</v>
      </c>
      <c r="Q620" s="756"/>
      <c r="R620" s="756"/>
      <c r="S620" s="756"/>
      <c r="T620" s="756"/>
      <c r="U620" s="756"/>
      <c r="V620" s="757"/>
      <c r="W620" s="37" t="s">
        <v>69</v>
      </c>
      <c r="X620" s="725">
        <f>GrossWeightTotal+PalletQtyTotal*25</f>
        <v>5565.4018754578774</v>
      </c>
      <c r="Y620" s="725">
        <f>GrossWeightTotalR+PalletQtyTotalR*25</f>
        <v>5628.9619999999995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1000</v>
      </c>
      <c r="Q621" s="756"/>
      <c r="R621" s="756"/>
      <c r="S621" s="756"/>
      <c r="T621" s="756"/>
      <c r="U621" s="756"/>
      <c r="V621" s="757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766.34993894993909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772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1001</v>
      </c>
      <c r="Q622" s="756"/>
      <c r="R622" s="756"/>
      <c r="S622" s="756"/>
      <c r="T622" s="756"/>
      <c r="U622" s="756"/>
      <c r="V622" s="757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12.01604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7" t="s">
        <v>112</v>
      </c>
      <c r="D624" s="867"/>
      <c r="E624" s="867"/>
      <c r="F624" s="867"/>
      <c r="G624" s="867"/>
      <c r="H624" s="868"/>
      <c r="I624" s="727" t="s">
        <v>332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624</v>
      </c>
      <c r="X624" s="868"/>
      <c r="Y624" s="727" t="s">
        <v>709</v>
      </c>
      <c r="Z624" s="867"/>
      <c r="AA624" s="867"/>
      <c r="AB624" s="868"/>
      <c r="AC624" s="715" t="s">
        <v>808</v>
      </c>
      <c r="AD624" s="727" t="s">
        <v>883</v>
      </c>
      <c r="AE624" s="868"/>
      <c r="AF624" s="716"/>
    </row>
    <row r="625" spans="1:32" ht="14.25" customHeight="1" thickTop="1" x14ac:dyDescent="0.2">
      <c r="A625" s="1133" t="s">
        <v>1004</v>
      </c>
      <c r="B625" s="727" t="s">
        <v>63</v>
      </c>
      <c r="C625" s="727" t="s">
        <v>113</v>
      </c>
      <c r="D625" s="727" t="s">
        <v>138</v>
      </c>
      <c r="E625" s="727" t="s">
        <v>221</v>
      </c>
      <c r="F625" s="727" t="s">
        <v>243</v>
      </c>
      <c r="G625" s="727" t="s">
        <v>293</v>
      </c>
      <c r="H625" s="727" t="s">
        <v>112</v>
      </c>
      <c r="I625" s="727" t="s">
        <v>333</v>
      </c>
      <c r="J625" s="727" t="s">
        <v>358</v>
      </c>
      <c r="K625" s="727" t="s">
        <v>429</v>
      </c>
      <c r="L625" s="716"/>
      <c r="M625" s="727" t="s">
        <v>449</v>
      </c>
      <c r="N625" s="716"/>
      <c r="O625" s="727" t="s">
        <v>473</v>
      </c>
      <c r="P625" s="727" t="s">
        <v>490</v>
      </c>
      <c r="Q625" s="727" t="s">
        <v>493</v>
      </c>
      <c r="R625" s="727" t="s">
        <v>502</v>
      </c>
      <c r="S625" s="727" t="s">
        <v>516</v>
      </c>
      <c r="T625" s="727" t="s">
        <v>520</v>
      </c>
      <c r="U625" s="727" t="s">
        <v>528</v>
      </c>
      <c r="V625" s="727" t="s">
        <v>611</v>
      </c>
      <c r="W625" s="727" t="s">
        <v>625</v>
      </c>
      <c r="X625" s="727" t="s">
        <v>670</v>
      </c>
      <c r="Y625" s="727" t="s">
        <v>710</v>
      </c>
      <c r="Z625" s="727" t="s">
        <v>768</v>
      </c>
      <c r="AA625" s="727" t="s">
        <v>791</v>
      </c>
      <c r="AB625" s="727" t="s">
        <v>804</v>
      </c>
      <c r="AC625" s="727" t="s">
        <v>808</v>
      </c>
      <c r="AD625" s="727" t="s">
        <v>883</v>
      </c>
      <c r="AE625" s="727" t="s">
        <v>974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714.59999999999991</v>
      </c>
      <c r="E627" s="46">
        <f>IFERROR(Y106*1,"0")+IFERROR(Y107*1,"0")+IFERROR(Y108*1,"0")+IFERROR(Y112*1,"0")+IFERROR(Y113*1,"0")+IFERROR(Y114*1,"0")+IFERROR(Y115*1,"0")+IFERROR(Y116*1,"0")</f>
        <v>130.5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71.400000000000006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20</v>
      </c>
      <c r="P627" s="46">
        <f>IFERROR(Y287*1,"0")</f>
        <v>207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2193.4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525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1103.5200000000002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100.80000000000001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,00"/>
        <filter val="100,00"/>
        <filter val="108,00"/>
        <filter val="110,37"/>
        <filter val="112,00"/>
        <filter val="130,50"/>
        <filter val="145,80"/>
        <filter val="15,00"/>
        <filter val="15,19"/>
        <filter val="2 000,00"/>
        <filter val="2 006,00"/>
        <filter val="20,00"/>
        <filter val="200,00"/>
        <filter val="21,00"/>
        <filter val="22,22"/>
        <filter val="22,50"/>
        <filter val="23,81"/>
        <filter val="258,41"/>
        <filter val="29,87"/>
        <filter val="3,20"/>
        <filter val="300,00"/>
        <filter val="37,88"/>
        <filter val="40,00"/>
        <filter val="400,00"/>
        <filter val="448,00"/>
        <filter val="450,00"/>
        <filter val="48,00"/>
        <filter val="5 005,30"/>
        <filter val="5 315,40"/>
        <filter val="5 565,40"/>
        <filter val="5,00"/>
        <filter val="5,95"/>
        <filter val="50,00"/>
        <filter val="500,00"/>
        <filter val="54,00"/>
        <filter val="56,00"/>
        <filter val="562,00"/>
        <filter val="6,00"/>
        <filter val="75,76"/>
        <filter val="766,35"/>
        <filter val="78,00"/>
        <filter val="94,70"/>
        <filter val="96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2024-10-29T10:21:45Z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