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2100E98-A187-4497-BD74-71196EA9B6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X611" i="1"/>
  <c r="BO610" i="1"/>
  <c r="BM610" i="1"/>
  <c r="Y610" i="1"/>
  <c r="X608" i="1"/>
  <c r="X607" i="1"/>
  <c r="BO606" i="1"/>
  <c r="BM606" i="1"/>
  <c r="Y606" i="1"/>
  <c r="X604" i="1"/>
  <c r="X603" i="1"/>
  <c r="BO602" i="1"/>
  <c r="BM602" i="1"/>
  <c r="Y602" i="1"/>
  <c r="BO601" i="1"/>
  <c r="BM601" i="1"/>
  <c r="Y601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X590" i="1"/>
  <c r="BO589" i="1"/>
  <c r="BM589" i="1"/>
  <c r="Y589" i="1"/>
  <c r="BO588" i="1"/>
  <c r="BM588" i="1"/>
  <c r="Y588" i="1"/>
  <c r="BO587" i="1"/>
  <c r="BM587" i="1"/>
  <c r="Y587" i="1"/>
  <c r="BO586" i="1"/>
  <c r="BM586" i="1"/>
  <c r="Y586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X554" i="1"/>
  <c r="BO553" i="1"/>
  <c r="BM553" i="1"/>
  <c r="Y553" i="1"/>
  <c r="BO552" i="1"/>
  <c r="BM552" i="1"/>
  <c r="Y552" i="1"/>
  <c r="P552" i="1"/>
  <c r="X550" i="1"/>
  <c r="X549" i="1"/>
  <c r="BP548" i="1"/>
  <c r="BO548" i="1"/>
  <c r="BN548" i="1"/>
  <c r="BM548" i="1"/>
  <c r="Z548" i="1"/>
  <c r="Y548" i="1"/>
  <c r="P548" i="1"/>
  <c r="BO547" i="1"/>
  <c r="BM547" i="1"/>
  <c r="Y547" i="1"/>
  <c r="P547" i="1"/>
  <c r="BO546" i="1"/>
  <c r="BM546" i="1"/>
  <c r="Y546" i="1"/>
  <c r="P546" i="1"/>
  <c r="X544" i="1"/>
  <c r="X543" i="1"/>
  <c r="BO542" i="1"/>
  <c r="BM542" i="1"/>
  <c r="Y542" i="1"/>
  <c r="BO541" i="1"/>
  <c r="BM541" i="1"/>
  <c r="Y541" i="1"/>
  <c r="P541" i="1"/>
  <c r="BO540" i="1"/>
  <c r="BM540" i="1"/>
  <c r="Y540" i="1"/>
  <c r="BO539" i="1"/>
  <c r="BM539" i="1"/>
  <c r="Y539" i="1"/>
  <c r="P539" i="1"/>
  <c r="BO538" i="1"/>
  <c r="BM538" i="1"/>
  <c r="Y538" i="1"/>
  <c r="BO537" i="1"/>
  <c r="BM537" i="1"/>
  <c r="Y537" i="1"/>
  <c r="P537" i="1"/>
  <c r="BO536" i="1"/>
  <c r="BM536" i="1"/>
  <c r="Y536" i="1"/>
  <c r="P536" i="1"/>
  <c r="BO535" i="1"/>
  <c r="BM535" i="1"/>
  <c r="Y535" i="1"/>
  <c r="P535" i="1"/>
  <c r="BO534" i="1"/>
  <c r="BM534" i="1"/>
  <c r="Y534" i="1"/>
  <c r="P534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P528" i="1"/>
  <c r="X526" i="1"/>
  <c r="X525" i="1"/>
  <c r="BO524" i="1"/>
  <c r="BM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7" i="1"/>
  <c r="X496" i="1"/>
  <c r="BO495" i="1"/>
  <c r="BM495" i="1"/>
  <c r="Y495" i="1"/>
  <c r="P495" i="1"/>
  <c r="X493" i="1"/>
  <c r="X492" i="1"/>
  <c r="BO491" i="1"/>
  <c r="BM491" i="1"/>
  <c r="Y491" i="1"/>
  <c r="P491" i="1"/>
  <c r="X489" i="1"/>
  <c r="X488" i="1"/>
  <c r="BO487" i="1"/>
  <c r="BM487" i="1"/>
  <c r="Y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Y470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Y425" i="1" s="1"/>
  <c r="P423" i="1"/>
  <c r="X421" i="1"/>
  <c r="X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X410" i="1"/>
  <c r="X409" i="1"/>
  <c r="BO408" i="1"/>
  <c r="BM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BP374" i="1" s="1"/>
  <c r="P374" i="1"/>
  <c r="X372" i="1"/>
  <c r="X371" i="1"/>
  <c r="BO370" i="1"/>
  <c r="BM370" i="1"/>
  <c r="Y370" i="1"/>
  <c r="Y371" i="1" s="1"/>
  <c r="P370" i="1"/>
  <c r="X367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BO363" i="1"/>
  <c r="BM363" i="1"/>
  <c r="Y363" i="1"/>
  <c r="Y366" i="1" s="1"/>
  <c r="P363" i="1"/>
  <c r="X361" i="1"/>
  <c r="X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O356" i="1"/>
  <c r="BM356" i="1"/>
  <c r="Y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O341" i="1"/>
  <c r="BM341" i="1"/>
  <c r="Y341" i="1"/>
  <c r="BP341" i="1" s="1"/>
  <c r="P341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P323" i="1"/>
  <c r="X320" i="1"/>
  <c r="X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X305" i="1"/>
  <c r="X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BP292" i="1" s="1"/>
  <c r="P292" i="1"/>
  <c r="X289" i="1"/>
  <c r="X288" i="1"/>
  <c r="BO287" i="1"/>
  <c r="BM287" i="1"/>
  <c r="Y287" i="1"/>
  <c r="P627" i="1" s="1"/>
  <c r="P287" i="1"/>
  <c r="X284" i="1"/>
  <c r="X283" i="1"/>
  <c r="BO282" i="1"/>
  <c r="BM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X258" i="1"/>
  <c r="X257" i="1"/>
  <c r="BO256" i="1"/>
  <c r="BM256" i="1"/>
  <c r="Y256" i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BP241" i="1" s="1"/>
  <c r="P241" i="1"/>
  <c r="X239" i="1"/>
  <c r="X238" i="1"/>
  <c r="BO237" i="1"/>
  <c r="BM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5" i="1"/>
  <c r="X224" i="1"/>
  <c r="BO223" i="1"/>
  <c r="BM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P211" i="1"/>
  <c r="X209" i="1"/>
  <c r="X208" i="1"/>
  <c r="BO207" i="1"/>
  <c r="BM207" i="1"/>
  <c r="Y207" i="1"/>
  <c r="BP207" i="1" s="1"/>
  <c r="P207" i="1"/>
  <c r="BO206" i="1"/>
  <c r="BM206" i="1"/>
  <c r="Y206" i="1"/>
  <c r="BP206" i="1" s="1"/>
  <c r="P206" i="1"/>
  <c r="X203" i="1"/>
  <c r="X202" i="1"/>
  <c r="BO201" i="1"/>
  <c r="BM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X186" i="1"/>
  <c r="X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BP174" i="1" s="1"/>
  <c r="P174" i="1"/>
  <c r="X172" i="1"/>
  <c r="X171" i="1"/>
  <c r="BO170" i="1"/>
  <c r="BM170" i="1"/>
  <c r="Y170" i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X161" i="1"/>
  <c r="X160" i="1"/>
  <c r="BO159" i="1"/>
  <c r="BM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X150" i="1"/>
  <c r="X149" i="1"/>
  <c r="BO148" i="1"/>
  <c r="BM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BO138" i="1"/>
  <c r="BM138" i="1"/>
  <c r="Y138" i="1"/>
  <c r="BP138" i="1" s="1"/>
  <c r="P138" i="1"/>
  <c r="BO137" i="1"/>
  <c r="BM137" i="1"/>
  <c r="Y137" i="1"/>
  <c r="P137" i="1"/>
  <c r="X135" i="1"/>
  <c r="X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BP131" i="1"/>
  <c r="BO131" i="1"/>
  <c r="BN131" i="1"/>
  <c r="BM131" i="1"/>
  <c r="Z131" i="1"/>
  <c r="Y131" i="1"/>
  <c r="P131" i="1"/>
  <c r="BO130" i="1"/>
  <c r="BM130" i="1"/>
  <c r="Y130" i="1"/>
  <c r="BP130" i="1" s="1"/>
  <c r="BO129" i="1"/>
  <c r="BM129" i="1"/>
  <c r="Y129" i="1"/>
  <c r="Y135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Y102" i="1" s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X88" i="1"/>
  <c r="X87" i="1"/>
  <c r="BO86" i="1"/>
  <c r="BM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P42" i="1"/>
  <c r="X40" i="1"/>
  <c r="X39" i="1"/>
  <c r="BO38" i="1"/>
  <c r="BM38" i="1"/>
  <c r="Y38" i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392" i="1" l="1"/>
  <c r="BN392" i="1"/>
  <c r="Z392" i="1"/>
  <c r="Y438" i="1"/>
  <c r="Y437" i="1"/>
  <c r="BP436" i="1"/>
  <c r="BN436" i="1"/>
  <c r="Z436" i="1"/>
  <c r="Z437" i="1" s="1"/>
  <c r="Y443" i="1"/>
  <c r="BP442" i="1"/>
  <c r="BN442" i="1"/>
  <c r="Z442" i="1"/>
  <c r="Z443" i="1" s="1"/>
  <c r="BP446" i="1"/>
  <c r="BN446" i="1"/>
  <c r="Z446" i="1"/>
  <c r="BP461" i="1"/>
  <c r="BN461" i="1"/>
  <c r="Z461" i="1"/>
  <c r="BP487" i="1"/>
  <c r="BN487" i="1"/>
  <c r="Z487" i="1"/>
  <c r="BP524" i="1"/>
  <c r="BN524" i="1"/>
  <c r="Z524" i="1"/>
  <c r="BP538" i="1"/>
  <c r="BN538" i="1"/>
  <c r="Z538" i="1"/>
  <c r="BP542" i="1"/>
  <c r="BN542" i="1"/>
  <c r="Z542" i="1"/>
  <c r="BP553" i="1"/>
  <c r="BN553" i="1"/>
  <c r="Z553" i="1"/>
  <c r="Y574" i="1"/>
  <c r="Y573" i="1"/>
  <c r="BP569" i="1"/>
  <c r="BN569" i="1"/>
  <c r="Z569" i="1"/>
  <c r="BP571" i="1"/>
  <c r="BN571" i="1"/>
  <c r="Z571" i="1"/>
  <c r="BP587" i="1"/>
  <c r="BN587" i="1"/>
  <c r="Z587" i="1"/>
  <c r="BP589" i="1"/>
  <c r="BN589" i="1"/>
  <c r="Z589" i="1"/>
  <c r="B627" i="1"/>
  <c r="Z30" i="1"/>
  <c r="BN30" i="1"/>
  <c r="Z31" i="1"/>
  <c r="BN31" i="1"/>
  <c r="Z34" i="1"/>
  <c r="BN34" i="1"/>
  <c r="Z58" i="1"/>
  <c r="BN58" i="1"/>
  <c r="Z64" i="1"/>
  <c r="BN64" i="1"/>
  <c r="Z75" i="1"/>
  <c r="BN75" i="1"/>
  <c r="Z76" i="1"/>
  <c r="BN76" i="1"/>
  <c r="Y88" i="1"/>
  <c r="Y96" i="1"/>
  <c r="Z94" i="1"/>
  <c r="BN94" i="1"/>
  <c r="Z115" i="1"/>
  <c r="BN115" i="1"/>
  <c r="F627" i="1"/>
  <c r="Z153" i="1"/>
  <c r="BN153" i="1"/>
  <c r="Z174" i="1"/>
  <c r="BN174" i="1"/>
  <c r="Z184" i="1"/>
  <c r="BN184" i="1"/>
  <c r="Z195" i="1"/>
  <c r="BN195" i="1"/>
  <c r="Z206" i="1"/>
  <c r="BN206" i="1"/>
  <c r="Z221" i="1"/>
  <c r="BN221" i="1"/>
  <c r="Z231" i="1"/>
  <c r="BN231" i="1"/>
  <c r="Z241" i="1"/>
  <c r="BN241" i="1"/>
  <c r="Z254" i="1"/>
  <c r="BN254" i="1"/>
  <c r="Z265" i="1"/>
  <c r="BN265" i="1"/>
  <c r="Z287" i="1"/>
  <c r="Z288" i="1" s="1"/>
  <c r="BN287" i="1"/>
  <c r="BP287" i="1"/>
  <c r="Y288" i="1"/>
  <c r="Z292" i="1"/>
  <c r="Z295" i="1" s="1"/>
  <c r="BN292" i="1"/>
  <c r="Z303" i="1"/>
  <c r="BN303" i="1"/>
  <c r="Z327" i="1"/>
  <c r="BN327" i="1"/>
  <c r="Z341" i="1"/>
  <c r="BN341" i="1"/>
  <c r="Z359" i="1"/>
  <c r="BN359" i="1"/>
  <c r="Z370" i="1"/>
  <c r="Z371" i="1" s="1"/>
  <c r="BN370" i="1"/>
  <c r="BP370" i="1"/>
  <c r="Z374" i="1"/>
  <c r="BN374" i="1"/>
  <c r="BP382" i="1"/>
  <c r="BN382" i="1"/>
  <c r="Z382" i="1"/>
  <c r="BP384" i="1"/>
  <c r="BN384" i="1"/>
  <c r="Z384" i="1"/>
  <c r="BP418" i="1"/>
  <c r="BN418" i="1"/>
  <c r="Z418" i="1"/>
  <c r="BP454" i="1"/>
  <c r="BN454" i="1"/>
  <c r="Z454" i="1"/>
  <c r="BP486" i="1"/>
  <c r="BN486" i="1"/>
  <c r="Z486" i="1"/>
  <c r="BP517" i="1"/>
  <c r="BN517" i="1"/>
  <c r="Z517" i="1"/>
  <c r="BP537" i="1"/>
  <c r="BN537" i="1"/>
  <c r="Z537" i="1"/>
  <c r="BP541" i="1"/>
  <c r="BN541" i="1"/>
  <c r="Z541" i="1"/>
  <c r="Y555" i="1"/>
  <c r="Y554" i="1"/>
  <c r="BP552" i="1"/>
  <c r="BN552" i="1"/>
  <c r="Z552" i="1"/>
  <c r="Z554" i="1" s="1"/>
  <c r="BP570" i="1"/>
  <c r="BN570" i="1"/>
  <c r="Z570" i="1"/>
  <c r="BP572" i="1"/>
  <c r="BN572" i="1"/>
  <c r="Z572" i="1"/>
  <c r="Y591" i="1"/>
  <c r="Y590" i="1"/>
  <c r="BP586" i="1"/>
  <c r="BN586" i="1"/>
  <c r="Z586" i="1"/>
  <c r="Z590" i="1" s="1"/>
  <c r="BP588" i="1"/>
  <c r="BN588" i="1"/>
  <c r="Z588" i="1"/>
  <c r="X618" i="1"/>
  <c r="X621" i="1"/>
  <c r="BP28" i="1"/>
  <c r="BN28" i="1"/>
  <c r="Z28" i="1"/>
  <c r="BP52" i="1"/>
  <c r="BN52" i="1"/>
  <c r="Z52" i="1"/>
  <c r="BP69" i="1"/>
  <c r="BN69" i="1"/>
  <c r="Z69" i="1"/>
  <c r="BP86" i="1"/>
  <c r="BN86" i="1"/>
  <c r="Z86" i="1"/>
  <c r="Y117" i="1"/>
  <c r="BP113" i="1"/>
  <c r="BN113" i="1"/>
  <c r="Z113" i="1"/>
  <c r="Y144" i="1"/>
  <c r="BP137" i="1"/>
  <c r="BN137" i="1"/>
  <c r="Z137" i="1"/>
  <c r="BP148" i="1"/>
  <c r="BN148" i="1"/>
  <c r="Z148" i="1"/>
  <c r="BP170" i="1"/>
  <c r="BN170" i="1"/>
  <c r="Z170" i="1"/>
  <c r="Y186" i="1"/>
  <c r="BP182" i="1"/>
  <c r="BN182" i="1"/>
  <c r="Z182" i="1"/>
  <c r="BP201" i="1"/>
  <c r="BN201" i="1"/>
  <c r="Z201" i="1"/>
  <c r="BP219" i="1"/>
  <c r="BN219" i="1"/>
  <c r="Z219" i="1"/>
  <c r="BP229" i="1"/>
  <c r="BN229" i="1"/>
  <c r="Z229" i="1"/>
  <c r="BP237" i="1"/>
  <c r="BN237" i="1"/>
  <c r="Z237" i="1"/>
  <c r="BP252" i="1"/>
  <c r="BN252" i="1"/>
  <c r="Z252" i="1"/>
  <c r="BP263" i="1"/>
  <c r="BN263" i="1"/>
  <c r="Z263" i="1"/>
  <c r="Y274" i="1"/>
  <c r="Y273" i="1"/>
  <c r="BP272" i="1"/>
  <c r="BN272" i="1"/>
  <c r="Z272" i="1"/>
  <c r="Z273" i="1" s="1"/>
  <c r="BP277" i="1"/>
  <c r="BN277" i="1"/>
  <c r="Z277" i="1"/>
  <c r="BP282" i="1"/>
  <c r="BN282" i="1"/>
  <c r="Z282" i="1"/>
  <c r="BP301" i="1"/>
  <c r="BN301" i="1"/>
  <c r="Z301" i="1"/>
  <c r="BP325" i="1"/>
  <c r="BN325" i="1"/>
  <c r="Z325" i="1"/>
  <c r="BP337" i="1"/>
  <c r="BN337" i="1"/>
  <c r="Z337" i="1"/>
  <c r="BP351" i="1"/>
  <c r="BN351" i="1"/>
  <c r="Z351" i="1"/>
  <c r="BP357" i="1"/>
  <c r="BN357" i="1"/>
  <c r="Z357" i="1"/>
  <c r="BP376" i="1"/>
  <c r="BN376" i="1"/>
  <c r="Z376" i="1"/>
  <c r="Y40" i="1"/>
  <c r="Y39" i="1"/>
  <c r="BP38" i="1"/>
  <c r="BN38" i="1"/>
  <c r="Z38" i="1"/>
  <c r="Z39" i="1" s="1"/>
  <c r="Y44" i="1"/>
  <c r="Y43" i="1"/>
  <c r="BP42" i="1"/>
  <c r="BN42" i="1"/>
  <c r="Z42" i="1"/>
  <c r="Z43" i="1" s="1"/>
  <c r="BP48" i="1"/>
  <c r="BN48" i="1"/>
  <c r="Z48" i="1"/>
  <c r="BP66" i="1"/>
  <c r="BN66" i="1"/>
  <c r="Z66" i="1"/>
  <c r="BP82" i="1"/>
  <c r="BN82" i="1"/>
  <c r="Z82" i="1"/>
  <c r="BP100" i="1"/>
  <c r="BN100" i="1"/>
  <c r="Z100" i="1"/>
  <c r="BP122" i="1"/>
  <c r="BN122" i="1"/>
  <c r="Z122" i="1"/>
  <c r="BP140" i="1"/>
  <c r="BN140" i="1"/>
  <c r="Z140" i="1"/>
  <c r="BP159" i="1"/>
  <c r="BN159" i="1"/>
  <c r="Z159" i="1"/>
  <c r="BP176" i="1"/>
  <c r="BN176" i="1"/>
  <c r="Z176" i="1"/>
  <c r="BP197" i="1"/>
  <c r="BN197" i="1"/>
  <c r="Z197" i="1"/>
  <c r="Y213" i="1"/>
  <c r="BP211" i="1"/>
  <c r="BN211" i="1"/>
  <c r="Z211" i="1"/>
  <c r="BP223" i="1"/>
  <c r="BN223" i="1"/>
  <c r="Z223" i="1"/>
  <c r="BP233" i="1"/>
  <c r="BN233" i="1"/>
  <c r="Z233" i="1"/>
  <c r="BP243" i="1"/>
  <c r="BN243" i="1"/>
  <c r="Z243" i="1"/>
  <c r="BP256" i="1"/>
  <c r="BN256" i="1"/>
  <c r="Z256" i="1"/>
  <c r="BP267" i="1"/>
  <c r="BN267" i="1"/>
  <c r="Z267" i="1"/>
  <c r="BP278" i="1"/>
  <c r="BN278" i="1"/>
  <c r="Z278" i="1"/>
  <c r="BP294" i="1"/>
  <c r="BN294" i="1"/>
  <c r="Z294" i="1"/>
  <c r="S627" i="1"/>
  <c r="Y309" i="1"/>
  <c r="BP308" i="1"/>
  <c r="BN308" i="1"/>
  <c r="Z308" i="1"/>
  <c r="Z309" i="1" s="1"/>
  <c r="Y314" i="1"/>
  <c r="BP313" i="1"/>
  <c r="BN313" i="1"/>
  <c r="Z313" i="1"/>
  <c r="Z314" i="1" s="1"/>
  <c r="Y319" i="1"/>
  <c r="BP317" i="1"/>
  <c r="BN317" i="1"/>
  <c r="Z317" i="1"/>
  <c r="BP329" i="1"/>
  <c r="BN329" i="1"/>
  <c r="Z329" i="1"/>
  <c r="BP343" i="1"/>
  <c r="BN343" i="1"/>
  <c r="Z343" i="1"/>
  <c r="BP356" i="1"/>
  <c r="BN356" i="1"/>
  <c r="Z356" i="1"/>
  <c r="Y367" i="1"/>
  <c r="BP363" i="1"/>
  <c r="BN363" i="1"/>
  <c r="Z363" i="1"/>
  <c r="BP386" i="1"/>
  <c r="BN386" i="1"/>
  <c r="Z386" i="1"/>
  <c r="BP396" i="1"/>
  <c r="BN396" i="1"/>
  <c r="Z396" i="1"/>
  <c r="BP424" i="1"/>
  <c r="BN424" i="1"/>
  <c r="Z424" i="1"/>
  <c r="BP428" i="1"/>
  <c r="BN428" i="1"/>
  <c r="Z428" i="1"/>
  <c r="BP448" i="1"/>
  <c r="BN448" i="1"/>
  <c r="Z448" i="1"/>
  <c r="BP456" i="1"/>
  <c r="BN456" i="1"/>
  <c r="Z456" i="1"/>
  <c r="BP463" i="1"/>
  <c r="BN463" i="1"/>
  <c r="Z463" i="1"/>
  <c r="Y493" i="1"/>
  <c r="Y492" i="1"/>
  <c r="BP491" i="1"/>
  <c r="BN491" i="1"/>
  <c r="Z491" i="1"/>
  <c r="Z492" i="1" s="1"/>
  <c r="Y497" i="1"/>
  <c r="Y496" i="1"/>
  <c r="BP495" i="1"/>
  <c r="BN495" i="1"/>
  <c r="Z495" i="1"/>
  <c r="Z496" i="1" s="1"/>
  <c r="BP500" i="1"/>
  <c r="BN500" i="1"/>
  <c r="Z500" i="1"/>
  <c r="BP519" i="1"/>
  <c r="BN519" i="1"/>
  <c r="Z519" i="1"/>
  <c r="BP528" i="1"/>
  <c r="BN528" i="1"/>
  <c r="Z528" i="1"/>
  <c r="Y550" i="1"/>
  <c r="BP546" i="1"/>
  <c r="BN546" i="1"/>
  <c r="Z546" i="1"/>
  <c r="BP602" i="1"/>
  <c r="BN602" i="1"/>
  <c r="Z602" i="1"/>
  <c r="Y612" i="1"/>
  <c r="Y611" i="1"/>
  <c r="BP610" i="1"/>
  <c r="BN610" i="1"/>
  <c r="Z610" i="1"/>
  <c r="Z611" i="1" s="1"/>
  <c r="X619" i="1"/>
  <c r="Y36" i="1"/>
  <c r="D627" i="1"/>
  <c r="Y78" i="1"/>
  <c r="E627" i="1"/>
  <c r="Y165" i="1"/>
  <c r="Y180" i="1"/>
  <c r="I627" i="1"/>
  <c r="Y203" i="1"/>
  <c r="Y239" i="1"/>
  <c r="R627" i="1"/>
  <c r="BP390" i="1"/>
  <c r="BN390" i="1"/>
  <c r="Z390" i="1"/>
  <c r="BP408" i="1"/>
  <c r="BN408" i="1"/>
  <c r="Z408" i="1"/>
  <c r="BP416" i="1"/>
  <c r="BN416" i="1"/>
  <c r="Z416" i="1"/>
  <c r="BP432" i="1"/>
  <c r="BN432" i="1"/>
  <c r="Z432" i="1"/>
  <c r="BP452" i="1"/>
  <c r="BN452" i="1"/>
  <c r="Z452" i="1"/>
  <c r="BP459" i="1"/>
  <c r="BN459" i="1"/>
  <c r="Z459" i="1"/>
  <c r="BP484" i="1"/>
  <c r="BN484" i="1"/>
  <c r="Z484" i="1"/>
  <c r="BP515" i="1"/>
  <c r="BN515" i="1"/>
  <c r="Z515" i="1"/>
  <c r="BP520" i="1"/>
  <c r="BN520" i="1"/>
  <c r="Z520" i="1"/>
  <c r="BP535" i="1"/>
  <c r="BN535" i="1"/>
  <c r="Z535" i="1"/>
  <c r="Y549" i="1"/>
  <c r="AE627" i="1"/>
  <c r="Y603" i="1"/>
  <c r="BP601" i="1"/>
  <c r="BN601" i="1"/>
  <c r="Z601" i="1"/>
  <c r="Z603" i="1" s="1"/>
  <c r="H9" i="1"/>
  <c r="A10" i="1"/>
  <c r="Y24" i="1"/>
  <c r="Y35" i="1"/>
  <c r="Y55" i="1"/>
  <c r="Y72" i="1"/>
  <c r="Y79" i="1"/>
  <c r="Y87" i="1"/>
  <c r="Y97" i="1"/>
  <c r="Y103" i="1"/>
  <c r="Y110" i="1"/>
  <c r="Y118" i="1"/>
  <c r="Y127" i="1"/>
  <c r="Y134" i="1"/>
  <c r="Y145" i="1"/>
  <c r="Y149" i="1"/>
  <c r="Y156" i="1"/>
  <c r="Y160" i="1"/>
  <c r="Y166" i="1"/>
  <c r="Y171" i="1"/>
  <c r="Y179" i="1"/>
  <c r="Y185" i="1"/>
  <c r="Y192" i="1"/>
  <c r="Y202" i="1"/>
  <c r="BP218" i="1"/>
  <c r="BN218" i="1"/>
  <c r="Z218" i="1"/>
  <c r="BP222" i="1"/>
  <c r="BN222" i="1"/>
  <c r="Z222" i="1"/>
  <c r="BP230" i="1"/>
  <c r="BN230" i="1"/>
  <c r="Z230" i="1"/>
  <c r="BP234" i="1"/>
  <c r="BN234" i="1"/>
  <c r="Z234" i="1"/>
  <c r="Y238" i="1"/>
  <c r="BP242" i="1"/>
  <c r="BN242" i="1"/>
  <c r="Z242" i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Y270" i="1"/>
  <c r="BP279" i="1"/>
  <c r="BN279" i="1"/>
  <c r="Z279" i="1"/>
  <c r="Y283" i="1"/>
  <c r="BP293" i="1"/>
  <c r="BN293" i="1"/>
  <c r="Z293" i="1"/>
  <c r="BP302" i="1"/>
  <c r="BN302" i="1"/>
  <c r="Z302" i="1"/>
  <c r="BP324" i="1"/>
  <c r="BN324" i="1"/>
  <c r="Z324" i="1"/>
  <c r="BP328" i="1"/>
  <c r="BN328" i="1"/>
  <c r="Z328" i="1"/>
  <c r="BP336" i="1"/>
  <c r="BN336" i="1"/>
  <c r="Z336" i="1"/>
  <c r="BP344" i="1"/>
  <c r="BN344" i="1"/>
  <c r="Z344" i="1"/>
  <c r="BP352" i="1"/>
  <c r="BN352" i="1"/>
  <c r="Z352" i="1"/>
  <c r="Y354" i="1"/>
  <c r="BP358" i="1"/>
  <c r="BN358" i="1"/>
  <c r="Z358" i="1"/>
  <c r="Z360" i="1" s="1"/>
  <c r="Y360" i="1"/>
  <c r="BP385" i="1"/>
  <c r="BN385" i="1"/>
  <c r="Z385" i="1"/>
  <c r="BP389" i="1"/>
  <c r="BN389" i="1"/>
  <c r="Z389" i="1"/>
  <c r="Y393" i="1"/>
  <c r="BP397" i="1"/>
  <c r="BN397" i="1"/>
  <c r="Z397" i="1"/>
  <c r="Y399" i="1"/>
  <c r="Y404" i="1"/>
  <c r="BP401" i="1"/>
  <c r="BN401" i="1"/>
  <c r="Z401" i="1"/>
  <c r="Y405" i="1"/>
  <c r="X627" i="1"/>
  <c r="Y420" i="1"/>
  <c r="BP413" i="1"/>
  <c r="BN413" i="1"/>
  <c r="Z413" i="1"/>
  <c r="Y421" i="1"/>
  <c r="BP417" i="1"/>
  <c r="BN417" i="1"/>
  <c r="Z417" i="1"/>
  <c r="BP429" i="1"/>
  <c r="BN429" i="1"/>
  <c r="Z429" i="1"/>
  <c r="Y433" i="1"/>
  <c r="BP447" i="1"/>
  <c r="BN447" i="1"/>
  <c r="Z447" i="1"/>
  <c r="Y466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BP474" i="1"/>
  <c r="BN474" i="1"/>
  <c r="Z474" i="1"/>
  <c r="Z475" i="1" s="1"/>
  <c r="Y476" i="1"/>
  <c r="Y480" i="1"/>
  <c r="BP479" i="1"/>
  <c r="BN479" i="1"/>
  <c r="Z479" i="1"/>
  <c r="Z480" i="1" s="1"/>
  <c r="Y481" i="1"/>
  <c r="Y489" i="1"/>
  <c r="BP483" i="1"/>
  <c r="BN483" i="1"/>
  <c r="Z483" i="1"/>
  <c r="Y488" i="1"/>
  <c r="BP501" i="1"/>
  <c r="BN501" i="1"/>
  <c r="Z501" i="1"/>
  <c r="Y505" i="1"/>
  <c r="H627" i="1"/>
  <c r="Y59" i="1"/>
  <c r="F9" i="1"/>
  <c r="J9" i="1"/>
  <c r="Z22" i="1"/>
  <c r="Z23" i="1" s="1"/>
  <c r="BN22" i="1"/>
  <c r="BP22" i="1"/>
  <c r="Y23" i="1"/>
  <c r="X617" i="1"/>
  <c r="Z26" i="1"/>
  <c r="BN26" i="1"/>
  <c r="BP26" i="1"/>
  <c r="Z27" i="1"/>
  <c r="BN27" i="1"/>
  <c r="Z29" i="1"/>
  <c r="BN29" i="1"/>
  <c r="Z32" i="1"/>
  <c r="BN32" i="1"/>
  <c r="Z33" i="1"/>
  <c r="BN33" i="1"/>
  <c r="C627" i="1"/>
  <c r="Z49" i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7" i="1"/>
  <c r="BN67" i="1"/>
  <c r="Z68" i="1"/>
  <c r="BN68" i="1"/>
  <c r="Z70" i="1"/>
  <c r="BN70" i="1"/>
  <c r="Y71" i="1"/>
  <c r="Z74" i="1"/>
  <c r="BN74" i="1"/>
  <c r="BP74" i="1"/>
  <c r="Z77" i="1"/>
  <c r="BN77" i="1"/>
  <c r="Z81" i="1"/>
  <c r="BN81" i="1"/>
  <c r="BP81" i="1"/>
  <c r="Z83" i="1"/>
  <c r="BN83" i="1"/>
  <c r="Z85" i="1"/>
  <c r="BN85" i="1"/>
  <c r="Z90" i="1"/>
  <c r="BN90" i="1"/>
  <c r="BP90" i="1"/>
  <c r="Z91" i="1"/>
  <c r="BN91" i="1"/>
  <c r="Z92" i="1"/>
  <c r="BN92" i="1"/>
  <c r="Z93" i="1"/>
  <c r="BN93" i="1"/>
  <c r="Z95" i="1"/>
  <c r="BN95" i="1"/>
  <c r="Z99" i="1"/>
  <c r="BN99" i="1"/>
  <c r="BP99" i="1"/>
  <c r="Z101" i="1"/>
  <c r="BN101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0" i="1"/>
  <c r="BN130" i="1"/>
  <c r="Z138" i="1"/>
  <c r="BN138" i="1"/>
  <c r="Z139" i="1"/>
  <c r="BN139" i="1"/>
  <c r="Z141" i="1"/>
  <c r="BN141" i="1"/>
  <c r="Z143" i="1"/>
  <c r="BN143" i="1"/>
  <c r="Z147" i="1"/>
  <c r="Z149" i="1" s="1"/>
  <c r="BN147" i="1"/>
  <c r="BP147" i="1"/>
  <c r="G627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Z171" i="1" s="1"/>
  <c r="BN169" i="1"/>
  <c r="BP169" i="1"/>
  <c r="Z175" i="1"/>
  <c r="BN175" i="1"/>
  <c r="Z177" i="1"/>
  <c r="BN177" i="1"/>
  <c r="Z183" i="1"/>
  <c r="BN183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J627" i="1"/>
  <c r="Y209" i="1"/>
  <c r="Z207" i="1"/>
  <c r="Z208" i="1" s="1"/>
  <c r="BN207" i="1"/>
  <c r="Y208" i="1"/>
  <c r="BP212" i="1"/>
  <c r="BN212" i="1"/>
  <c r="Z212" i="1"/>
  <c r="Z213" i="1" s="1"/>
  <c r="Y214" i="1"/>
  <c r="Y225" i="1"/>
  <c r="BP216" i="1"/>
  <c r="BN216" i="1"/>
  <c r="Z216" i="1"/>
  <c r="BP220" i="1"/>
  <c r="BN220" i="1"/>
  <c r="Z220" i="1"/>
  <c r="Y224" i="1"/>
  <c r="BP228" i="1"/>
  <c r="BN228" i="1"/>
  <c r="Z228" i="1"/>
  <c r="BP232" i="1"/>
  <c r="BN232" i="1"/>
  <c r="Z232" i="1"/>
  <c r="BP236" i="1"/>
  <c r="BN236" i="1"/>
  <c r="Z236" i="1"/>
  <c r="Y245" i="1"/>
  <c r="BP244" i="1"/>
  <c r="BN244" i="1"/>
  <c r="Z244" i="1"/>
  <c r="Y246" i="1"/>
  <c r="K627" i="1"/>
  <c r="Y258" i="1"/>
  <c r="BP249" i="1"/>
  <c r="BN249" i="1"/>
  <c r="Z249" i="1"/>
  <c r="BP253" i="1"/>
  <c r="BN253" i="1"/>
  <c r="Z253" i="1"/>
  <c r="Y257" i="1"/>
  <c r="BP262" i="1"/>
  <c r="BN262" i="1"/>
  <c r="Z262" i="1"/>
  <c r="BP266" i="1"/>
  <c r="BN266" i="1"/>
  <c r="Z266" i="1"/>
  <c r="BP281" i="1"/>
  <c r="BN281" i="1"/>
  <c r="Z281" i="1"/>
  <c r="Y295" i="1"/>
  <c r="BP300" i="1"/>
  <c r="BN300" i="1"/>
  <c r="Z300" i="1"/>
  <c r="Z304" i="1" s="1"/>
  <c r="Y304" i="1"/>
  <c r="BP318" i="1"/>
  <c r="BN318" i="1"/>
  <c r="Z318" i="1"/>
  <c r="Z319" i="1" s="1"/>
  <c r="Y320" i="1"/>
  <c r="U627" i="1"/>
  <c r="Y331" i="1"/>
  <c r="BP323" i="1"/>
  <c r="BN323" i="1"/>
  <c r="Z323" i="1"/>
  <c r="BP326" i="1"/>
  <c r="BN326" i="1"/>
  <c r="Z326" i="1"/>
  <c r="BP330" i="1"/>
  <c r="BN330" i="1"/>
  <c r="Z330" i="1"/>
  <c r="Y332" i="1"/>
  <c r="Y339" i="1"/>
  <c r="BP334" i="1"/>
  <c r="BN334" i="1"/>
  <c r="Z334" i="1"/>
  <c r="Y338" i="1"/>
  <c r="BP342" i="1"/>
  <c r="BN342" i="1"/>
  <c r="Z342" i="1"/>
  <c r="Z377" i="1"/>
  <c r="BP375" i="1"/>
  <c r="BN375" i="1"/>
  <c r="Z375" i="1"/>
  <c r="Y377" i="1"/>
  <c r="Y566" i="1"/>
  <c r="BP559" i="1"/>
  <c r="BN559" i="1"/>
  <c r="Z559" i="1"/>
  <c r="AD627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M627" i="1"/>
  <c r="Y269" i="1"/>
  <c r="O627" i="1"/>
  <c r="Y284" i="1"/>
  <c r="Y289" i="1"/>
  <c r="Q627" i="1"/>
  <c r="Y296" i="1"/>
  <c r="Y305" i="1"/>
  <c r="Y310" i="1"/>
  <c r="T627" i="1"/>
  <c r="Y315" i="1"/>
  <c r="Y347" i="1"/>
  <c r="BP346" i="1"/>
  <c r="BN346" i="1"/>
  <c r="Z346" i="1"/>
  <c r="Y348" i="1"/>
  <c r="Y353" i="1"/>
  <c r="BP350" i="1"/>
  <c r="BN350" i="1"/>
  <c r="Z350" i="1"/>
  <c r="Z353" i="1" s="1"/>
  <c r="Y361" i="1"/>
  <c r="Z366" i="1"/>
  <c r="BP364" i="1"/>
  <c r="BN364" i="1"/>
  <c r="Z364" i="1"/>
  <c r="V627" i="1"/>
  <c r="Y378" i="1"/>
  <c r="BP383" i="1"/>
  <c r="BN383" i="1"/>
  <c r="Z383" i="1"/>
  <c r="BP387" i="1"/>
  <c r="BN387" i="1"/>
  <c r="Z387" i="1"/>
  <c r="BP391" i="1"/>
  <c r="BN391" i="1"/>
  <c r="Z391" i="1"/>
  <c r="Y398" i="1"/>
  <c r="BP403" i="1"/>
  <c r="BN403" i="1"/>
  <c r="Z403" i="1"/>
  <c r="Y410" i="1"/>
  <c r="BP407" i="1"/>
  <c r="BN407" i="1"/>
  <c r="Z407" i="1"/>
  <c r="Z409" i="1" s="1"/>
  <c r="BP415" i="1"/>
  <c r="BN415" i="1"/>
  <c r="Z415" i="1"/>
  <c r="BP419" i="1"/>
  <c r="BN419" i="1"/>
  <c r="Z419" i="1"/>
  <c r="Y426" i="1"/>
  <c r="BP423" i="1"/>
  <c r="BN423" i="1"/>
  <c r="Z423" i="1"/>
  <c r="Z425" i="1" s="1"/>
  <c r="Y434" i="1"/>
  <c r="BP431" i="1"/>
  <c r="BN431" i="1"/>
  <c r="Z431" i="1"/>
  <c r="Y465" i="1"/>
  <c r="BP449" i="1"/>
  <c r="BN449" i="1"/>
  <c r="Z449" i="1"/>
  <c r="BP453" i="1"/>
  <c r="BN453" i="1"/>
  <c r="Z453" i="1"/>
  <c r="BP457" i="1"/>
  <c r="BN457" i="1"/>
  <c r="Z457" i="1"/>
  <c r="BP460" i="1"/>
  <c r="BN460" i="1"/>
  <c r="Z460" i="1"/>
  <c r="BP464" i="1"/>
  <c r="BN464" i="1"/>
  <c r="Z464" i="1"/>
  <c r="Y471" i="1"/>
  <c r="BP468" i="1"/>
  <c r="BN468" i="1"/>
  <c r="Z468" i="1"/>
  <c r="Z470" i="1" s="1"/>
  <c r="Y475" i="1"/>
  <c r="BP485" i="1"/>
  <c r="BN485" i="1"/>
  <c r="Z485" i="1"/>
  <c r="BP503" i="1"/>
  <c r="BN503" i="1"/>
  <c r="Z503" i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29" i="1"/>
  <c r="BN529" i="1"/>
  <c r="Z529" i="1"/>
  <c r="Y532" i="1"/>
  <c r="BP536" i="1"/>
  <c r="BN536" i="1"/>
  <c r="Z536" i="1"/>
  <c r="BP540" i="1"/>
  <c r="BN540" i="1"/>
  <c r="Z540" i="1"/>
  <c r="Y372" i="1"/>
  <c r="W627" i="1"/>
  <c r="Y394" i="1"/>
  <c r="Y627" i="1"/>
  <c r="Y444" i="1"/>
  <c r="AA627" i="1"/>
  <c r="Y504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0" i="1"/>
  <c r="BN530" i="1"/>
  <c r="Z530" i="1"/>
  <c r="Z531" i="1" s="1"/>
  <c r="Y544" i="1"/>
  <c r="BP534" i="1"/>
  <c r="BN534" i="1"/>
  <c r="Z534" i="1"/>
  <c r="BP539" i="1"/>
  <c r="BN539" i="1"/>
  <c r="Z539" i="1"/>
  <c r="Y543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Z573" i="1" l="1"/>
  <c r="Z549" i="1"/>
  <c r="Z347" i="1"/>
  <c r="Z338" i="1"/>
  <c r="Z202" i="1"/>
  <c r="Z185" i="1"/>
  <c r="Z134" i="1"/>
  <c r="Z126" i="1"/>
  <c r="Z102" i="1"/>
  <c r="Z87" i="1"/>
  <c r="Z398" i="1"/>
  <c r="Z465" i="1"/>
  <c r="Z179" i="1"/>
  <c r="Z504" i="1"/>
  <c r="Z433" i="1"/>
  <c r="Z283" i="1"/>
  <c r="Z245" i="1"/>
  <c r="Z393" i="1"/>
  <c r="Z269" i="1"/>
  <c r="Z238" i="1"/>
  <c r="Z144" i="1"/>
  <c r="Z54" i="1"/>
  <c r="X620" i="1"/>
  <c r="Z525" i="1"/>
  <c r="Z597" i="1"/>
  <c r="Z583" i="1"/>
  <c r="Z331" i="1"/>
  <c r="Z257" i="1"/>
  <c r="Z224" i="1"/>
  <c r="Z117" i="1"/>
  <c r="Z109" i="1"/>
  <c r="Z96" i="1"/>
  <c r="Z78" i="1"/>
  <c r="Z71" i="1"/>
  <c r="Z35" i="1"/>
  <c r="Y621" i="1"/>
  <c r="Y618" i="1"/>
  <c r="Z488" i="1"/>
  <c r="Y617" i="1"/>
  <c r="Z543" i="1"/>
  <c r="Z566" i="1"/>
  <c r="Y619" i="1"/>
  <c r="Z420" i="1"/>
  <c r="Z404" i="1"/>
  <c r="Z622" i="1" s="1"/>
  <c r="Y620" i="1" l="1"/>
</calcChain>
</file>

<file path=xl/sharedStrings.xml><?xml version="1.0" encoding="utf-8"?>
<sst xmlns="http://schemas.openxmlformats.org/spreadsheetml/2006/main" count="2902" uniqueCount="1022">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</sst>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0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7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0" t="s">
        <v>0</v>
      </c>
      <c r="E1" s="766"/>
      <c r="F1" s="766"/>
      <c r="G1" s="12" t="s">
        <v>1</v>
      </c>
      <c r="H1" s="810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6"/>
      <c r="R2" s="736"/>
      <c r="S2" s="736"/>
      <c r="T2" s="736"/>
      <c r="U2" s="736"/>
      <c r="V2" s="736"/>
      <c r="W2" s="736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6"/>
      <c r="Q3" s="736"/>
      <c r="R3" s="736"/>
      <c r="S3" s="736"/>
      <c r="T3" s="736"/>
      <c r="U3" s="736"/>
      <c r="V3" s="736"/>
      <c r="W3" s="736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80" t="s">
        <v>8</v>
      </c>
      <c r="B5" s="756"/>
      <c r="C5" s="757"/>
      <c r="D5" s="816"/>
      <c r="E5" s="817"/>
      <c r="F5" s="1089" t="s">
        <v>9</v>
      </c>
      <c r="G5" s="757"/>
      <c r="H5" s="816" t="s">
        <v>1021</v>
      </c>
      <c r="I5" s="1012"/>
      <c r="J5" s="1012"/>
      <c r="K5" s="1012"/>
      <c r="L5" s="1012"/>
      <c r="M5" s="817"/>
      <c r="N5" s="58"/>
      <c r="P5" s="24" t="s">
        <v>10</v>
      </c>
      <c r="Q5" s="1103">
        <v>45596</v>
      </c>
      <c r="R5" s="870"/>
      <c r="T5" s="925" t="s">
        <v>11</v>
      </c>
      <c r="U5" s="926"/>
      <c r="V5" s="928" t="s">
        <v>12</v>
      </c>
      <c r="W5" s="870"/>
      <c r="AB5" s="51"/>
      <c r="AC5" s="51"/>
      <c r="AD5" s="51"/>
      <c r="AE5" s="51"/>
    </row>
    <row r="6" spans="1:32" s="720" customFormat="1" ht="24" customHeight="1" x14ac:dyDescent="0.2">
      <c r="A6" s="880" t="s">
        <v>13</v>
      </c>
      <c r="B6" s="756"/>
      <c r="C6" s="757"/>
      <c r="D6" s="1014" t="s">
        <v>14</v>
      </c>
      <c r="E6" s="1015"/>
      <c r="F6" s="1015"/>
      <c r="G6" s="1015"/>
      <c r="H6" s="1015"/>
      <c r="I6" s="1015"/>
      <c r="J6" s="1015"/>
      <c r="K6" s="1015"/>
      <c r="L6" s="1015"/>
      <c r="M6" s="870"/>
      <c r="N6" s="59"/>
      <c r="P6" s="24" t="s">
        <v>15</v>
      </c>
      <c r="Q6" s="1113" t="str">
        <f>IF(Q5=0," ",CHOOSE(WEEKDAY(Q5,2),"Понедельник","Вторник","Среда","Четверг","Пятница","Суббота","Воскресенье"))</f>
        <v>Четверг</v>
      </c>
      <c r="R6" s="739"/>
      <c r="T6" s="933" t="s">
        <v>16</v>
      </c>
      <c r="U6" s="926"/>
      <c r="V6" s="1026" t="s">
        <v>17</v>
      </c>
      <c r="W6" s="780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89" t="str">
        <f>IFERROR(VLOOKUP(DeliveryAddress,Table,3,0),1)</f>
        <v>1</v>
      </c>
      <c r="E7" s="790"/>
      <c r="F7" s="790"/>
      <c r="G7" s="790"/>
      <c r="H7" s="790"/>
      <c r="I7" s="790"/>
      <c r="J7" s="790"/>
      <c r="K7" s="790"/>
      <c r="L7" s="790"/>
      <c r="M7" s="791"/>
      <c r="N7" s="60"/>
      <c r="P7" s="24"/>
      <c r="Q7" s="42"/>
      <c r="R7" s="42"/>
      <c r="T7" s="736"/>
      <c r="U7" s="926"/>
      <c r="V7" s="1027"/>
      <c r="W7" s="1028"/>
      <c r="AB7" s="51"/>
      <c r="AC7" s="51"/>
      <c r="AD7" s="51"/>
      <c r="AE7" s="51"/>
    </row>
    <row r="8" spans="1:32" s="720" customFormat="1" ht="25.5" customHeight="1" x14ac:dyDescent="0.2">
      <c r="A8" s="1128" t="s">
        <v>18</v>
      </c>
      <c r="B8" s="733"/>
      <c r="C8" s="734"/>
      <c r="D8" s="802" t="s">
        <v>19</v>
      </c>
      <c r="E8" s="803"/>
      <c r="F8" s="803"/>
      <c r="G8" s="803"/>
      <c r="H8" s="803"/>
      <c r="I8" s="803"/>
      <c r="J8" s="803"/>
      <c r="K8" s="803"/>
      <c r="L8" s="803"/>
      <c r="M8" s="804"/>
      <c r="N8" s="61"/>
      <c r="P8" s="24" t="s">
        <v>20</v>
      </c>
      <c r="Q8" s="885">
        <v>0.5</v>
      </c>
      <c r="R8" s="791"/>
      <c r="T8" s="736"/>
      <c r="U8" s="926"/>
      <c r="V8" s="1027"/>
      <c r="W8" s="1028"/>
      <c r="AB8" s="51"/>
      <c r="AC8" s="51"/>
      <c r="AD8" s="51"/>
      <c r="AE8" s="51"/>
    </row>
    <row r="9" spans="1:32" s="720" customFormat="1" ht="39.950000000000003" customHeight="1" x14ac:dyDescent="0.2">
      <c r="A9" s="9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6"/>
      <c r="C9" s="736"/>
      <c r="D9" s="898"/>
      <c r="E9" s="748"/>
      <c r="F9" s="9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6"/>
      <c r="H9" s="747" t="str">
        <f>IF(AND($A$9="Тип доверенности/получателя при получении в адресе перегруза:",$D$9="Разовая доверенность"),"Введите ФИО","")</f>
        <v/>
      </c>
      <c r="I9" s="748"/>
      <c r="J9" s="74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8"/>
      <c r="L9" s="748"/>
      <c r="M9" s="748"/>
      <c r="N9" s="721"/>
      <c r="P9" s="26" t="s">
        <v>21</v>
      </c>
      <c r="Q9" s="864"/>
      <c r="R9" s="865"/>
      <c r="T9" s="736"/>
      <c r="U9" s="926"/>
      <c r="V9" s="1029"/>
      <c r="W9" s="1030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9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6"/>
      <c r="C10" s="736"/>
      <c r="D10" s="898"/>
      <c r="E10" s="748"/>
      <c r="F10" s="9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6"/>
      <c r="H10" s="986" t="str">
        <f>IFERROR(VLOOKUP($D$10,Proxy,2,FALSE),"")</f>
        <v/>
      </c>
      <c r="I10" s="736"/>
      <c r="J10" s="736"/>
      <c r="K10" s="736"/>
      <c r="L10" s="736"/>
      <c r="M10" s="736"/>
      <c r="N10" s="719"/>
      <c r="P10" s="26" t="s">
        <v>22</v>
      </c>
      <c r="Q10" s="934"/>
      <c r="R10" s="935"/>
      <c r="U10" s="24" t="s">
        <v>23</v>
      </c>
      <c r="V10" s="779" t="s">
        <v>24</v>
      </c>
      <c r="W10" s="780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69"/>
      <c r="R11" s="870"/>
      <c r="U11" s="24" t="s">
        <v>27</v>
      </c>
      <c r="V11" s="1045" t="s">
        <v>28</v>
      </c>
      <c r="W11" s="865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16" t="s">
        <v>29</v>
      </c>
      <c r="B12" s="756"/>
      <c r="C12" s="756"/>
      <c r="D12" s="756"/>
      <c r="E12" s="756"/>
      <c r="F12" s="756"/>
      <c r="G12" s="756"/>
      <c r="H12" s="756"/>
      <c r="I12" s="756"/>
      <c r="J12" s="756"/>
      <c r="K12" s="756"/>
      <c r="L12" s="756"/>
      <c r="M12" s="757"/>
      <c r="N12" s="62"/>
      <c r="P12" s="24" t="s">
        <v>30</v>
      </c>
      <c r="Q12" s="885"/>
      <c r="R12" s="791"/>
      <c r="S12" s="23"/>
      <c r="U12" s="24"/>
      <c r="V12" s="766"/>
      <c r="W12" s="736"/>
      <c r="AB12" s="51"/>
      <c r="AC12" s="51"/>
      <c r="AD12" s="51"/>
      <c r="AE12" s="51"/>
    </row>
    <row r="13" spans="1:32" s="720" customFormat="1" ht="23.25" customHeight="1" x14ac:dyDescent="0.2">
      <c r="A13" s="916" t="s">
        <v>31</v>
      </c>
      <c r="B13" s="756"/>
      <c r="C13" s="756"/>
      <c r="D13" s="756"/>
      <c r="E13" s="756"/>
      <c r="F13" s="756"/>
      <c r="G13" s="756"/>
      <c r="H13" s="756"/>
      <c r="I13" s="756"/>
      <c r="J13" s="756"/>
      <c r="K13" s="756"/>
      <c r="L13" s="756"/>
      <c r="M13" s="757"/>
      <c r="N13" s="62"/>
      <c r="O13" s="26"/>
      <c r="P13" s="26" t="s">
        <v>32</v>
      </c>
      <c r="Q13" s="1045"/>
      <c r="R13" s="86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16" t="s">
        <v>33</v>
      </c>
      <c r="B14" s="756"/>
      <c r="C14" s="756"/>
      <c r="D14" s="756"/>
      <c r="E14" s="756"/>
      <c r="F14" s="756"/>
      <c r="G14" s="756"/>
      <c r="H14" s="756"/>
      <c r="I14" s="756"/>
      <c r="J14" s="756"/>
      <c r="K14" s="756"/>
      <c r="L14" s="756"/>
      <c r="M14" s="75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44" t="s">
        <v>34</v>
      </c>
      <c r="B15" s="756"/>
      <c r="C15" s="756"/>
      <c r="D15" s="756"/>
      <c r="E15" s="756"/>
      <c r="F15" s="756"/>
      <c r="G15" s="756"/>
      <c r="H15" s="756"/>
      <c r="I15" s="756"/>
      <c r="J15" s="756"/>
      <c r="K15" s="756"/>
      <c r="L15" s="756"/>
      <c r="M15" s="757"/>
      <c r="N15" s="63"/>
      <c r="P15" s="950" t="s">
        <v>35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1"/>
      <c r="Q16" s="951"/>
      <c r="R16" s="951"/>
      <c r="S16" s="951"/>
      <c r="T16" s="9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6" t="s">
        <v>36</v>
      </c>
      <c r="B17" s="776" t="s">
        <v>37</v>
      </c>
      <c r="C17" s="891" t="s">
        <v>38</v>
      </c>
      <c r="D17" s="776" t="s">
        <v>39</v>
      </c>
      <c r="E17" s="844"/>
      <c r="F17" s="776" t="s">
        <v>40</v>
      </c>
      <c r="G17" s="776" t="s">
        <v>41</v>
      </c>
      <c r="H17" s="776" t="s">
        <v>42</v>
      </c>
      <c r="I17" s="776" t="s">
        <v>43</v>
      </c>
      <c r="J17" s="776" t="s">
        <v>44</v>
      </c>
      <c r="K17" s="776" t="s">
        <v>45</v>
      </c>
      <c r="L17" s="776" t="s">
        <v>46</v>
      </c>
      <c r="M17" s="776" t="s">
        <v>47</v>
      </c>
      <c r="N17" s="776" t="s">
        <v>48</v>
      </c>
      <c r="O17" s="776" t="s">
        <v>49</v>
      </c>
      <c r="P17" s="776" t="s">
        <v>50</v>
      </c>
      <c r="Q17" s="843"/>
      <c r="R17" s="843"/>
      <c r="S17" s="843"/>
      <c r="T17" s="844"/>
      <c r="U17" s="1125" t="s">
        <v>51</v>
      </c>
      <c r="V17" s="757"/>
      <c r="W17" s="776" t="s">
        <v>52</v>
      </c>
      <c r="X17" s="776" t="s">
        <v>53</v>
      </c>
      <c r="Y17" s="1126" t="s">
        <v>54</v>
      </c>
      <c r="Z17" s="1002" t="s">
        <v>55</v>
      </c>
      <c r="AA17" s="987" t="s">
        <v>56</v>
      </c>
      <c r="AB17" s="987" t="s">
        <v>57</v>
      </c>
      <c r="AC17" s="987" t="s">
        <v>58</v>
      </c>
      <c r="AD17" s="987" t="s">
        <v>59</v>
      </c>
      <c r="AE17" s="1084"/>
      <c r="AF17" s="1085"/>
      <c r="AG17" s="66"/>
      <c r="BD17" s="65" t="s">
        <v>60</v>
      </c>
    </row>
    <row r="18" spans="1:68" ht="14.25" customHeight="1" x14ac:dyDescent="0.2">
      <c r="A18" s="777"/>
      <c r="B18" s="777"/>
      <c r="C18" s="777"/>
      <c r="D18" s="845"/>
      <c r="E18" s="847"/>
      <c r="F18" s="777"/>
      <c r="G18" s="777"/>
      <c r="H18" s="777"/>
      <c r="I18" s="777"/>
      <c r="J18" s="777"/>
      <c r="K18" s="777"/>
      <c r="L18" s="777"/>
      <c r="M18" s="777"/>
      <c r="N18" s="777"/>
      <c r="O18" s="777"/>
      <c r="P18" s="845"/>
      <c r="Q18" s="846"/>
      <c r="R18" s="846"/>
      <c r="S18" s="846"/>
      <c r="T18" s="847"/>
      <c r="U18" s="67" t="s">
        <v>61</v>
      </c>
      <c r="V18" s="67" t="s">
        <v>62</v>
      </c>
      <c r="W18" s="777"/>
      <c r="X18" s="777"/>
      <c r="Y18" s="1127"/>
      <c r="Z18" s="1003"/>
      <c r="AA18" s="988"/>
      <c r="AB18" s="988"/>
      <c r="AC18" s="988"/>
      <c r="AD18" s="1086"/>
      <c r="AE18" s="1087"/>
      <c r="AF18" s="1088"/>
      <c r="AG18" s="66"/>
      <c r="BD18" s="65"/>
    </row>
    <row r="19" spans="1:68" ht="27.75" hidden="1" customHeight="1" x14ac:dyDescent="0.2">
      <c r="A19" s="823" t="s">
        <v>63</v>
      </c>
      <c r="B19" s="824"/>
      <c r="C19" s="824"/>
      <c r="D19" s="824"/>
      <c r="E19" s="824"/>
      <c r="F19" s="824"/>
      <c r="G19" s="824"/>
      <c r="H19" s="824"/>
      <c r="I19" s="824"/>
      <c r="J19" s="824"/>
      <c r="K19" s="824"/>
      <c r="L19" s="824"/>
      <c r="M19" s="824"/>
      <c r="N19" s="824"/>
      <c r="O19" s="824"/>
      <c r="P19" s="824"/>
      <c r="Q19" s="824"/>
      <c r="R19" s="824"/>
      <c r="S19" s="824"/>
      <c r="T19" s="824"/>
      <c r="U19" s="824"/>
      <c r="V19" s="824"/>
      <c r="W19" s="824"/>
      <c r="X19" s="824"/>
      <c r="Y19" s="824"/>
      <c r="Z19" s="824"/>
      <c r="AA19" s="48"/>
      <c r="AB19" s="48"/>
      <c r="AC19" s="48"/>
    </row>
    <row r="20" spans="1:68" ht="16.5" hidden="1" customHeight="1" x14ac:dyDescent="0.25">
      <c r="A20" s="737" t="s">
        <v>63</v>
      </c>
      <c r="B20" s="736"/>
      <c r="C20" s="736"/>
      <c r="D20" s="736"/>
      <c r="E20" s="736"/>
      <c r="F20" s="736"/>
      <c r="G20" s="736"/>
      <c r="H20" s="736"/>
      <c r="I20" s="736"/>
      <c r="J20" s="736"/>
      <c r="K20" s="736"/>
      <c r="L20" s="736"/>
      <c r="M20" s="736"/>
      <c r="N20" s="736"/>
      <c r="O20" s="736"/>
      <c r="P20" s="736"/>
      <c r="Q20" s="736"/>
      <c r="R20" s="736"/>
      <c r="S20" s="736"/>
      <c r="T20" s="736"/>
      <c r="U20" s="736"/>
      <c r="V20" s="736"/>
      <c r="W20" s="736"/>
      <c r="X20" s="736"/>
      <c r="Y20" s="736"/>
      <c r="Z20" s="736"/>
      <c r="AA20" s="718"/>
      <c r="AB20" s="718"/>
      <c r="AC20" s="718"/>
    </row>
    <row r="21" spans="1:68" ht="14.25" hidden="1" customHeight="1" x14ac:dyDescent="0.25">
      <c r="A21" s="735" t="s">
        <v>64</v>
      </c>
      <c r="B21" s="736"/>
      <c r="C21" s="736"/>
      <c r="D21" s="736"/>
      <c r="E21" s="736"/>
      <c r="F21" s="736"/>
      <c r="G21" s="736"/>
      <c r="H21" s="736"/>
      <c r="I21" s="736"/>
      <c r="J21" s="736"/>
      <c r="K21" s="736"/>
      <c r="L21" s="736"/>
      <c r="M21" s="736"/>
      <c r="N21" s="736"/>
      <c r="O21" s="736"/>
      <c r="P21" s="736"/>
      <c r="Q21" s="736"/>
      <c r="R21" s="736"/>
      <c r="S21" s="736"/>
      <c r="T21" s="736"/>
      <c r="U21" s="736"/>
      <c r="V21" s="736"/>
      <c r="W21" s="736"/>
      <c r="X21" s="736"/>
      <c r="Y21" s="736"/>
      <c r="Z21" s="736"/>
      <c r="AA21" s="717"/>
      <c r="AB21" s="717"/>
      <c r="AC21" s="71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38">
        <v>4680115885004</v>
      </c>
      <c r="E22" s="739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0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0"/>
      <c r="R22" s="730"/>
      <c r="S22" s="730"/>
      <c r="T22" s="731"/>
      <c r="U22" s="34"/>
      <c r="V22" s="34"/>
      <c r="W22" s="35" t="s">
        <v>69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45"/>
      <c r="B23" s="736"/>
      <c r="C23" s="736"/>
      <c r="D23" s="736"/>
      <c r="E23" s="736"/>
      <c r="F23" s="736"/>
      <c r="G23" s="736"/>
      <c r="H23" s="736"/>
      <c r="I23" s="736"/>
      <c r="J23" s="736"/>
      <c r="K23" s="736"/>
      <c r="L23" s="736"/>
      <c r="M23" s="736"/>
      <c r="N23" s="736"/>
      <c r="O23" s="746"/>
      <c r="P23" s="732" t="s">
        <v>71</v>
      </c>
      <c r="Q23" s="733"/>
      <c r="R23" s="733"/>
      <c r="S23" s="733"/>
      <c r="T23" s="733"/>
      <c r="U23" s="733"/>
      <c r="V23" s="734"/>
      <c r="W23" s="37" t="s">
        <v>72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hidden="1" x14ac:dyDescent="0.2">
      <c r="A24" s="736"/>
      <c r="B24" s="736"/>
      <c r="C24" s="736"/>
      <c r="D24" s="736"/>
      <c r="E24" s="736"/>
      <c r="F24" s="736"/>
      <c r="G24" s="736"/>
      <c r="H24" s="736"/>
      <c r="I24" s="736"/>
      <c r="J24" s="736"/>
      <c r="K24" s="736"/>
      <c r="L24" s="736"/>
      <c r="M24" s="736"/>
      <c r="N24" s="736"/>
      <c r="O24" s="746"/>
      <c r="P24" s="732" t="s">
        <v>71</v>
      </c>
      <c r="Q24" s="733"/>
      <c r="R24" s="733"/>
      <c r="S24" s="733"/>
      <c r="T24" s="733"/>
      <c r="U24" s="733"/>
      <c r="V24" s="734"/>
      <c r="W24" s="37" t="s">
        <v>69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hidden="1" customHeight="1" x14ac:dyDescent="0.25">
      <c r="A25" s="735" t="s">
        <v>73</v>
      </c>
      <c r="B25" s="736"/>
      <c r="C25" s="736"/>
      <c r="D25" s="736"/>
      <c r="E25" s="736"/>
      <c r="F25" s="736"/>
      <c r="G25" s="736"/>
      <c r="H25" s="736"/>
      <c r="I25" s="736"/>
      <c r="J25" s="736"/>
      <c r="K25" s="736"/>
      <c r="L25" s="736"/>
      <c r="M25" s="736"/>
      <c r="N25" s="736"/>
      <c r="O25" s="736"/>
      <c r="P25" s="736"/>
      <c r="Q25" s="736"/>
      <c r="R25" s="736"/>
      <c r="S25" s="736"/>
      <c r="T25" s="736"/>
      <c r="U25" s="736"/>
      <c r="V25" s="736"/>
      <c r="W25" s="736"/>
      <c r="X25" s="736"/>
      <c r="Y25" s="736"/>
      <c r="Z25" s="736"/>
      <c r="AA25" s="717"/>
      <c r="AB25" s="717"/>
      <c r="AC25" s="717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38">
        <v>4607091383881</v>
      </c>
      <c r="E26" s="739"/>
      <c r="F26" s="722">
        <v>0.33</v>
      </c>
      <c r="G26" s="32">
        <v>6</v>
      </c>
      <c r="H26" s="722">
        <v>1.98</v>
      </c>
      <c r="I26" s="72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30"/>
      <c r="R26" s="730"/>
      <c r="S26" s="730"/>
      <c r="T26" s="731"/>
      <c r="U26" s="34"/>
      <c r="V26" s="34"/>
      <c r="W26" s="35" t="s">
        <v>69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38">
        <v>4680115885912</v>
      </c>
      <c r="E27" s="739"/>
      <c r="F27" s="722">
        <v>0.3</v>
      </c>
      <c r="G27" s="32">
        <v>6</v>
      </c>
      <c r="H27" s="722">
        <v>1.8</v>
      </c>
      <c r="I27" s="72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77" t="s">
        <v>80</v>
      </c>
      <c r="Q27" s="730"/>
      <c r="R27" s="730"/>
      <c r="S27" s="730"/>
      <c r="T27" s="731"/>
      <c r="U27" s="34"/>
      <c r="V27" s="34"/>
      <c r="W27" s="35" t="s">
        <v>69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38">
        <v>4607091388237</v>
      </c>
      <c r="E28" s="739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6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0"/>
      <c r="R28" s="730"/>
      <c r="S28" s="730"/>
      <c r="T28" s="731"/>
      <c r="U28" s="34"/>
      <c r="V28" s="34"/>
      <c r="W28" s="35" t="s">
        <v>69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38">
        <v>4607091383935</v>
      </c>
      <c r="E29" s="739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0"/>
      <c r="R29" s="730"/>
      <c r="S29" s="730"/>
      <c r="T29" s="731"/>
      <c r="U29" s="34"/>
      <c r="V29" s="34"/>
      <c r="W29" s="35" t="s">
        <v>69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38">
        <v>4680115881990</v>
      </c>
      <c r="E30" s="739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7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0"/>
      <c r="R30" s="730"/>
      <c r="S30" s="730"/>
      <c r="T30" s="731"/>
      <c r="U30" s="34"/>
      <c r="V30" s="34"/>
      <c r="W30" s="35" t="s">
        <v>69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38">
        <v>4680115881853</v>
      </c>
      <c r="E31" s="739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07" t="s">
        <v>92</v>
      </c>
      <c r="Q31" s="730"/>
      <c r="R31" s="730"/>
      <c r="S31" s="730"/>
      <c r="T31" s="731"/>
      <c r="U31" s="34"/>
      <c r="V31" s="34"/>
      <c r="W31" s="35" t="s">
        <v>69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94</v>
      </c>
      <c r="B32" s="54" t="s">
        <v>95</v>
      </c>
      <c r="C32" s="31">
        <v>4301051593</v>
      </c>
      <c r="D32" s="738">
        <v>4607091383911</v>
      </c>
      <c r="E32" s="739"/>
      <c r="F32" s="722">
        <v>0.33</v>
      </c>
      <c r="G32" s="32">
        <v>6</v>
      </c>
      <c r="H32" s="722">
        <v>1.98</v>
      </c>
      <c r="I32" s="722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3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30"/>
      <c r="R32" s="730"/>
      <c r="S32" s="730"/>
      <c r="T32" s="731"/>
      <c r="U32" s="34"/>
      <c r="V32" s="34"/>
      <c r="W32" s="35" t="s">
        <v>69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4301051861</v>
      </c>
      <c r="D33" s="738">
        <v>4680115885905</v>
      </c>
      <c r="E33" s="739"/>
      <c r="F33" s="722">
        <v>0.3</v>
      </c>
      <c r="G33" s="32">
        <v>6</v>
      </c>
      <c r="H33" s="722">
        <v>1.8</v>
      </c>
      <c r="I33" s="722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23" t="s">
        <v>99</v>
      </c>
      <c r="Q33" s="730"/>
      <c r="R33" s="730"/>
      <c r="S33" s="730"/>
      <c r="T33" s="731"/>
      <c r="U33" s="34"/>
      <c r="V33" s="34"/>
      <c r="W33" s="35" t="s">
        <v>69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38">
        <v>4607091388244</v>
      </c>
      <c r="E34" s="739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5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0"/>
      <c r="R34" s="730"/>
      <c r="S34" s="730"/>
      <c r="T34" s="731"/>
      <c r="U34" s="34"/>
      <c r="V34" s="34"/>
      <c r="W34" s="35" t="s">
        <v>69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45"/>
      <c r="B35" s="736"/>
      <c r="C35" s="736"/>
      <c r="D35" s="736"/>
      <c r="E35" s="736"/>
      <c r="F35" s="736"/>
      <c r="G35" s="736"/>
      <c r="H35" s="736"/>
      <c r="I35" s="736"/>
      <c r="J35" s="736"/>
      <c r="K35" s="736"/>
      <c r="L35" s="736"/>
      <c r="M35" s="736"/>
      <c r="N35" s="736"/>
      <c r="O35" s="746"/>
      <c r="P35" s="732" t="s">
        <v>71</v>
      </c>
      <c r="Q35" s="733"/>
      <c r="R35" s="733"/>
      <c r="S35" s="733"/>
      <c r="T35" s="733"/>
      <c r="U35" s="733"/>
      <c r="V35" s="734"/>
      <c r="W35" s="37" t="s">
        <v>72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hidden="1" x14ac:dyDescent="0.2">
      <c r="A36" s="736"/>
      <c r="B36" s="736"/>
      <c r="C36" s="736"/>
      <c r="D36" s="736"/>
      <c r="E36" s="736"/>
      <c r="F36" s="736"/>
      <c r="G36" s="736"/>
      <c r="H36" s="736"/>
      <c r="I36" s="736"/>
      <c r="J36" s="736"/>
      <c r="K36" s="736"/>
      <c r="L36" s="736"/>
      <c r="M36" s="736"/>
      <c r="N36" s="736"/>
      <c r="O36" s="746"/>
      <c r="P36" s="732" t="s">
        <v>71</v>
      </c>
      <c r="Q36" s="733"/>
      <c r="R36" s="733"/>
      <c r="S36" s="733"/>
      <c r="T36" s="733"/>
      <c r="U36" s="733"/>
      <c r="V36" s="734"/>
      <c r="W36" s="37" t="s">
        <v>69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hidden="1" customHeight="1" x14ac:dyDescent="0.25">
      <c r="A37" s="735" t="s">
        <v>103</v>
      </c>
      <c r="B37" s="736"/>
      <c r="C37" s="736"/>
      <c r="D37" s="736"/>
      <c r="E37" s="736"/>
      <c r="F37" s="736"/>
      <c r="G37" s="736"/>
      <c r="H37" s="736"/>
      <c r="I37" s="736"/>
      <c r="J37" s="736"/>
      <c r="K37" s="736"/>
      <c r="L37" s="736"/>
      <c r="M37" s="736"/>
      <c r="N37" s="736"/>
      <c r="O37" s="736"/>
      <c r="P37" s="736"/>
      <c r="Q37" s="736"/>
      <c r="R37" s="736"/>
      <c r="S37" s="736"/>
      <c r="T37" s="736"/>
      <c r="U37" s="736"/>
      <c r="V37" s="736"/>
      <c r="W37" s="736"/>
      <c r="X37" s="736"/>
      <c r="Y37" s="736"/>
      <c r="Z37" s="736"/>
      <c r="AA37" s="717"/>
      <c r="AB37" s="717"/>
      <c r="AC37" s="717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38">
        <v>4607091388503</v>
      </c>
      <c r="E38" s="739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0"/>
      <c r="R38" s="730"/>
      <c r="S38" s="730"/>
      <c r="T38" s="731"/>
      <c r="U38" s="34"/>
      <c r="V38" s="34"/>
      <c r="W38" s="35" t="s">
        <v>69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45"/>
      <c r="B39" s="736"/>
      <c r="C39" s="736"/>
      <c r="D39" s="736"/>
      <c r="E39" s="736"/>
      <c r="F39" s="736"/>
      <c r="G39" s="736"/>
      <c r="H39" s="736"/>
      <c r="I39" s="736"/>
      <c r="J39" s="736"/>
      <c r="K39" s="736"/>
      <c r="L39" s="736"/>
      <c r="M39" s="736"/>
      <c r="N39" s="736"/>
      <c r="O39" s="746"/>
      <c r="P39" s="732" t="s">
        <v>71</v>
      </c>
      <c r="Q39" s="733"/>
      <c r="R39" s="733"/>
      <c r="S39" s="733"/>
      <c r="T39" s="733"/>
      <c r="U39" s="733"/>
      <c r="V39" s="734"/>
      <c r="W39" s="37" t="s">
        <v>72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hidden="1" x14ac:dyDescent="0.2">
      <c r="A40" s="736"/>
      <c r="B40" s="736"/>
      <c r="C40" s="736"/>
      <c r="D40" s="736"/>
      <c r="E40" s="736"/>
      <c r="F40" s="736"/>
      <c r="G40" s="736"/>
      <c r="H40" s="736"/>
      <c r="I40" s="736"/>
      <c r="J40" s="736"/>
      <c r="K40" s="736"/>
      <c r="L40" s="736"/>
      <c r="M40" s="736"/>
      <c r="N40" s="736"/>
      <c r="O40" s="746"/>
      <c r="P40" s="732" t="s">
        <v>71</v>
      </c>
      <c r="Q40" s="733"/>
      <c r="R40" s="733"/>
      <c r="S40" s="733"/>
      <c r="T40" s="733"/>
      <c r="U40" s="733"/>
      <c r="V40" s="734"/>
      <c r="W40" s="37" t="s">
        <v>69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hidden="1" customHeight="1" x14ac:dyDescent="0.25">
      <c r="A41" s="735" t="s">
        <v>109</v>
      </c>
      <c r="B41" s="736"/>
      <c r="C41" s="736"/>
      <c r="D41" s="736"/>
      <c r="E41" s="736"/>
      <c r="F41" s="736"/>
      <c r="G41" s="736"/>
      <c r="H41" s="736"/>
      <c r="I41" s="736"/>
      <c r="J41" s="736"/>
      <c r="K41" s="736"/>
      <c r="L41" s="736"/>
      <c r="M41" s="736"/>
      <c r="N41" s="736"/>
      <c r="O41" s="736"/>
      <c r="P41" s="736"/>
      <c r="Q41" s="736"/>
      <c r="R41" s="736"/>
      <c r="S41" s="736"/>
      <c r="T41" s="736"/>
      <c r="U41" s="736"/>
      <c r="V41" s="736"/>
      <c r="W41" s="736"/>
      <c r="X41" s="736"/>
      <c r="Y41" s="736"/>
      <c r="Z41" s="736"/>
      <c r="AA41" s="717"/>
      <c r="AB41" s="717"/>
      <c r="AC41" s="717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38">
        <v>4607091389111</v>
      </c>
      <c r="E42" s="739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1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0"/>
      <c r="R42" s="730"/>
      <c r="S42" s="730"/>
      <c r="T42" s="731"/>
      <c r="U42" s="34"/>
      <c r="V42" s="34"/>
      <c r="W42" s="35" t="s">
        <v>69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45"/>
      <c r="B43" s="736"/>
      <c r="C43" s="736"/>
      <c r="D43" s="736"/>
      <c r="E43" s="736"/>
      <c r="F43" s="736"/>
      <c r="G43" s="736"/>
      <c r="H43" s="736"/>
      <c r="I43" s="736"/>
      <c r="J43" s="736"/>
      <c r="K43" s="736"/>
      <c r="L43" s="736"/>
      <c r="M43" s="736"/>
      <c r="N43" s="736"/>
      <c r="O43" s="746"/>
      <c r="P43" s="732" t="s">
        <v>71</v>
      </c>
      <c r="Q43" s="733"/>
      <c r="R43" s="733"/>
      <c r="S43" s="733"/>
      <c r="T43" s="733"/>
      <c r="U43" s="733"/>
      <c r="V43" s="734"/>
      <c r="W43" s="37" t="s">
        <v>72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hidden="1" x14ac:dyDescent="0.2">
      <c r="A44" s="736"/>
      <c r="B44" s="736"/>
      <c r="C44" s="736"/>
      <c r="D44" s="736"/>
      <c r="E44" s="736"/>
      <c r="F44" s="736"/>
      <c r="G44" s="736"/>
      <c r="H44" s="736"/>
      <c r="I44" s="736"/>
      <c r="J44" s="736"/>
      <c r="K44" s="736"/>
      <c r="L44" s="736"/>
      <c r="M44" s="736"/>
      <c r="N44" s="736"/>
      <c r="O44" s="746"/>
      <c r="P44" s="732" t="s">
        <v>71</v>
      </c>
      <c r="Q44" s="733"/>
      <c r="R44" s="733"/>
      <c r="S44" s="733"/>
      <c r="T44" s="733"/>
      <c r="U44" s="733"/>
      <c r="V44" s="734"/>
      <c r="W44" s="37" t="s">
        <v>69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hidden="1" customHeight="1" x14ac:dyDescent="0.2">
      <c r="A45" s="823" t="s">
        <v>112</v>
      </c>
      <c r="B45" s="824"/>
      <c r="C45" s="824"/>
      <c r="D45" s="824"/>
      <c r="E45" s="824"/>
      <c r="F45" s="824"/>
      <c r="G45" s="824"/>
      <c r="H45" s="824"/>
      <c r="I45" s="824"/>
      <c r="J45" s="824"/>
      <c r="K45" s="824"/>
      <c r="L45" s="824"/>
      <c r="M45" s="824"/>
      <c r="N45" s="824"/>
      <c r="O45" s="824"/>
      <c r="P45" s="824"/>
      <c r="Q45" s="824"/>
      <c r="R45" s="824"/>
      <c r="S45" s="824"/>
      <c r="T45" s="824"/>
      <c r="U45" s="824"/>
      <c r="V45" s="824"/>
      <c r="W45" s="824"/>
      <c r="X45" s="824"/>
      <c r="Y45" s="824"/>
      <c r="Z45" s="824"/>
      <c r="AA45" s="48"/>
      <c r="AB45" s="48"/>
      <c r="AC45" s="48"/>
    </row>
    <row r="46" spans="1:68" ht="16.5" hidden="1" customHeight="1" x14ac:dyDescent="0.25">
      <c r="A46" s="737" t="s">
        <v>113</v>
      </c>
      <c r="B46" s="736"/>
      <c r="C46" s="736"/>
      <c r="D46" s="736"/>
      <c r="E46" s="736"/>
      <c r="F46" s="736"/>
      <c r="G46" s="736"/>
      <c r="H46" s="736"/>
      <c r="I46" s="736"/>
      <c r="J46" s="736"/>
      <c r="K46" s="736"/>
      <c r="L46" s="736"/>
      <c r="M46" s="736"/>
      <c r="N46" s="736"/>
      <c r="O46" s="736"/>
      <c r="P46" s="736"/>
      <c r="Q46" s="736"/>
      <c r="R46" s="736"/>
      <c r="S46" s="736"/>
      <c r="T46" s="736"/>
      <c r="U46" s="736"/>
      <c r="V46" s="736"/>
      <c r="W46" s="736"/>
      <c r="X46" s="736"/>
      <c r="Y46" s="736"/>
      <c r="Z46" s="736"/>
      <c r="AA46" s="718"/>
      <c r="AB46" s="718"/>
      <c r="AC46" s="718"/>
    </row>
    <row r="47" spans="1:68" ht="14.25" hidden="1" customHeight="1" x14ac:dyDescent="0.25">
      <c r="A47" s="735" t="s">
        <v>114</v>
      </c>
      <c r="B47" s="736"/>
      <c r="C47" s="736"/>
      <c r="D47" s="736"/>
      <c r="E47" s="736"/>
      <c r="F47" s="736"/>
      <c r="G47" s="736"/>
      <c r="H47" s="736"/>
      <c r="I47" s="736"/>
      <c r="J47" s="736"/>
      <c r="K47" s="736"/>
      <c r="L47" s="736"/>
      <c r="M47" s="736"/>
      <c r="N47" s="736"/>
      <c r="O47" s="736"/>
      <c r="P47" s="736"/>
      <c r="Q47" s="736"/>
      <c r="R47" s="736"/>
      <c r="S47" s="736"/>
      <c r="T47" s="736"/>
      <c r="U47" s="736"/>
      <c r="V47" s="736"/>
      <c r="W47" s="736"/>
      <c r="X47" s="736"/>
      <c r="Y47" s="736"/>
      <c r="Z47" s="736"/>
      <c r="AA47" s="717"/>
      <c r="AB47" s="717"/>
      <c r="AC47" s="71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38">
        <v>4607091385670</v>
      </c>
      <c r="E48" s="739"/>
      <c r="F48" s="722">
        <v>1.35</v>
      </c>
      <c r="G48" s="32">
        <v>8</v>
      </c>
      <c r="H48" s="722">
        <v>10.8</v>
      </c>
      <c r="I48" s="722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30"/>
      <c r="R48" s="730"/>
      <c r="S48" s="730"/>
      <c r="T48" s="731"/>
      <c r="U48" s="34"/>
      <c r="V48" s="34"/>
      <c r="W48" s="35" t="s">
        <v>69</v>
      </c>
      <c r="X48" s="723">
        <v>10</v>
      </c>
      <c r="Y48" s="724">
        <f t="shared" ref="Y48:Y53" si="6">IFERROR(IF(X48="",0,CEILING((X48/$H48),1)*$H48),"")</f>
        <v>10.8</v>
      </c>
      <c r="Z48" s="36">
        <f>IFERROR(IF(Y48=0,"",ROUNDUP(Y48/H48,0)*0.02175),"")</f>
        <v>2.1749999999999999E-2</v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10.444444444444443</v>
      </c>
      <c r="BN48" s="64">
        <f t="shared" ref="BN48:BN53" si="8">IFERROR(Y48*I48/H48,"0")</f>
        <v>11.28</v>
      </c>
      <c r="BO48" s="64">
        <f t="shared" ref="BO48:BO53" si="9">IFERROR(1/J48*(X48/H48),"0")</f>
        <v>1.653439153439153E-2</v>
      </c>
      <c r="BP48" s="64">
        <f t="shared" ref="BP48:BP53" si="10">IFERROR(1/J48*(Y48/H48),"0")</f>
        <v>1.7857142857142856E-2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38">
        <v>4607091385670</v>
      </c>
      <c r="E49" s="739"/>
      <c r="F49" s="722">
        <v>1.4</v>
      </c>
      <c r="G49" s="32">
        <v>8</v>
      </c>
      <c r="H49" s="722">
        <v>11.2</v>
      </c>
      <c r="I49" s="722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5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30"/>
      <c r="R49" s="730"/>
      <c r="S49" s="730"/>
      <c r="T49" s="731"/>
      <c r="U49" s="34"/>
      <c r="V49" s="34"/>
      <c r="W49" s="35" t="s">
        <v>69</v>
      </c>
      <c r="X49" s="723">
        <v>0</v>
      </c>
      <c r="Y49" s="72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38">
        <v>4680115883956</v>
      </c>
      <c r="E50" s="739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0"/>
      <c r="R50" s="730"/>
      <c r="S50" s="730"/>
      <c r="T50" s="731"/>
      <c r="U50" s="34"/>
      <c r="V50" s="34"/>
      <c r="W50" s="35" t="s">
        <v>69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4301011382</v>
      </c>
      <c r="D51" s="738">
        <v>4607091385687</v>
      </c>
      <c r="E51" s="739"/>
      <c r="F51" s="722">
        <v>0.4</v>
      </c>
      <c r="G51" s="32">
        <v>10</v>
      </c>
      <c r="H51" s="722">
        <v>4</v>
      </c>
      <c r="I51" s="722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10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30"/>
      <c r="R51" s="730"/>
      <c r="S51" s="730"/>
      <c r="T51" s="731"/>
      <c r="U51" s="34"/>
      <c r="V51" s="34"/>
      <c r="W51" s="35" t="s">
        <v>69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119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38">
        <v>4680115882539</v>
      </c>
      <c r="E52" s="739"/>
      <c r="F52" s="722">
        <v>0.37</v>
      </c>
      <c r="G52" s="32">
        <v>10</v>
      </c>
      <c r="H52" s="722">
        <v>3.7</v>
      </c>
      <c r="I52" s="722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7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30"/>
      <c r="R52" s="730"/>
      <c r="S52" s="730"/>
      <c r="T52" s="731"/>
      <c r="U52" s="34"/>
      <c r="V52" s="34"/>
      <c r="W52" s="35" t="s">
        <v>69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38">
        <v>4680115883949</v>
      </c>
      <c r="E53" s="739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90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0"/>
      <c r="R53" s="730"/>
      <c r="S53" s="730"/>
      <c r="T53" s="731"/>
      <c r="U53" s="34"/>
      <c r="V53" s="34"/>
      <c r="W53" s="35" t="s">
        <v>69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45"/>
      <c r="B54" s="736"/>
      <c r="C54" s="736"/>
      <c r="D54" s="736"/>
      <c r="E54" s="736"/>
      <c r="F54" s="736"/>
      <c r="G54" s="736"/>
      <c r="H54" s="736"/>
      <c r="I54" s="736"/>
      <c r="J54" s="736"/>
      <c r="K54" s="736"/>
      <c r="L54" s="736"/>
      <c r="M54" s="736"/>
      <c r="N54" s="736"/>
      <c r="O54" s="746"/>
      <c r="P54" s="732" t="s">
        <v>71</v>
      </c>
      <c r="Q54" s="733"/>
      <c r="R54" s="733"/>
      <c r="S54" s="733"/>
      <c r="T54" s="733"/>
      <c r="U54" s="733"/>
      <c r="V54" s="734"/>
      <c r="W54" s="37" t="s">
        <v>72</v>
      </c>
      <c r="X54" s="725">
        <f>IFERROR(X48/H48,"0")+IFERROR(X49/H49,"0")+IFERROR(X50/H50,"0")+IFERROR(X51/H51,"0")+IFERROR(X52/H52,"0")+IFERROR(X53/H53,"0")</f>
        <v>0.92592592592592582</v>
      </c>
      <c r="Y54" s="725">
        <f>IFERROR(Y48/H48,"0")+IFERROR(Y49/H49,"0")+IFERROR(Y50/H50,"0")+IFERROR(Y51/H51,"0")+IFERROR(Y52/H52,"0")+IFERROR(Y53/H53,"0")</f>
        <v>1</v>
      </c>
      <c r="Z54" s="725">
        <f>IFERROR(IF(Z48="",0,Z48),"0")+IFERROR(IF(Z49="",0,Z49),"0")+IFERROR(IF(Z50="",0,Z50),"0")+IFERROR(IF(Z51="",0,Z51),"0")+IFERROR(IF(Z52="",0,Z52),"0")+IFERROR(IF(Z53="",0,Z53),"0")</f>
        <v>2.1749999999999999E-2</v>
      </c>
      <c r="AA54" s="726"/>
      <c r="AB54" s="726"/>
      <c r="AC54" s="726"/>
    </row>
    <row r="55" spans="1:68" x14ac:dyDescent="0.2">
      <c r="A55" s="736"/>
      <c r="B55" s="736"/>
      <c r="C55" s="736"/>
      <c r="D55" s="736"/>
      <c r="E55" s="736"/>
      <c r="F55" s="736"/>
      <c r="G55" s="736"/>
      <c r="H55" s="736"/>
      <c r="I55" s="736"/>
      <c r="J55" s="736"/>
      <c r="K55" s="736"/>
      <c r="L55" s="736"/>
      <c r="M55" s="736"/>
      <c r="N55" s="736"/>
      <c r="O55" s="746"/>
      <c r="P55" s="732" t="s">
        <v>71</v>
      </c>
      <c r="Q55" s="733"/>
      <c r="R55" s="733"/>
      <c r="S55" s="733"/>
      <c r="T55" s="733"/>
      <c r="U55" s="733"/>
      <c r="V55" s="734"/>
      <c r="W55" s="37" t="s">
        <v>69</v>
      </c>
      <c r="X55" s="725">
        <f>IFERROR(SUM(X48:X53),"0")</f>
        <v>10</v>
      </c>
      <c r="Y55" s="725">
        <f>IFERROR(SUM(Y48:Y53),"0")</f>
        <v>10.8</v>
      </c>
      <c r="Z55" s="37"/>
      <c r="AA55" s="726"/>
      <c r="AB55" s="726"/>
      <c r="AC55" s="726"/>
    </row>
    <row r="56" spans="1:68" ht="14.25" hidden="1" customHeight="1" x14ac:dyDescent="0.25">
      <c r="A56" s="735" t="s">
        <v>73</v>
      </c>
      <c r="B56" s="736"/>
      <c r="C56" s="736"/>
      <c r="D56" s="736"/>
      <c r="E56" s="736"/>
      <c r="F56" s="736"/>
      <c r="G56" s="736"/>
      <c r="H56" s="736"/>
      <c r="I56" s="736"/>
      <c r="J56" s="736"/>
      <c r="K56" s="736"/>
      <c r="L56" s="736"/>
      <c r="M56" s="736"/>
      <c r="N56" s="736"/>
      <c r="O56" s="736"/>
      <c r="P56" s="736"/>
      <c r="Q56" s="736"/>
      <c r="R56" s="736"/>
      <c r="S56" s="736"/>
      <c r="T56" s="736"/>
      <c r="U56" s="736"/>
      <c r="V56" s="736"/>
      <c r="W56" s="736"/>
      <c r="X56" s="736"/>
      <c r="Y56" s="736"/>
      <c r="Z56" s="736"/>
      <c r="AA56" s="717"/>
      <c r="AB56" s="717"/>
      <c r="AC56" s="71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38">
        <v>4680115885233</v>
      </c>
      <c r="E57" s="739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0"/>
      <c r="R57" s="730"/>
      <c r="S57" s="730"/>
      <c r="T57" s="731"/>
      <c r="U57" s="34"/>
      <c r="V57" s="34"/>
      <c r="W57" s="35" t="s">
        <v>69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38">
        <v>4680115884915</v>
      </c>
      <c r="E58" s="739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0"/>
      <c r="R58" s="730"/>
      <c r="S58" s="730"/>
      <c r="T58" s="731"/>
      <c r="U58" s="34"/>
      <c r="V58" s="34"/>
      <c r="W58" s="35" t="s">
        <v>69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45"/>
      <c r="B59" s="736"/>
      <c r="C59" s="736"/>
      <c r="D59" s="736"/>
      <c r="E59" s="736"/>
      <c r="F59" s="736"/>
      <c r="G59" s="736"/>
      <c r="H59" s="736"/>
      <c r="I59" s="736"/>
      <c r="J59" s="736"/>
      <c r="K59" s="736"/>
      <c r="L59" s="736"/>
      <c r="M59" s="736"/>
      <c r="N59" s="736"/>
      <c r="O59" s="746"/>
      <c r="P59" s="732" t="s">
        <v>71</v>
      </c>
      <c r="Q59" s="733"/>
      <c r="R59" s="733"/>
      <c r="S59" s="733"/>
      <c r="T59" s="733"/>
      <c r="U59" s="733"/>
      <c r="V59" s="734"/>
      <c r="W59" s="37" t="s">
        <v>72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hidden="1" x14ac:dyDescent="0.2">
      <c r="A60" s="736"/>
      <c r="B60" s="736"/>
      <c r="C60" s="736"/>
      <c r="D60" s="736"/>
      <c r="E60" s="736"/>
      <c r="F60" s="736"/>
      <c r="G60" s="736"/>
      <c r="H60" s="736"/>
      <c r="I60" s="736"/>
      <c r="J60" s="736"/>
      <c r="K60" s="736"/>
      <c r="L60" s="736"/>
      <c r="M60" s="736"/>
      <c r="N60" s="736"/>
      <c r="O60" s="746"/>
      <c r="P60" s="732" t="s">
        <v>71</v>
      </c>
      <c r="Q60" s="733"/>
      <c r="R60" s="733"/>
      <c r="S60" s="733"/>
      <c r="T60" s="733"/>
      <c r="U60" s="733"/>
      <c r="V60" s="734"/>
      <c r="W60" s="37" t="s">
        <v>69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hidden="1" customHeight="1" x14ac:dyDescent="0.25">
      <c r="A61" s="737" t="s">
        <v>138</v>
      </c>
      <c r="B61" s="736"/>
      <c r="C61" s="736"/>
      <c r="D61" s="736"/>
      <c r="E61" s="736"/>
      <c r="F61" s="736"/>
      <c r="G61" s="736"/>
      <c r="H61" s="736"/>
      <c r="I61" s="736"/>
      <c r="J61" s="736"/>
      <c r="K61" s="736"/>
      <c r="L61" s="736"/>
      <c r="M61" s="736"/>
      <c r="N61" s="736"/>
      <c r="O61" s="736"/>
      <c r="P61" s="736"/>
      <c r="Q61" s="736"/>
      <c r="R61" s="736"/>
      <c r="S61" s="736"/>
      <c r="T61" s="736"/>
      <c r="U61" s="736"/>
      <c r="V61" s="736"/>
      <c r="W61" s="736"/>
      <c r="X61" s="736"/>
      <c r="Y61" s="736"/>
      <c r="Z61" s="736"/>
      <c r="AA61" s="718"/>
      <c r="AB61" s="718"/>
      <c r="AC61" s="718"/>
    </row>
    <row r="62" spans="1:68" ht="14.25" hidden="1" customHeight="1" x14ac:dyDescent="0.25">
      <c r="A62" s="735" t="s">
        <v>114</v>
      </c>
      <c r="B62" s="736"/>
      <c r="C62" s="736"/>
      <c r="D62" s="736"/>
      <c r="E62" s="736"/>
      <c r="F62" s="736"/>
      <c r="G62" s="736"/>
      <c r="H62" s="736"/>
      <c r="I62" s="736"/>
      <c r="J62" s="736"/>
      <c r="K62" s="736"/>
      <c r="L62" s="736"/>
      <c r="M62" s="736"/>
      <c r="N62" s="736"/>
      <c r="O62" s="736"/>
      <c r="P62" s="736"/>
      <c r="Q62" s="736"/>
      <c r="R62" s="736"/>
      <c r="S62" s="736"/>
      <c r="T62" s="736"/>
      <c r="U62" s="736"/>
      <c r="V62" s="736"/>
      <c r="W62" s="736"/>
      <c r="X62" s="736"/>
      <c r="Y62" s="736"/>
      <c r="Z62" s="736"/>
      <c r="AA62" s="717"/>
      <c r="AB62" s="717"/>
      <c r="AC62" s="717"/>
    </row>
    <row r="63" spans="1:68" ht="27" hidden="1" customHeight="1" x14ac:dyDescent="0.25">
      <c r="A63" s="54" t="s">
        <v>139</v>
      </c>
      <c r="B63" s="54" t="s">
        <v>140</v>
      </c>
      <c r="C63" s="31">
        <v>4301012030</v>
      </c>
      <c r="D63" s="738">
        <v>4680115885882</v>
      </c>
      <c r="E63" s="739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850" t="s">
        <v>141</v>
      </c>
      <c r="Q63" s="730"/>
      <c r="R63" s="730"/>
      <c r="S63" s="730"/>
      <c r="T63" s="731"/>
      <c r="U63" s="34"/>
      <c r="V63" s="34"/>
      <c r="W63" s="35" t="s">
        <v>69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customHeight="1" x14ac:dyDescent="0.25">
      <c r="A64" s="54" t="s">
        <v>144</v>
      </c>
      <c r="B64" s="54" t="s">
        <v>145</v>
      </c>
      <c r="C64" s="31">
        <v>4301011817</v>
      </c>
      <c r="D64" s="738">
        <v>4680115881426</v>
      </c>
      <c r="E64" s="739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117</v>
      </c>
      <c r="L64" s="32"/>
      <c r="M64" s="33" t="s">
        <v>68</v>
      </c>
      <c r="N64" s="33"/>
      <c r="O64" s="32">
        <v>50</v>
      </c>
      <c r="P64" s="10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0"/>
      <c r="R64" s="730"/>
      <c r="S64" s="730"/>
      <c r="T64" s="731"/>
      <c r="U64" s="34"/>
      <c r="V64" s="34"/>
      <c r="W64" s="35" t="s">
        <v>69</v>
      </c>
      <c r="X64" s="723">
        <v>30</v>
      </c>
      <c r="Y64" s="724">
        <f t="shared" si="11"/>
        <v>32.400000000000006</v>
      </c>
      <c r="Z64" s="36">
        <f>IFERROR(IF(Y64=0,"",ROUNDUP(Y64/H64,0)*0.02175),"")</f>
        <v>6.5250000000000002E-2</v>
      </c>
      <c r="AA64" s="56"/>
      <c r="AB64" s="57"/>
      <c r="AC64" s="111" t="s">
        <v>146</v>
      </c>
      <c r="AG64" s="64"/>
      <c r="AJ64" s="68"/>
      <c r="AK64" s="68"/>
      <c r="BB64" s="112" t="s">
        <v>1</v>
      </c>
      <c r="BM64" s="64">
        <f t="shared" si="12"/>
        <v>31.333333333333329</v>
      </c>
      <c r="BN64" s="64">
        <f t="shared" si="13"/>
        <v>33.840000000000003</v>
      </c>
      <c r="BO64" s="64">
        <f t="shared" si="14"/>
        <v>4.96031746031746E-2</v>
      </c>
      <c r="BP64" s="64">
        <f t="shared" si="15"/>
        <v>5.3571428571428575E-2</v>
      </c>
    </row>
    <row r="65" spans="1:68" ht="27" hidden="1" customHeight="1" x14ac:dyDescent="0.25">
      <c r="A65" s="54" t="s">
        <v>144</v>
      </c>
      <c r="B65" s="54" t="s">
        <v>147</v>
      </c>
      <c r="C65" s="31">
        <v>4301011948</v>
      </c>
      <c r="D65" s="738">
        <v>4680115881426</v>
      </c>
      <c r="E65" s="739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117</v>
      </c>
      <c r="L65" s="32"/>
      <c r="M65" s="33" t="s">
        <v>148</v>
      </c>
      <c r="N65" s="33"/>
      <c r="O65" s="32">
        <v>55</v>
      </c>
      <c r="P65" s="110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0"/>
      <c r="R65" s="730"/>
      <c r="S65" s="730"/>
      <c r="T65" s="731"/>
      <c r="U65" s="34"/>
      <c r="V65" s="34"/>
      <c r="W65" s="35" t="s">
        <v>69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150</v>
      </c>
      <c r="B66" s="54" t="s">
        <v>151</v>
      </c>
      <c r="C66" s="31">
        <v>4301011386</v>
      </c>
      <c r="D66" s="738">
        <v>4680115880283</v>
      </c>
      <c r="E66" s="739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45</v>
      </c>
      <c r="P66" s="89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0"/>
      <c r="R66" s="730"/>
      <c r="S66" s="730"/>
      <c r="T66" s="731"/>
      <c r="U66" s="34"/>
      <c r="V66" s="34"/>
      <c r="W66" s="35" t="s">
        <v>69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4301011432</v>
      </c>
      <c r="D67" s="738">
        <v>4680115882720</v>
      </c>
      <c r="E67" s="739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76</v>
      </c>
      <c r="L67" s="32"/>
      <c r="M67" s="33" t="s">
        <v>118</v>
      </c>
      <c r="N67" s="33"/>
      <c r="O67" s="32">
        <v>90</v>
      </c>
      <c r="P67" s="10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0"/>
      <c r="R67" s="730"/>
      <c r="S67" s="730"/>
      <c r="T67" s="731"/>
      <c r="U67" s="34"/>
      <c r="V67" s="34"/>
      <c r="W67" s="35" t="s">
        <v>69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156</v>
      </c>
      <c r="B68" s="54" t="s">
        <v>157</v>
      </c>
      <c r="C68" s="31">
        <v>4301011589</v>
      </c>
      <c r="D68" s="738">
        <v>4680115885899</v>
      </c>
      <c r="E68" s="739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76</v>
      </c>
      <c r="L68" s="32"/>
      <c r="M68" s="33" t="s">
        <v>158</v>
      </c>
      <c r="N68" s="33"/>
      <c r="O68" s="32">
        <v>50</v>
      </c>
      <c r="P68" s="876" t="s">
        <v>159</v>
      </c>
      <c r="Q68" s="730"/>
      <c r="R68" s="730"/>
      <c r="S68" s="730"/>
      <c r="T68" s="731"/>
      <c r="U68" s="34"/>
      <c r="V68" s="34"/>
      <c r="W68" s="35" t="s">
        <v>69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hidden="1" customHeight="1" x14ac:dyDescent="0.25">
      <c r="A69" s="54" t="s">
        <v>161</v>
      </c>
      <c r="B69" s="54" t="s">
        <v>162</v>
      </c>
      <c r="C69" s="31">
        <v>4301012008</v>
      </c>
      <c r="D69" s="738">
        <v>4680115881525</v>
      </c>
      <c r="E69" s="739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76</v>
      </c>
      <c r="L69" s="32"/>
      <c r="M69" s="33" t="s">
        <v>158</v>
      </c>
      <c r="N69" s="33"/>
      <c r="O69" s="32">
        <v>50</v>
      </c>
      <c r="P69" s="93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0"/>
      <c r="R69" s="730"/>
      <c r="S69" s="730"/>
      <c r="T69" s="731"/>
      <c r="U69" s="34"/>
      <c r="V69" s="34"/>
      <c r="W69" s="35" t="s">
        <v>69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164</v>
      </c>
      <c r="B70" s="54" t="s">
        <v>165</v>
      </c>
      <c r="C70" s="31">
        <v>4301011802</v>
      </c>
      <c r="D70" s="738">
        <v>4680115881419</v>
      </c>
      <c r="E70" s="739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76</v>
      </c>
      <c r="L70" s="32"/>
      <c r="M70" s="33" t="s">
        <v>68</v>
      </c>
      <c r="N70" s="33"/>
      <c r="O70" s="32">
        <v>50</v>
      </c>
      <c r="P70" s="11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0"/>
      <c r="R70" s="730"/>
      <c r="S70" s="730"/>
      <c r="T70" s="731"/>
      <c r="U70" s="34"/>
      <c r="V70" s="34"/>
      <c r="W70" s="35" t="s">
        <v>69</v>
      </c>
      <c r="X70" s="723">
        <v>0</v>
      </c>
      <c r="Y70" s="72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45"/>
      <c r="B71" s="736"/>
      <c r="C71" s="736"/>
      <c r="D71" s="736"/>
      <c r="E71" s="736"/>
      <c r="F71" s="736"/>
      <c r="G71" s="736"/>
      <c r="H71" s="736"/>
      <c r="I71" s="736"/>
      <c r="J71" s="736"/>
      <c r="K71" s="736"/>
      <c r="L71" s="736"/>
      <c r="M71" s="736"/>
      <c r="N71" s="736"/>
      <c r="O71" s="746"/>
      <c r="P71" s="732" t="s">
        <v>71</v>
      </c>
      <c r="Q71" s="733"/>
      <c r="R71" s="733"/>
      <c r="S71" s="733"/>
      <c r="T71" s="733"/>
      <c r="U71" s="733"/>
      <c r="V71" s="734"/>
      <c r="W71" s="37" t="s">
        <v>72</v>
      </c>
      <c r="X71" s="725">
        <f>IFERROR(X63/H63,"0")+IFERROR(X64/H64,"0")+IFERROR(X65/H65,"0")+IFERROR(X66/H66,"0")+IFERROR(X67/H67,"0")+IFERROR(X68/H68,"0")+IFERROR(X69/H69,"0")+IFERROR(X70/H70,"0")</f>
        <v>2.7777777777777777</v>
      </c>
      <c r="Y71" s="725">
        <f>IFERROR(Y63/H63,"0")+IFERROR(Y64/H64,"0")+IFERROR(Y65/H65,"0")+IFERROR(Y66/H66,"0")+IFERROR(Y67/H67,"0")+IFERROR(Y68/H68,"0")+IFERROR(Y69/H69,"0")+IFERROR(Y70/H70,"0")</f>
        <v>3.0000000000000004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6.5250000000000002E-2</v>
      </c>
      <c r="AA71" s="726"/>
      <c r="AB71" s="726"/>
      <c r="AC71" s="726"/>
    </row>
    <row r="72" spans="1:68" x14ac:dyDescent="0.2">
      <c r="A72" s="736"/>
      <c r="B72" s="736"/>
      <c r="C72" s="736"/>
      <c r="D72" s="736"/>
      <c r="E72" s="736"/>
      <c r="F72" s="736"/>
      <c r="G72" s="736"/>
      <c r="H72" s="736"/>
      <c r="I72" s="736"/>
      <c r="J72" s="736"/>
      <c r="K72" s="736"/>
      <c r="L72" s="736"/>
      <c r="M72" s="736"/>
      <c r="N72" s="736"/>
      <c r="O72" s="746"/>
      <c r="P72" s="732" t="s">
        <v>71</v>
      </c>
      <c r="Q72" s="733"/>
      <c r="R72" s="733"/>
      <c r="S72" s="733"/>
      <c r="T72" s="733"/>
      <c r="U72" s="733"/>
      <c r="V72" s="734"/>
      <c r="W72" s="37" t="s">
        <v>69</v>
      </c>
      <c r="X72" s="725">
        <f>IFERROR(SUM(X63:X70),"0")</f>
        <v>30</v>
      </c>
      <c r="Y72" s="725">
        <f>IFERROR(SUM(Y63:Y70),"0")</f>
        <v>32.400000000000006</v>
      </c>
      <c r="Z72" s="37"/>
      <c r="AA72" s="726"/>
      <c r="AB72" s="726"/>
      <c r="AC72" s="726"/>
    </row>
    <row r="73" spans="1:68" ht="14.25" hidden="1" customHeight="1" x14ac:dyDescent="0.25">
      <c r="A73" s="735" t="s">
        <v>166</v>
      </c>
      <c r="B73" s="736"/>
      <c r="C73" s="736"/>
      <c r="D73" s="736"/>
      <c r="E73" s="736"/>
      <c r="F73" s="736"/>
      <c r="G73" s="736"/>
      <c r="H73" s="736"/>
      <c r="I73" s="736"/>
      <c r="J73" s="736"/>
      <c r="K73" s="736"/>
      <c r="L73" s="736"/>
      <c r="M73" s="736"/>
      <c r="N73" s="736"/>
      <c r="O73" s="736"/>
      <c r="P73" s="736"/>
      <c r="Q73" s="736"/>
      <c r="R73" s="736"/>
      <c r="S73" s="736"/>
      <c r="T73" s="736"/>
      <c r="U73" s="736"/>
      <c r="V73" s="736"/>
      <c r="W73" s="736"/>
      <c r="X73" s="736"/>
      <c r="Y73" s="736"/>
      <c r="Z73" s="736"/>
      <c r="AA73" s="717"/>
      <c r="AB73" s="717"/>
      <c r="AC73" s="717"/>
    </row>
    <row r="74" spans="1:68" ht="27" customHeight="1" x14ac:dyDescent="0.25">
      <c r="A74" s="54" t="s">
        <v>167</v>
      </c>
      <c r="B74" s="54" t="s">
        <v>168</v>
      </c>
      <c r="C74" s="31">
        <v>4301020298</v>
      </c>
      <c r="D74" s="738">
        <v>4680115881440</v>
      </c>
      <c r="E74" s="739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117</v>
      </c>
      <c r="L74" s="32"/>
      <c r="M74" s="33" t="s">
        <v>118</v>
      </c>
      <c r="N74" s="33"/>
      <c r="O74" s="32">
        <v>50</v>
      </c>
      <c r="P74" s="9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0"/>
      <c r="R74" s="730"/>
      <c r="S74" s="730"/>
      <c r="T74" s="731"/>
      <c r="U74" s="34"/>
      <c r="V74" s="34"/>
      <c r="W74" s="35" t="s">
        <v>69</v>
      </c>
      <c r="X74" s="723">
        <v>170</v>
      </c>
      <c r="Y74" s="724">
        <f>IFERROR(IF(X74="",0,CEILING((X74/$H74),1)*$H74),"")</f>
        <v>172.8</v>
      </c>
      <c r="Z74" s="36">
        <f>IFERROR(IF(Y74=0,"",ROUNDUP(Y74/H74,0)*0.02175),"")</f>
        <v>0.34799999999999998</v>
      </c>
      <c r="AA74" s="56"/>
      <c r="AB74" s="57"/>
      <c r="AC74" s="125" t="s">
        <v>169</v>
      </c>
      <c r="AG74" s="64"/>
      <c r="AJ74" s="68"/>
      <c r="AK74" s="68"/>
      <c r="BB74" s="126" t="s">
        <v>1</v>
      </c>
      <c r="BM74" s="64">
        <f>IFERROR(X74*I74/H74,"0")</f>
        <v>177.55555555555554</v>
      </c>
      <c r="BN74" s="64">
        <f>IFERROR(Y74*I74/H74,"0")</f>
        <v>180.48</v>
      </c>
      <c r="BO74" s="64">
        <f>IFERROR(1/J74*(X74/H74),"0")</f>
        <v>0.28108465608465605</v>
      </c>
      <c r="BP74" s="64">
        <f>IFERROR(1/J74*(Y74/H74),"0")</f>
        <v>0.2857142857142857</v>
      </c>
    </row>
    <row r="75" spans="1:68" ht="27" hidden="1" customHeight="1" x14ac:dyDescent="0.25">
      <c r="A75" s="54" t="s">
        <v>170</v>
      </c>
      <c r="B75" s="54" t="s">
        <v>171</v>
      </c>
      <c r="C75" s="31">
        <v>4301020228</v>
      </c>
      <c r="D75" s="738">
        <v>4680115882751</v>
      </c>
      <c r="E75" s="739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76</v>
      </c>
      <c r="L75" s="32"/>
      <c r="M75" s="33" t="s">
        <v>118</v>
      </c>
      <c r="N75" s="33"/>
      <c r="O75" s="32">
        <v>90</v>
      </c>
      <c r="P75" s="109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0"/>
      <c r="R75" s="730"/>
      <c r="S75" s="730"/>
      <c r="T75" s="731"/>
      <c r="U75" s="34"/>
      <c r="V75" s="34"/>
      <c r="W75" s="35" t="s">
        <v>69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173</v>
      </c>
      <c r="B76" s="54" t="s">
        <v>174</v>
      </c>
      <c r="C76" s="31">
        <v>4301020358</v>
      </c>
      <c r="D76" s="738">
        <v>4680115885950</v>
      </c>
      <c r="E76" s="739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76</v>
      </c>
      <c r="L76" s="32"/>
      <c r="M76" s="33" t="s">
        <v>121</v>
      </c>
      <c r="N76" s="33"/>
      <c r="O76" s="32">
        <v>50</v>
      </c>
      <c r="P76" s="927" t="s">
        <v>175</v>
      </c>
      <c r="Q76" s="730"/>
      <c r="R76" s="730"/>
      <c r="S76" s="730"/>
      <c r="T76" s="731"/>
      <c r="U76" s="34"/>
      <c r="V76" s="34"/>
      <c r="W76" s="35" t="s">
        <v>69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169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176</v>
      </c>
      <c r="B77" s="54" t="s">
        <v>177</v>
      </c>
      <c r="C77" s="31">
        <v>4301020296</v>
      </c>
      <c r="D77" s="738">
        <v>4680115881433</v>
      </c>
      <c r="E77" s="739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9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0"/>
      <c r="R77" s="730"/>
      <c r="S77" s="730"/>
      <c r="T77" s="731"/>
      <c r="U77" s="34"/>
      <c r="V77" s="34"/>
      <c r="W77" s="35" t="s">
        <v>69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169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45"/>
      <c r="B78" s="736"/>
      <c r="C78" s="736"/>
      <c r="D78" s="736"/>
      <c r="E78" s="736"/>
      <c r="F78" s="736"/>
      <c r="G78" s="736"/>
      <c r="H78" s="736"/>
      <c r="I78" s="736"/>
      <c r="J78" s="736"/>
      <c r="K78" s="736"/>
      <c r="L78" s="736"/>
      <c r="M78" s="736"/>
      <c r="N78" s="736"/>
      <c r="O78" s="746"/>
      <c r="P78" s="732" t="s">
        <v>71</v>
      </c>
      <c r="Q78" s="733"/>
      <c r="R78" s="733"/>
      <c r="S78" s="733"/>
      <c r="T78" s="733"/>
      <c r="U78" s="733"/>
      <c r="V78" s="734"/>
      <c r="W78" s="37" t="s">
        <v>72</v>
      </c>
      <c r="X78" s="725">
        <f>IFERROR(X74/H74,"0")+IFERROR(X75/H75,"0")+IFERROR(X76/H76,"0")+IFERROR(X77/H77,"0")</f>
        <v>15.74074074074074</v>
      </c>
      <c r="Y78" s="725">
        <f>IFERROR(Y74/H74,"0")+IFERROR(Y75/H75,"0")+IFERROR(Y76/H76,"0")+IFERROR(Y77/H77,"0")</f>
        <v>16</v>
      </c>
      <c r="Z78" s="725">
        <f>IFERROR(IF(Z74="",0,Z74),"0")+IFERROR(IF(Z75="",0,Z75),"0")+IFERROR(IF(Z76="",0,Z76),"0")+IFERROR(IF(Z77="",0,Z77),"0")</f>
        <v>0.34799999999999998</v>
      </c>
      <c r="AA78" s="726"/>
      <c r="AB78" s="726"/>
      <c r="AC78" s="726"/>
    </row>
    <row r="79" spans="1:68" x14ac:dyDescent="0.2">
      <c r="A79" s="736"/>
      <c r="B79" s="736"/>
      <c r="C79" s="736"/>
      <c r="D79" s="736"/>
      <c r="E79" s="736"/>
      <c r="F79" s="736"/>
      <c r="G79" s="736"/>
      <c r="H79" s="736"/>
      <c r="I79" s="736"/>
      <c r="J79" s="736"/>
      <c r="K79" s="736"/>
      <c r="L79" s="736"/>
      <c r="M79" s="736"/>
      <c r="N79" s="736"/>
      <c r="O79" s="746"/>
      <c r="P79" s="732" t="s">
        <v>71</v>
      </c>
      <c r="Q79" s="733"/>
      <c r="R79" s="733"/>
      <c r="S79" s="733"/>
      <c r="T79" s="733"/>
      <c r="U79" s="733"/>
      <c r="V79" s="734"/>
      <c r="W79" s="37" t="s">
        <v>69</v>
      </c>
      <c r="X79" s="725">
        <f>IFERROR(SUM(X74:X77),"0")</f>
        <v>170</v>
      </c>
      <c r="Y79" s="725">
        <f>IFERROR(SUM(Y74:Y77),"0")</f>
        <v>172.8</v>
      </c>
      <c r="Z79" s="37"/>
      <c r="AA79" s="726"/>
      <c r="AB79" s="726"/>
      <c r="AC79" s="726"/>
    </row>
    <row r="80" spans="1:68" ht="14.25" hidden="1" customHeight="1" x14ac:dyDescent="0.25">
      <c r="A80" s="735" t="s">
        <v>64</v>
      </c>
      <c r="B80" s="736"/>
      <c r="C80" s="736"/>
      <c r="D80" s="736"/>
      <c r="E80" s="736"/>
      <c r="F80" s="736"/>
      <c r="G80" s="736"/>
      <c r="H80" s="736"/>
      <c r="I80" s="736"/>
      <c r="J80" s="736"/>
      <c r="K80" s="736"/>
      <c r="L80" s="736"/>
      <c r="M80" s="736"/>
      <c r="N80" s="736"/>
      <c r="O80" s="736"/>
      <c r="P80" s="736"/>
      <c r="Q80" s="736"/>
      <c r="R80" s="736"/>
      <c r="S80" s="736"/>
      <c r="T80" s="736"/>
      <c r="U80" s="736"/>
      <c r="V80" s="736"/>
      <c r="W80" s="736"/>
      <c r="X80" s="736"/>
      <c r="Y80" s="736"/>
      <c r="Z80" s="736"/>
      <c r="AA80" s="717"/>
      <c r="AB80" s="717"/>
      <c r="AC80" s="717"/>
    </row>
    <row r="81" spans="1:68" ht="16.5" hidden="1" customHeight="1" x14ac:dyDescent="0.25">
      <c r="A81" s="54" t="s">
        <v>178</v>
      </c>
      <c r="B81" s="54" t="s">
        <v>179</v>
      </c>
      <c r="C81" s="31">
        <v>4301031242</v>
      </c>
      <c r="D81" s="738">
        <v>4680115885066</v>
      </c>
      <c r="E81" s="739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7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0"/>
      <c r="R81" s="730"/>
      <c r="S81" s="730"/>
      <c r="T81" s="731"/>
      <c r="U81" s="34"/>
      <c r="V81" s="34"/>
      <c r="W81" s="35" t="s">
        <v>69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181</v>
      </c>
      <c r="B82" s="54" t="s">
        <v>182</v>
      </c>
      <c r="C82" s="31">
        <v>4301031240</v>
      </c>
      <c r="D82" s="738">
        <v>4680115885042</v>
      </c>
      <c r="E82" s="739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0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0"/>
      <c r="R82" s="730"/>
      <c r="S82" s="730"/>
      <c r="T82" s="731"/>
      <c r="U82" s="34"/>
      <c r="V82" s="34"/>
      <c r="W82" s="35" t="s">
        <v>69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184</v>
      </c>
      <c r="B83" s="54" t="s">
        <v>185</v>
      </c>
      <c r="C83" s="31">
        <v>4301031315</v>
      </c>
      <c r="D83" s="738">
        <v>4680115885080</v>
      </c>
      <c r="E83" s="739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0"/>
      <c r="R83" s="730"/>
      <c r="S83" s="730"/>
      <c r="T83" s="731"/>
      <c r="U83" s="34"/>
      <c r="V83" s="34"/>
      <c r="W83" s="35" t="s">
        <v>69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4301031243</v>
      </c>
      <c r="D84" s="738">
        <v>4680115885073</v>
      </c>
      <c r="E84" s="739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7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0"/>
      <c r="R84" s="730"/>
      <c r="S84" s="730"/>
      <c r="T84" s="731"/>
      <c r="U84" s="34"/>
      <c r="V84" s="34"/>
      <c r="W84" s="35" t="s">
        <v>69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180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4301031241</v>
      </c>
      <c r="D85" s="738">
        <v>4680115885059</v>
      </c>
      <c r="E85" s="739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0"/>
      <c r="R85" s="730"/>
      <c r="S85" s="730"/>
      <c r="T85" s="731"/>
      <c r="U85" s="34"/>
      <c r="V85" s="34"/>
      <c r="W85" s="35" t="s">
        <v>69</v>
      </c>
      <c r="X85" s="723">
        <v>0</v>
      </c>
      <c r="Y85" s="72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191</v>
      </c>
      <c r="B86" s="54" t="s">
        <v>192</v>
      </c>
      <c r="C86" s="31">
        <v>4301031316</v>
      </c>
      <c r="D86" s="738">
        <v>4680115885097</v>
      </c>
      <c r="E86" s="739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7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0"/>
      <c r="R86" s="730"/>
      <c r="S86" s="730"/>
      <c r="T86" s="731"/>
      <c r="U86" s="34"/>
      <c r="V86" s="34"/>
      <c r="W86" s="35" t="s">
        <v>69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745"/>
      <c r="B87" s="736"/>
      <c r="C87" s="736"/>
      <c r="D87" s="736"/>
      <c r="E87" s="736"/>
      <c r="F87" s="736"/>
      <c r="G87" s="736"/>
      <c r="H87" s="736"/>
      <c r="I87" s="736"/>
      <c r="J87" s="736"/>
      <c r="K87" s="736"/>
      <c r="L87" s="736"/>
      <c r="M87" s="736"/>
      <c r="N87" s="736"/>
      <c r="O87" s="746"/>
      <c r="P87" s="732" t="s">
        <v>71</v>
      </c>
      <c r="Q87" s="733"/>
      <c r="R87" s="733"/>
      <c r="S87" s="733"/>
      <c r="T87" s="733"/>
      <c r="U87" s="733"/>
      <c r="V87" s="734"/>
      <c r="W87" s="37" t="s">
        <v>72</v>
      </c>
      <c r="X87" s="725">
        <f>IFERROR(X81/H81,"0")+IFERROR(X82/H82,"0")+IFERROR(X83/H83,"0")+IFERROR(X84/H84,"0")+IFERROR(X85/H85,"0")+IFERROR(X86/H86,"0")</f>
        <v>0</v>
      </c>
      <c r="Y87" s="725">
        <f>IFERROR(Y81/H81,"0")+IFERROR(Y82/H82,"0")+IFERROR(Y83/H83,"0")+IFERROR(Y84/H84,"0")+IFERROR(Y85/H85,"0")+IFERROR(Y86/H86,"0")</f>
        <v>0</v>
      </c>
      <c r="Z87" s="725">
        <f>IFERROR(IF(Z81="",0,Z81),"0")+IFERROR(IF(Z82="",0,Z82),"0")+IFERROR(IF(Z83="",0,Z83),"0")+IFERROR(IF(Z84="",0,Z84),"0")+IFERROR(IF(Z85="",0,Z85),"0")+IFERROR(IF(Z86="",0,Z86),"0")</f>
        <v>0</v>
      </c>
      <c r="AA87" s="726"/>
      <c r="AB87" s="726"/>
      <c r="AC87" s="726"/>
    </row>
    <row r="88" spans="1:68" hidden="1" x14ac:dyDescent="0.2">
      <c r="A88" s="736"/>
      <c r="B88" s="736"/>
      <c r="C88" s="736"/>
      <c r="D88" s="736"/>
      <c r="E88" s="736"/>
      <c r="F88" s="736"/>
      <c r="G88" s="736"/>
      <c r="H88" s="736"/>
      <c r="I88" s="736"/>
      <c r="J88" s="736"/>
      <c r="K88" s="736"/>
      <c r="L88" s="736"/>
      <c r="M88" s="736"/>
      <c r="N88" s="736"/>
      <c r="O88" s="746"/>
      <c r="P88" s="732" t="s">
        <v>71</v>
      </c>
      <c r="Q88" s="733"/>
      <c r="R88" s="733"/>
      <c r="S88" s="733"/>
      <c r="T88" s="733"/>
      <c r="U88" s="733"/>
      <c r="V88" s="734"/>
      <c r="W88" s="37" t="s">
        <v>69</v>
      </c>
      <c r="X88" s="725">
        <f>IFERROR(SUM(X81:X86),"0")</f>
        <v>0</v>
      </c>
      <c r="Y88" s="725">
        <f>IFERROR(SUM(Y81:Y86),"0")</f>
        <v>0</v>
      </c>
      <c r="Z88" s="37"/>
      <c r="AA88" s="726"/>
      <c r="AB88" s="726"/>
      <c r="AC88" s="726"/>
    </row>
    <row r="89" spans="1:68" ht="14.25" hidden="1" customHeight="1" x14ac:dyDescent="0.25">
      <c r="A89" s="735" t="s">
        <v>73</v>
      </c>
      <c r="B89" s="736"/>
      <c r="C89" s="736"/>
      <c r="D89" s="736"/>
      <c r="E89" s="736"/>
      <c r="F89" s="736"/>
      <c r="G89" s="736"/>
      <c r="H89" s="736"/>
      <c r="I89" s="736"/>
      <c r="J89" s="736"/>
      <c r="K89" s="736"/>
      <c r="L89" s="736"/>
      <c r="M89" s="736"/>
      <c r="N89" s="736"/>
      <c r="O89" s="736"/>
      <c r="P89" s="736"/>
      <c r="Q89" s="736"/>
      <c r="R89" s="736"/>
      <c r="S89" s="736"/>
      <c r="T89" s="736"/>
      <c r="U89" s="736"/>
      <c r="V89" s="736"/>
      <c r="W89" s="736"/>
      <c r="X89" s="736"/>
      <c r="Y89" s="736"/>
      <c r="Z89" s="736"/>
      <c r="AA89" s="717"/>
      <c r="AB89" s="717"/>
      <c r="AC89" s="717"/>
    </row>
    <row r="90" spans="1:68" ht="37.5" hidden="1" customHeight="1" x14ac:dyDescent="0.25">
      <c r="A90" s="54" t="s">
        <v>193</v>
      </c>
      <c r="B90" s="54" t="s">
        <v>194</v>
      </c>
      <c r="C90" s="31">
        <v>4301051844</v>
      </c>
      <c r="D90" s="738">
        <v>4680115885929</v>
      </c>
      <c r="E90" s="739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76</v>
      </c>
      <c r="L90" s="32"/>
      <c r="M90" s="33" t="s">
        <v>121</v>
      </c>
      <c r="N90" s="33"/>
      <c r="O90" s="32">
        <v>45</v>
      </c>
      <c r="P90" s="970" t="s">
        <v>195</v>
      </c>
      <c r="Q90" s="730"/>
      <c r="R90" s="730"/>
      <c r="S90" s="730"/>
      <c r="T90" s="731"/>
      <c r="U90" s="34" t="s">
        <v>196</v>
      </c>
      <c r="V90" s="34"/>
      <c r="W90" s="35" t="s">
        <v>69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142</v>
      </c>
      <c r="AC90" s="145" t="s">
        <v>197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38">
        <v>4680115881891</v>
      </c>
      <c r="E91" s="739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983" t="s">
        <v>200</v>
      </c>
      <c r="Q91" s="730"/>
      <c r="R91" s="730"/>
      <c r="S91" s="730"/>
      <c r="T91" s="731"/>
      <c r="U91" s="34"/>
      <c r="V91" s="34"/>
      <c r="W91" s="35" t="s">
        <v>69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201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202</v>
      </c>
      <c r="B92" s="54" t="s">
        <v>203</v>
      </c>
      <c r="C92" s="31">
        <v>4301051846</v>
      </c>
      <c r="D92" s="738">
        <v>4680115885769</v>
      </c>
      <c r="E92" s="739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793" t="s">
        <v>204</v>
      </c>
      <c r="Q92" s="730"/>
      <c r="R92" s="730"/>
      <c r="S92" s="730"/>
      <c r="T92" s="731"/>
      <c r="U92" s="34"/>
      <c r="V92" s="34"/>
      <c r="W92" s="35" t="s">
        <v>69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197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4301051822</v>
      </c>
      <c r="D93" s="738">
        <v>4680115884410</v>
      </c>
      <c r="E93" s="739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24" t="s">
        <v>207</v>
      </c>
      <c r="Q93" s="730"/>
      <c r="R93" s="730"/>
      <c r="S93" s="730"/>
      <c r="T93" s="731"/>
      <c r="U93" s="34"/>
      <c r="V93" s="34"/>
      <c r="W93" s="35" t="s">
        <v>69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208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209</v>
      </c>
      <c r="B94" s="54" t="s">
        <v>210</v>
      </c>
      <c r="C94" s="31">
        <v>4301051827</v>
      </c>
      <c r="D94" s="738">
        <v>4680115884403</v>
      </c>
      <c r="E94" s="739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76</v>
      </c>
      <c r="L94" s="32"/>
      <c r="M94" s="33" t="s">
        <v>68</v>
      </c>
      <c r="N94" s="33"/>
      <c r="O94" s="32">
        <v>40</v>
      </c>
      <c r="P94" s="79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0"/>
      <c r="R94" s="730"/>
      <c r="S94" s="730"/>
      <c r="T94" s="731"/>
      <c r="U94" s="34"/>
      <c r="V94" s="34"/>
      <c r="W94" s="35" t="s">
        <v>69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208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hidden="1" customHeight="1" x14ac:dyDescent="0.25">
      <c r="A95" s="54" t="s">
        <v>211</v>
      </c>
      <c r="B95" s="54" t="s">
        <v>212</v>
      </c>
      <c r="C95" s="31">
        <v>4301051837</v>
      </c>
      <c r="D95" s="738">
        <v>4680115884311</v>
      </c>
      <c r="E95" s="739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76</v>
      </c>
      <c r="L95" s="32"/>
      <c r="M95" s="33" t="s">
        <v>121</v>
      </c>
      <c r="N95" s="33"/>
      <c r="O95" s="32">
        <v>40</v>
      </c>
      <c r="P95" s="7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0"/>
      <c r="R95" s="730"/>
      <c r="S95" s="730"/>
      <c r="T95" s="731"/>
      <c r="U95" s="34"/>
      <c r="V95" s="34"/>
      <c r="W95" s="35" t="s">
        <v>69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201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45"/>
      <c r="B96" s="736"/>
      <c r="C96" s="736"/>
      <c r="D96" s="736"/>
      <c r="E96" s="736"/>
      <c r="F96" s="736"/>
      <c r="G96" s="736"/>
      <c r="H96" s="736"/>
      <c r="I96" s="736"/>
      <c r="J96" s="736"/>
      <c r="K96" s="736"/>
      <c r="L96" s="736"/>
      <c r="M96" s="736"/>
      <c r="N96" s="736"/>
      <c r="O96" s="746"/>
      <c r="P96" s="732" t="s">
        <v>71</v>
      </c>
      <c r="Q96" s="733"/>
      <c r="R96" s="733"/>
      <c r="S96" s="733"/>
      <c r="T96" s="733"/>
      <c r="U96" s="733"/>
      <c r="V96" s="734"/>
      <c r="W96" s="37" t="s">
        <v>72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hidden="1" x14ac:dyDescent="0.2">
      <c r="A97" s="736"/>
      <c r="B97" s="736"/>
      <c r="C97" s="736"/>
      <c r="D97" s="736"/>
      <c r="E97" s="736"/>
      <c r="F97" s="736"/>
      <c r="G97" s="736"/>
      <c r="H97" s="736"/>
      <c r="I97" s="736"/>
      <c r="J97" s="736"/>
      <c r="K97" s="736"/>
      <c r="L97" s="736"/>
      <c r="M97" s="736"/>
      <c r="N97" s="736"/>
      <c r="O97" s="746"/>
      <c r="P97" s="732" t="s">
        <v>71</v>
      </c>
      <c r="Q97" s="733"/>
      <c r="R97" s="733"/>
      <c r="S97" s="733"/>
      <c r="T97" s="733"/>
      <c r="U97" s="733"/>
      <c r="V97" s="734"/>
      <c r="W97" s="37" t="s">
        <v>69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hidden="1" customHeight="1" x14ac:dyDescent="0.25">
      <c r="A98" s="735" t="s">
        <v>213</v>
      </c>
      <c r="B98" s="736"/>
      <c r="C98" s="736"/>
      <c r="D98" s="736"/>
      <c r="E98" s="736"/>
      <c r="F98" s="736"/>
      <c r="G98" s="736"/>
      <c r="H98" s="736"/>
      <c r="I98" s="736"/>
      <c r="J98" s="736"/>
      <c r="K98" s="736"/>
      <c r="L98" s="736"/>
      <c r="M98" s="736"/>
      <c r="N98" s="736"/>
      <c r="O98" s="736"/>
      <c r="P98" s="736"/>
      <c r="Q98" s="736"/>
      <c r="R98" s="736"/>
      <c r="S98" s="736"/>
      <c r="T98" s="736"/>
      <c r="U98" s="736"/>
      <c r="V98" s="736"/>
      <c r="W98" s="736"/>
      <c r="X98" s="736"/>
      <c r="Y98" s="736"/>
      <c r="Z98" s="736"/>
      <c r="AA98" s="717"/>
      <c r="AB98" s="717"/>
      <c r="AC98" s="717"/>
    </row>
    <row r="99" spans="1:68" ht="37.5" hidden="1" customHeight="1" x14ac:dyDescent="0.25">
      <c r="A99" s="54" t="s">
        <v>214</v>
      </c>
      <c r="B99" s="54" t="s">
        <v>215</v>
      </c>
      <c r="C99" s="31">
        <v>4301060366</v>
      </c>
      <c r="D99" s="738">
        <v>4680115881532</v>
      </c>
      <c r="E99" s="739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117</v>
      </c>
      <c r="L99" s="32"/>
      <c r="M99" s="33" t="s">
        <v>68</v>
      </c>
      <c r="N99" s="33"/>
      <c r="O99" s="32">
        <v>30</v>
      </c>
      <c r="P99" s="7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0"/>
      <c r="R99" s="730"/>
      <c r="S99" s="730"/>
      <c r="T99" s="731"/>
      <c r="U99" s="34"/>
      <c r="V99" s="34"/>
      <c r="W99" s="35" t="s">
        <v>69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216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214</v>
      </c>
      <c r="B100" s="54" t="s">
        <v>217</v>
      </c>
      <c r="C100" s="31">
        <v>4301060371</v>
      </c>
      <c r="D100" s="738">
        <v>4680115881532</v>
      </c>
      <c r="E100" s="739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7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0"/>
      <c r="R100" s="730"/>
      <c r="S100" s="730"/>
      <c r="T100" s="731"/>
      <c r="U100" s="34"/>
      <c r="V100" s="34"/>
      <c r="W100" s="35" t="s">
        <v>69</v>
      </c>
      <c r="X100" s="723">
        <v>0</v>
      </c>
      <c r="Y100" s="72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218</v>
      </c>
      <c r="B101" s="54" t="s">
        <v>219</v>
      </c>
      <c r="C101" s="31">
        <v>4301060351</v>
      </c>
      <c r="D101" s="738">
        <v>4680115881464</v>
      </c>
      <c r="E101" s="739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76</v>
      </c>
      <c r="L101" s="32"/>
      <c r="M101" s="33" t="s">
        <v>121</v>
      </c>
      <c r="N101" s="33"/>
      <c r="O101" s="32">
        <v>30</v>
      </c>
      <c r="P101" s="10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0"/>
      <c r="R101" s="730"/>
      <c r="S101" s="730"/>
      <c r="T101" s="731"/>
      <c r="U101" s="34"/>
      <c r="V101" s="34"/>
      <c r="W101" s="35" t="s">
        <v>69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220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45"/>
      <c r="B102" s="736"/>
      <c r="C102" s="736"/>
      <c r="D102" s="736"/>
      <c r="E102" s="736"/>
      <c r="F102" s="736"/>
      <c r="G102" s="736"/>
      <c r="H102" s="736"/>
      <c r="I102" s="736"/>
      <c r="J102" s="736"/>
      <c r="K102" s="736"/>
      <c r="L102" s="736"/>
      <c r="M102" s="736"/>
      <c r="N102" s="736"/>
      <c r="O102" s="746"/>
      <c r="P102" s="732" t="s">
        <v>71</v>
      </c>
      <c r="Q102" s="733"/>
      <c r="R102" s="733"/>
      <c r="S102" s="733"/>
      <c r="T102" s="733"/>
      <c r="U102" s="733"/>
      <c r="V102" s="734"/>
      <c r="W102" s="37" t="s">
        <v>72</v>
      </c>
      <c r="X102" s="725">
        <f>IFERROR(X99/H99,"0")+IFERROR(X100/H100,"0")+IFERROR(X101/H101,"0")</f>
        <v>0</v>
      </c>
      <c r="Y102" s="725">
        <f>IFERROR(Y99/H99,"0")+IFERROR(Y100/H100,"0")+IFERROR(Y101/H101,"0")</f>
        <v>0</v>
      </c>
      <c r="Z102" s="725">
        <f>IFERROR(IF(Z99="",0,Z99),"0")+IFERROR(IF(Z100="",0,Z100),"0")+IFERROR(IF(Z101="",0,Z101),"0")</f>
        <v>0</v>
      </c>
      <c r="AA102" s="726"/>
      <c r="AB102" s="726"/>
      <c r="AC102" s="726"/>
    </row>
    <row r="103" spans="1:68" hidden="1" x14ac:dyDescent="0.2">
      <c r="A103" s="736"/>
      <c r="B103" s="736"/>
      <c r="C103" s="736"/>
      <c r="D103" s="736"/>
      <c r="E103" s="736"/>
      <c r="F103" s="736"/>
      <c r="G103" s="736"/>
      <c r="H103" s="736"/>
      <c r="I103" s="736"/>
      <c r="J103" s="736"/>
      <c r="K103" s="736"/>
      <c r="L103" s="736"/>
      <c r="M103" s="736"/>
      <c r="N103" s="736"/>
      <c r="O103" s="746"/>
      <c r="P103" s="732" t="s">
        <v>71</v>
      </c>
      <c r="Q103" s="733"/>
      <c r="R103" s="733"/>
      <c r="S103" s="733"/>
      <c r="T103" s="733"/>
      <c r="U103" s="733"/>
      <c r="V103" s="734"/>
      <c r="W103" s="37" t="s">
        <v>69</v>
      </c>
      <c r="X103" s="725">
        <f>IFERROR(SUM(X99:X101),"0")</f>
        <v>0</v>
      </c>
      <c r="Y103" s="725">
        <f>IFERROR(SUM(Y99:Y101),"0")</f>
        <v>0</v>
      </c>
      <c r="Z103" s="37"/>
      <c r="AA103" s="726"/>
      <c r="AB103" s="726"/>
      <c r="AC103" s="726"/>
    </row>
    <row r="104" spans="1:68" ht="16.5" hidden="1" customHeight="1" x14ac:dyDescent="0.25">
      <c r="A104" s="737" t="s">
        <v>221</v>
      </c>
      <c r="B104" s="736"/>
      <c r="C104" s="736"/>
      <c r="D104" s="736"/>
      <c r="E104" s="736"/>
      <c r="F104" s="736"/>
      <c r="G104" s="736"/>
      <c r="H104" s="736"/>
      <c r="I104" s="736"/>
      <c r="J104" s="736"/>
      <c r="K104" s="736"/>
      <c r="L104" s="736"/>
      <c r="M104" s="736"/>
      <c r="N104" s="736"/>
      <c r="O104" s="736"/>
      <c r="P104" s="736"/>
      <c r="Q104" s="736"/>
      <c r="R104" s="736"/>
      <c r="S104" s="736"/>
      <c r="T104" s="736"/>
      <c r="U104" s="736"/>
      <c r="V104" s="736"/>
      <c r="W104" s="736"/>
      <c r="X104" s="736"/>
      <c r="Y104" s="736"/>
      <c r="Z104" s="736"/>
      <c r="AA104" s="718"/>
      <c r="AB104" s="718"/>
      <c r="AC104" s="718"/>
    </row>
    <row r="105" spans="1:68" ht="14.25" hidden="1" customHeight="1" x14ac:dyDescent="0.25">
      <c r="A105" s="735" t="s">
        <v>114</v>
      </c>
      <c r="B105" s="736"/>
      <c r="C105" s="736"/>
      <c r="D105" s="736"/>
      <c r="E105" s="736"/>
      <c r="F105" s="736"/>
      <c r="G105" s="736"/>
      <c r="H105" s="736"/>
      <c r="I105" s="736"/>
      <c r="J105" s="736"/>
      <c r="K105" s="736"/>
      <c r="L105" s="736"/>
      <c r="M105" s="736"/>
      <c r="N105" s="736"/>
      <c r="O105" s="736"/>
      <c r="P105" s="736"/>
      <c r="Q105" s="736"/>
      <c r="R105" s="736"/>
      <c r="S105" s="736"/>
      <c r="T105" s="736"/>
      <c r="U105" s="736"/>
      <c r="V105" s="736"/>
      <c r="W105" s="736"/>
      <c r="X105" s="736"/>
      <c r="Y105" s="736"/>
      <c r="Z105" s="736"/>
      <c r="AA105" s="717"/>
      <c r="AB105" s="717"/>
      <c r="AC105" s="717"/>
    </row>
    <row r="106" spans="1:68" ht="27" hidden="1" customHeight="1" x14ac:dyDescent="0.25">
      <c r="A106" s="54" t="s">
        <v>222</v>
      </c>
      <c r="B106" s="54" t="s">
        <v>223</v>
      </c>
      <c r="C106" s="31">
        <v>4301011468</v>
      </c>
      <c r="D106" s="738">
        <v>4680115881327</v>
      </c>
      <c r="E106" s="739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117</v>
      </c>
      <c r="L106" s="32"/>
      <c r="M106" s="33" t="s">
        <v>158</v>
      </c>
      <c r="N106" s="33"/>
      <c r="O106" s="32">
        <v>50</v>
      </c>
      <c r="P106" s="10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0"/>
      <c r="R106" s="730"/>
      <c r="S106" s="730"/>
      <c r="T106" s="731"/>
      <c r="U106" s="34"/>
      <c r="V106" s="34"/>
      <c r="W106" s="35" t="s">
        <v>69</v>
      </c>
      <c r="X106" s="723">
        <v>0</v>
      </c>
      <c r="Y106" s="724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224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225</v>
      </c>
      <c r="B107" s="54" t="s">
        <v>226</v>
      </c>
      <c r="C107" s="31">
        <v>4301011476</v>
      </c>
      <c r="D107" s="738">
        <v>4680115881518</v>
      </c>
      <c r="E107" s="739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76</v>
      </c>
      <c r="L107" s="32"/>
      <c r="M107" s="33" t="s">
        <v>121</v>
      </c>
      <c r="N107" s="33"/>
      <c r="O107" s="32">
        <v>50</v>
      </c>
      <c r="P107" s="106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0"/>
      <c r="R107" s="730"/>
      <c r="S107" s="730"/>
      <c r="T107" s="731"/>
      <c r="U107" s="34"/>
      <c r="V107" s="34"/>
      <c r="W107" s="35" t="s">
        <v>69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227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228</v>
      </c>
      <c r="B108" s="54" t="s">
        <v>229</v>
      </c>
      <c r="C108" s="31">
        <v>4301012007</v>
      </c>
      <c r="D108" s="738">
        <v>4680115881303</v>
      </c>
      <c r="E108" s="739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76</v>
      </c>
      <c r="L108" s="32"/>
      <c r="M108" s="33" t="s">
        <v>158</v>
      </c>
      <c r="N108" s="33"/>
      <c r="O108" s="32">
        <v>50</v>
      </c>
      <c r="P108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0"/>
      <c r="R108" s="730"/>
      <c r="S108" s="730"/>
      <c r="T108" s="731"/>
      <c r="U108" s="34"/>
      <c r="V108" s="34"/>
      <c r="W108" s="35" t="s">
        <v>69</v>
      </c>
      <c r="X108" s="723">
        <v>0</v>
      </c>
      <c r="Y108" s="72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230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745"/>
      <c r="B109" s="736"/>
      <c r="C109" s="736"/>
      <c r="D109" s="736"/>
      <c r="E109" s="736"/>
      <c r="F109" s="736"/>
      <c r="G109" s="736"/>
      <c r="H109" s="736"/>
      <c r="I109" s="736"/>
      <c r="J109" s="736"/>
      <c r="K109" s="736"/>
      <c r="L109" s="736"/>
      <c r="M109" s="736"/>
      <c r="N109" s="736"/>
      <c r="O109" s="746"/>
      <c r="P109" s="732" t="s">
        <v>71</v>
      </c>
      <c r="Q109" s="733"/>
      <c r="R109" s="733"/>
      <c r="S109" s="733"/>
      <c r="T109" s="733"/>
      <c r="U109" s="733"/>
      <c r="V109" s="734"/>
      <c r="W109" s="37" t="s">
        <v>72</v>
      </c>
      <c r="X109" s="725">
        <f>IFERROR(X106/H106,"0")+IFERROR(X107/H107,"0")+IFERROR(X108/H108,"0")</f>
        <v>0</v>
      </c>
      <c r="Y109" s="725">
        <f>IFERROR(Y106/H106,"0")+IFERROR(Y107/H107,"0")+IFERROR(Y108/H108,"0")</f>
        <v>0</v>
      </c>
      <c r="Z109" s="725">
        <f>IFERROR(IF(Z106="",0,Z106),"0")+IFERROR(IF(Z107="",0,Z107),"0")+IFERROR(IF(Z108="",0,Z108),"0")</f>
        <v>0</v>
      </c>
      <c r="AA109" s="726"/>
      <c r="AB109" s="726"/>
      <c r="AC109" s="726"/>
    </row>
    <row r="110" spans="1:68" hidden="1" x14ac:dyDescent="0.2">
      <c r="A110" s="736"/>
      <c r="B110" s="736"/>
      <c r="C110" s="736"/>
      <c r="D110" s="736"/>
      <c r="E110" s="736"/>
      <c r="F110" s="736"/>
      <c r="G110" s="736"/>
      <c r="H110" s="736"/>
      <c r="I110" s="736"/>
      <c r="J110" s="736"/>
      <c r="K110" s="736"/>
      <c r="L110" s="736"/>
      <c r="M110" s="736"/>
      <c r="N110" s="736"/>
      <c r="O110" s="746"/>
      <c r="P110" s="732" t="s">
        <v>71</v>
      </c>
      <c r="Q110" s="733"/>
      <c r="R110" s="733"/>
      <c r="S110" s="733"/>
      <c r="T110" s="733"/>
      <c r="U110" s="733"/>
      <c r="V110" s="734"/>
      <c r="W110" s="37" t="s">
        <v>69</v>
      </c>
      <c r="X110" s="725">
        <f>IFERROR(SUM(X106:X108),"0")</f>
        <v>0</v>
      </c>
      <c r="Y110" s="725">
        <f>IFERROR(SUM(Y106:Y108),"0")</f>
        <v>0</v>
      </c>
      <c r="Z110" s="37"/>
      <c r="AA110" s="726"/>
      <c r="AB110" s="726"/>
      <c r="AC110" s="726"/>
    </row>
    <row r="111" spans="1:68" ht="14.25" hidden="1" customHeight="1" x14ac:dyDescent="0.25">
      <c r="A111" s="735" t="s">
        <v>73</v>
      </c>
      <c r="B111" s="736"/>
      <c r="C111" s="736"/>
      <c r="D111" s="736"/>
      <c r="E111" s="736"/>
      <c r="F111" s="736"/>
      <c r="G111" s="736"/>
      <c r="H111" s="736"/>
      <c r="I111" s="736"/>
      <c r="J111" s="736"/>
      <c r="K111" s="736"/>
      <c r="L111" s="736"/>
      <c r="M111" s="736"/>
      <c r="N111" s="736"/>
      <c r="O111" s="736"/>
      <c r="P111" s="736"/>
      <c r="Q111" s="736"/>
      <c r="R111" s="736"/>
      <c r="S111" s="736"/>
      <c r="T111" s="736"/>
      <c r="U111" s="736"/>
      <c r="V111" s="736"/>
      <c r="W111" s="736"/>
      <c r="X111" s="736"/>
      <c r="Y111" s="736"/>
      <c r="Z111" s="736"/>
      <c r="AA111" s="717"/>
      <c r="AB111" s="717"/>
      <c r="AC111" s="717"/>
    </row>
    <row r="112" spans="1:68" ht="27" hidden="1" customHeight="1" x14ac:dyDescent="0.25">
      <c r="A112" s="54" t="s">
        <v>231</v>
      </c>
      <c r="B112" s="54" t="s">
        <v>232</v>
      </c>
      <c r="C112" s="31">
        <v>4301051546</v>
      </c>
      <c r="D112" s="738">
        <v>4607091386967</v>
      </c>
      <c r="E112" s="739"/>
      <c r="F112" s="722">
        <v>1.4</v>
      </c>
      <c r="G112" s="32">
        <v>6</v>
      </c>
      <c r="H112" s="722">
        <v>8.4</v>
      </c>
      <c r="I112" s="722">
        <v>8.9640000000000004</v>
      </c>
      <c r="J112" s="32">
        <v>56</v>
      </c>
      <c r="K112" s="32" t="s">
        <v>117</v>
      </c>
      <c r="L112" s="32"/>
      <c r="M112" s="33" t="s">
        <v>121</v>
      </c>
      <c r="N112" s="33"/>
      <c r="O112" s="32">
        <v>45</v>
      </c>
      <c r="P112" s="104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30"/>
      <c r="R112" s="730"/>
      <c r="S112" s="730"/>
      <c r="T112" s="731"/>
      <c r="U112" s="34"/>
      <c r="V112" s="34"/>
      <c r="W112" s="35" t="s">
        <v>69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233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231</v>
      </c>
      <c r="B113" s="54" t="s">
        <v>234</v>
      </c>
      <c r="C113" s="31">
        <v>4301051437</v>
      </c>
      <c r="D113" s="738">
        <v>4607091386967</v>
      </c>
      <c r="E113" s="739"/>
      <c r="F113" s="722">
        <v>1.35</v>
      </c>
      <c r="G113" s="32">
        <v>6</v>
      </c>
      <c r="H113" s="722">
        <v>8.1</v>
      </c>
      <c r="I113" s="722">
        <v>8.6639999999999997</v>
      </c>
      <c r="J113" s="32">
        <v>56</v>
      </c>
      <c r="K113" s="32" t="s">
        <v>117</v>
      </c>
      <c r="L113" s="32"/>
      <c r="M113" s="33" t="s">
        <v>121</v>
      </c>
      <c r="N113" s="33"/>
      <c r="O113" s="32">
        <v>45</v>
      </c>
      <c r="P113" s="8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30"/>
      <c r="R113" s="730"/>
      <c r="S113" s="730"/>
      <c r="T113" s="731"/>
      <c r="U113" s="34"/>
      <c r="V113" s="34"/>
      <c r="W113" s="35" t="s">
        <v>69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233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235</v>
      </c>
      <c r="B114" s="54" t="s">
        <v>236</v>
      </c>
      <c r="C114" s="31">
        <v>4301051436</v>
      </c>
      <c r="D114" s="738">
        <v>4607091385731</v>
      </c>
      <c r="E114" s="739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76</v>
      </c>
      <c r="L114" s="32"/>
      <c r="M114" s="33" t="s">
        <v>121</v>
      </c>
      <c r="N114" s="33"/>
      <c r="O114" s="32">
        <v>45</v>
      </c>
      <c r="P114" s="10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0"/>
      <c r="R114" s="730"/>
      <c r="S114" s="730"/>
      <c r="T114" s="731"/>
      <c r="U114" s="34"/>
      <c r="V114" s="34"/>
      <c r="W114" s="35" t="s">
        <v>69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233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237</v>
      </c>
      <c r="B115" s="54" t="s">
        <v>238</v>
      </c>
      <c r="C115" s="31">
        <v>4301051438</v>
      </c>
      <c r="D115" s="738">
        <v>4680115880894</v>
      </c>
      <c r="E115" s="739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76</v>
      </c>
      <c r="L115" s="32"/>
      <c r="M115" s="33" t="s">
        <v>121</v>
      </c>
      <c r="N115" s="33"/>
      <c r="O115" s="32">
        <v>45</v>
      </c>
      <c r="P115" s="9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0"/>
      <c r="R115" s="730"/>
      <c r="S115" s="730"/>
      <c r="T115" s="731"/>
      <c r="U115" s="34"/>
      <c r="V115" s="34"/>
      <c r="W115" s="35" t="s">
        <v>69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239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240</v>
      </c>
      <c r="B116" s="54" t="s">
        <v>241</v>
      </c>
      <c r="C116" s="31">
        <v>4301051439</v>
      </c>
      <c r="D116" s="738">
        <v>4680115880214</v>
      </c>
      <c r="E116" s="739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76</v>
      </c>
      <c r="L116" s="32"/>
      <c r="M116" s="33" t="s">
        <v>121</v>
      </c>
      <c r="N116" s="33"/>
      <c r="O116" s="32">
        <v>45</v>
      </c>
      <c r="P116" s="83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0"/>
      <c r="R116" s="730"/>
      <c r="S116" s="730"/>
      <c r="T116" s="731"/>
      <c r="U116" s="34"/>
      <c r="V116" s="34"/>
      <c r="W116" s="35" t="s">
        <v>69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242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745"/>
      <c r="B117" s="736"/>
      <c r="C117" s="736"/>
      <c r="D117" s="736"/>
      <c r="E117" s="736"/>
      <c r="F117" s="736"/>
      <c r="G117" s="736"/>
      <c r="H117" s="736"/>
      <c r="I117" s="736"/>
      <c r="J117" s="736"/>
      <c r="K117" s="736"/>
      <c r="L117" s="736"/>
      <c r="M117" s="736"/>
      <c r="N117" s="736"/>
      <c r="O117" s="746"/>
      <c r="P117" s="732" t="s">
        <v>71</v>
      </c>
      <c r="Q117" s="733"/>
      <c r="R117" s="733"/>
      <c r="S117" s="733"/>
      <c r="T117" s="733"/>
      <c r="U117" s="733"/>
      <c r="V117" s="734"/>
      <c r="W117" s="37" t="s">
        <v>72</v>
      </c>
      <c r="X117" s="725">
        <f>IFERROR(X112/H112,"0")+IFERROR(X113/H113,"0")+IFERROR(X114/H114,"0")+IFERROR(X115/H115,"0")+IFERROR(X116/H116,"0")</f>
        <v>0</v>
      </c>
      <c r="Y117" s="725">
        <f>IFERROR(Y112/H112,"0")+IFERROR(Y113/H113,"0")+IFERROR(Y114/H114,"0")+IFERROR(Y115/H115,"0")+IFERROR(Y116/H116,"0")</f>
        <v>0</v>
      </c>
      <c r="Z117" s="725">
        <f>IFERROR(IF(Z112="",0,Z112),"0")+IFERROR(IF(Z113="",0,Z113),"0")+IFERROR(IF(Z114="",0,Z114),"0")+IFERROR(IF(Z115="",0,Z115),"0")+IFERROR(IF(Z116="",0,Z116),"0")</f>
        <v>0</v>
      </c>
      <c r="AA117" s="726"/>
      <c r="AB117" s="726"/>
      <c r="AC117" s="726"/>
    </row>
    <row r="118" spans="1:68" hidden="1" x14ac:dyDescent="0.2">
      <c r="A118" s="736"/>
      <c r="B118" s="736"/>
      <c r="C118" s="736"/>
      <c r="D118" s="736"/>
      <c r="E118" s="736"/>
      <c r="F118" s="736"/>
      <c r="G118" s="736"/>
      <c r="H118" s="736"/>
      <c r="I118" s="736"/>
      <c r="J118" s="736"/>
      <c r="K118" s="736"/>
      <c r="L118" s="736"/>
      <c r="M118" s="736"/>
      <c r="N118" s="736"/>
      <c r="O118" s="746"/>
      <c r="P118" s="732" t="s">
        <v>71</v>
      </c>
      <c r="Q118" s="733"/>
      <c r="R118" s="733"/>
      <c r="S118" s="733"/>
      <c r="T118" s="733"/>
      <c r="U118" s="733"/>
      <c r="V118" s="734"/>
      <c r="W118" s="37" t="s">
        <v>69</v>
      </c>
      <c r="X118" s="725">
        <f>IFERROR(SUM(X112:X116),"0")</f>
        <v>0</v>
      </c>
      <c r="Y118" s="725">
        <f>IFERROR(SUM(Y112:Y116),"0")</f>
        <v>0</v>
      </c>
      <c r="Z118" s="37"/>
      <c r="AA118" s="726"/>
      <c r="AB118" s="726"/>
      <c r="AC118" s="726"/>
    </row>
    <row r="119" spans="1:68" ht="16.5" hidden="1" customHeight="1" x14ac:dyDescent="0.25">
      <c r="A119" s="737" t="s">
        <v>243</v>
      </c>
      <c r="B119" s="736"/>
      <c r="C119" s="736"/>
      <c r="D119" s="736"/>
      <c r="E119" s="736"/>
      <c r="F119" s="736"/>
      <c r="G119" s="736"/>
      <c r="H119" s="736"/>
      <c r="I119" s="736"/>
      <c r="J119" s="736"/>
      <c r="K119" s="736"/>
      <c r="L119" s="736"/>
      <c r="M119" s="736"/>
      <c r="N119" s="736"/>
      <c r="O119" s="736"/>
      <c r="P119" s="736"/>
      <c r="Q119" s="736"/>
      <c r="R119" s="736"/>
      <c r="S119" s="736"/>
      <c r="T119" s="736"/>
      <c r="U119" s="736"/>
      <c r="V119" s="736"/>
      <c r="W119" s="736"/>
      <c r="X119" s="736"/>
      <c r="Y119" s="736"/>
      <c r="Z119" s="736"/>
      <c r="AA119" s="718"/>
      <c r="AB119" s="718"/>
      <c r="AC119" s="718"/>
    </row>
    <row r="120" spans="1:68" ht="14.25" hidden="1" customHeight="1" x14ac:dyDescent="0.25">
      <c r="A120" s="735" t="s">
        <v>114</v>
      </c>
      <c r="B120" s="736"/>
      <c r="C120" s="736"/>
      <c r="D120" s="736"/>
      <c r="E120" s="736"/>
      <c r="F120" s="736"/>
      <c r="G120" s="736"/>
      <c r="H120" s="736"/>
      <c r="I120" s="736"/>
      <c r="J120" s="736"/>
      <c r="K120" s="736"/>
      <c r="L120" s="736"/>
      <c r="M120" s="736"/>
      <c r="N120" s="736"/>
      <c r="O120" s="736"/>
      <c r="P120" s="736"/>
      <c r="Q120" s="736"/>
      <c r="R120" s="736"/>
      <c r="S120" s="736"/>
      <c r="T120" s="736"/>
      <c r="U120" s="736"/>
      <c r="V120" s="736"/>
      <c r="W120" s="736"/>
      <c r="X120" s="736"/>
      <c r="Y120" s="736"/>
      <c r="Z120" s="736"/>
      <c r="AA120" s="717"/>
      <c r="AB120" s="717"/>
      <c r="AC120" s="717"/>
    </row>
    <row r="121" spans="1:68" ht="16.5" hidden="1" customHeight="1" x14ac:dyDescent="0.25">
      <c r="A121" s="54" t="s">
        <v>244</v>
      </c>
      <c r="B121" s="54" t="s">
        <v>245</v>
      </c>
      <c r="C121" s="31">
        <v>4301011703</v>
      </c>
      <c r="D121" s="738">
        <v>4680115882133</v>
      </c>
      <c r="E121" s="739"/>
      <c r="F121" s="722">
        <v>1.4</v>
      </c>
      <c r="G121" s="32">
        <v>8</v>
      </c>
      <c r="H121" s="722">
        <v>11.2</v>
      </c>
      <c r="I121" s="722">
        <v>11.68</v>
      </c>
      <c r="J121" s="32">
        <v>56</v>
      </c>
      <c r="K121" s="32" t="s">
        <v>117</v>
      </c>
      <c r="L121" s="32"/>
      <c r="M121" s="33" t="s">
        <v>118</v>
      </c>
      <c r="N121" s="33"/>
      <c r="O121" s="32">
        <v>50</v>
      </c>
      <c r="P121" s="10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1" s="730"/>
      <c r="R121" s="730"/>
      <c r="S121" s="730"/>
      <c r="T121" s="731"/>
      <c r="U121" s="34"/>
      <c r="V121" s="34"/>
      <c r="W121" s="35" t="s">
        <v>69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244</v>
      </c>
      <c r="B122" s="54" t="s">
        <v>247</v>
      </c>
      <c r="C122" s="31">
        <v>4301011514</v>
      </c>
      <c r="D122" s="738">
        <v>4680115882133</v>
      </c>
      <c r="E122" s="739"/>
      <c r="F122" s="722">
        <v>1.35</v>
      </c>
      <c r="G122" s="32">
        <v>8</v>
      </c>
      <c r="H122" s="722">
        <v>10.8</v>
      </c>
      <c r="I122" s="722">
        <v>11.28</v>
      </c>
      <c r="J122" s="32">
        <v>56</v>
      </c>
      <c r="K122" s="32" t="s">
        <v>117</v>
      </c>
      <c r="L122" s="32"/>
      <c r="M122" s="33" t="s">
        <v>118</v>
      </c>
      <c r="N122" s="33"/>
      <c r="O122" s="32">
        <v>50</v>
      </c>
      <c r="P122" s="91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30"/>
      <c r="R122" s="730"/>
      <c r="S122" s="730"/>
      <c r="T122" s="731"/>
      <c r="U122" s="34"/>
      <c r="V122" s="34"/>
      <c r="W122" s="35" t="s">
        <v>69</v>
      </c>
      <c r="X122" s="723">
        <v>0</v>
      </c>
      <c r="Y122" s="72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248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249</v>
      </c>
      <c r="B123" s="54" t="s">
        <v>250</v>
      </c>
      <c r="C123" s="31">
        <v>4301011417</v>
      </c>
      <c r="D123" s="738">
        <v>4680115880269</v>
      </c>
      <c r="E123" s="739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11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0"/>
      <c r="R123" s="730"/>
      <c r="S123" s="730"/>
      <c r="T123" s="731"/>
      <c r="U123" s="34"/>
      <c r="V123" s="34"/>
      <c r="W123" s="35" t="s">
        <v>69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248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251</v>
      </c>
      <c r="B124" s="54" t="s">
        <v>252</v>
      </c>
      <c r="C124" s="31">
        <v>4301011415</v>
      </c>
      <c r="D124" s="738">
        <v>4680115880429</v>
      </c>
      <c r="E124" s="739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76</v>
      </c>
      <c r="L124" s="32"/>
      <c r="M124" s="33" t="s">
        <v>121</v>
      </c>
      <c r="N124" s="33"/>
      <c r="O124" s="32">
        <v>50</v>
      </c>
      <c r="P124" s="1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0"/>
      <c r="R124" s="730"/>
      <c r="S124" s="730"/>
      <c r="T124" s="731"/>
      <c r="U124" s="34"/>
      <c r="V124" s="34"/>
      <c r="W124" s="35" t="s">
        <v>69</v>
      </c>
      <c r="X124" s="723">
        <v>0</v>
      </c>
      <c r="Y124" s="72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248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253</v>
      </c>
      <c r="B125" s="54" t="s">
        <v>254</v>
      </c>
      <c r="C125" s="31">
        <v>4301011462</v>
      </c>
      <c r="D125" s="738">
        <v>4680115881457</v>
      </c>
      <c r="E125" s="739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10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0"/>
      <c r="R125" s="730"/>
      <c r="S125" s="730"/>
      <c r="T125" s="731"/>
      <c r="U125" s="34"/>
      <c r="V125" s="34"/>
      <c r="W125" s="35" t="s">
        <v>69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45"/>
      <c r="B126" s="736"/>
      <c r="C126" s="736"/>
      <c r="D126" s="736"/>
      <c r="E126" s="736"/>
      <c r="F126" s="736"/>
      <c r="G126" s="736"/>
      <c r="H126" s="736"/>
      <c r="I126" s="736"/>
      <c r="J126" s="736"/>
      <c r="K126" s="736"/>
      <c r="L126" s="736"/>
      <c r="M126" s="736"/>
      <c r="N126" s="736"/>
      <c r="O126" s="746"/>
      <c r="P126" s="732" t="s">
        <v>71</v>
      </c>
      <c r="Q126" s="733"/>
      <c r="R126" s="733"/>
      <c r="S126" s="733"/>
      <c r="T126" s="733"/>
      <c r="U126" s="733"/>
      <c r="V126" s="734"/>
      <c r="W126" s="37" t="s">
        <v>72</v>
      </c>
      <c r="X126" s="725">
        <f>IFERROR(X121/H121,"0")+IFERROR(X122/H122,"0")+IFERROR(X123/H123,"0")+IFERROR(X124/H124,"0")+IFERROR(X125/H125,"0")</f>
        <v>0</v>
      </c>
      <c r="Y126" s="725">
        <f>IFERROR(Y121/H121,"0")+IFERROR(Y122/H122,"0")+IFERROR(Y123/H123,"0")+IFERROR(Y124/H124,"0")+IFERROR(Y125/H125,"0")</f>
        <v>0</v>
      </c>
      <c r="Z126" s="725">
        <f>IFERROR(IF(Z121="",0,Z121),"0")+IFERROR(IF(Z122="",0,Z122),"0")+IFERROR(IF(Z123="",0,Z123),"0")+IFERROR(IF(Z124="",0,Z124),"0")+IFERROR(IF(Z125="",0,Z125),"0")</f>
        <v>0</v>
      </c>
      <c r="AA126" s="726"/>
      <c r="AB126" s="726"/>
      <c r="AC126" s="726"/>
    </row>
    <row r="127" spans="1:68" hidden="1" x14ac:dyDescent="0.2">
      <c r="A127" s="736"/>
      <c r="B127" s="736"/>
      <c r="C127" s="736"/>
      <c r="D127" s="736"/>
      <c r="E127" s="736"/>
      <c r="F127" s="736"/>
      <c r="G127" s="736"/>
      <c r="H127" s="736"/>
      <c r="I127" s="736"/>
      <c r="J127" s="736"/>
      <c r="K127" s="736"/>
      <c r="L127" s="736"/>
      <c r="M127" s="736"/>
      <c r="N127" s="736"/>
      <c r="O127" s="746"/>
      <c r="P127" s="732" t="s">
        <v>71</v>
      </c>
      <c r="Q127" s="733"/>
      <c r="R127" s="733"/>
      <c r="S127" s="733"/>
      <c r="T127" s="733"/>
      <c r="U127" s="733"/>
      <c r="V127" s="734"/>
      <c r="W127" s="37" t="s">
        <v>69</v>
      </c>
      <c r="X127" s="725">
        <f>IFERROR(SUM(X121:X125),"0")</f>
        <v>0</v>
      </c>
      <c r="Y127" s="725">
        <f>IFERROR(SUM(Y121:Y125),"0")</f>
        <v>0</v>
      </c>
      <c r="Z127" s="37"/>
      <c r="AA127" s="726"/>
      <c r="AB127" s="726"/>
      <c r="AC127" s="726"/>
    </row>
    <row r="128" spans="1:68" ht="14.25" hidden="1" customHeight="1" x14ac:dyDescent="0.25">
      <c r="A128" s="735" t="s">
        <v>166</v>
      </c>
      <c r="B128" s="736"/>
      <c r="C128" s="736"/>
      <c r="D128" s="736"/>
      <c r="E128" s="736"/>
      <c r="F128" s="736"/>
      <c r="G128" s="736"/>
      <c r="H128" s="736"/>
      <c r="I128" s="736"/>
      <c r="J128" s="736"/>
      <c r="K128" s="736"/>
      <c r="L128" s="736"/>
      <c r="M128" s="736"/>
      <c r="N128" s="736"/>
      <c r="O128" s="736"/>
      <c r="P128" s="736"/>
      <c r="Q128" s="736"/>
      <c r="R128" s="736"/>
      <c r="S128" s="736"/>
      <c r="T128" s="736"/>
      <c r="U128" s="736"/>
      <c r="V128" s="736"/>
      <c r="W128" s="736"/>
      <c r="X128" s="736"/>
      <c r="Y128" s="736"/>
      <c r="Z128" s="736"/>
      <c r="AA128" s="717"/>
      <c r="AB128" s="717"/>
      <c r="AC128" s="717"/>
    </row>
    <row r="129" spans="1:68" ht="16.5" hidden="1" customHeight="1" x14ac:dyDescent="0.25">
      <c r="A129" s="54" t="s">
        <v>255</v>
      </c>
      <c r="B129" s="54" t="s">
        <v>256</v>
      </c>
      <c r="C129" s="31">
        <v>4301020235</v>
      </c>
      <c r="D129" s="738">
        <v>4680115881488</v>
      </c>
      <c r="E129" s="739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117</v>
      </c>
      <c r="L129" s="32"/>
      <c r="M129" s="33" t="s">
        <v>118</v>
      </c>
      <c r="N129" s="33"/>
      <c r="O129" s="32">
        <v>50</v>
      </c>
      <c r="P129" s="8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0"/>
      <c r="R129" s="730"/>
      <c r="S129" s="730"/>
      <c r="T129" s="731"/>
      <c r="U129" s="34"/>
      <c r="V129" s="34"/>
      <c r="W129" s="35" t="s">
        <v>69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255</v>
      </c>
      <c r="B130" s="54" t="s">
        <v>258</v>
      </c>
      <c r="C130" s="31">
        <v>4301020345</v>
      </c>
      <c r="D130" s="738">
        <v>4680115881488</v>
      </c>
      <c r="E130" s="739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117</v>
      </c>
      <c r="L130" s="32"/>
      <c r="M130" s="33" t="s">
        <v>118</v>
      </c>
      <c r="N130" s="33"/>
      <c r="O130" s="32">
        <v>55</v>
      </c>
      <c r="P130" s="1033" t="s">
        <v>259</v>
      </c>
      <c r="Q130" s="730"/>
      <c r="R130" s="730"/>
      <c r="S130" s="730"/>
      <c r="T130" s="731"/>
      <c r="U130" s="34"/>
      <c r="V130" s="34"/>
      <c r="W130" s="35" t="s">
        <v>69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260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261</v>
      </c>
      <c r="B131" s="54" t="s">
        <v>262</v>
      </c>
      <c r="C131" s="31">
        <v>4301020258</v>
      </c>
      <c r="D131" s="738">
        <v>4680115882775</v>
      </c>
      <c r="E131" s="739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67</v>
      </c>
      <c r="L131" s="32"/>
      <c r="M131" s="33" t="s">
        <v>121</v>
      </c>
      <c r="N131" s="33"/>
      <c r="O131" s="32">
        <v>50</v>
      </c>
      <c r="P131" s="83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30"/>
      <c r="R131" s="730"/>
      <c r="S131" s="730"/>
      <c r="T131" s="731"/>
      <c r="U131" s="34"/>
      <c r="V131" s="34"/>
      <c r="W131" s="35" t="s">
        <v>69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261</v>
      </c>
      <c r="B132" s="54" t="s">
        <v>263</v>
      </c>
      <c r="C132" s="31">
        <v>4301020346</v>
      </c>
      <c r="D132" s="738">
        <v>4680115882775</v>
      </c>
      <c r="E132" s="739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67</v>
      </c>
      <c r="L132" s="32"/>
      <c r="M132" s="33" t="s">
        <v>118</v>
      </c>
      <c r="N132" s="33"/>
      <c r="O132" s="32">
        <v>55</v>
      </c>
      <c r="P132" s="903" t="s">
        <v>264</v>
      </c>
      <c r="Q132" s="730"/>
      <c r="R132" s="730"/>
      <c r="S132" s="730"/>
      <c r="T132" s="731"/>
      <c r="U132" s="34"/>
      <c r="V132" s="34"/>
      <c r="W132" s="35" t="s">
        <v>69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265</v>
      </c>
      <c r="B133" s="54" t="s">
        <v>266</v>
      </c>
      <c r="C133" s="31">
        <v>4301020344</v>
      </c>
      <c r="D133" s="738">
        <v>4680115880658</v>
      </c>
      <c r="E133" s="739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76</v>
      </c>
      <c r="L133" s="32"/>
      <c r="M133" s="33" t="s">
        <v>118</v>
      </c>
      <c r="N133" s="33"/>
      <c r="O133" s="32">
        <v>55</v>
      </c>
      <c r="P133" s="1075" t="s">
        <v>267</v>
      </c>
      <c r="Q133" s="730"/>
      <c r="R133" s="730"/>
      <c r="S133" s="730"/>
      <c r="T133" s="731"/>
      <c r="U133" s="34"/>
      <c r="V133" s="34"/>
      <c r="W133" s="35" t="s">
        <v>69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260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45"/>
      <c r="B134" s="736"/>
      <c r="C134" s="736"/>
      <c r="D134" s="736"/>
      <c r="E134" s="736"/>
      <c r="F134" s="736"/>
      <c r="G134" s="736"/>
      <c r="H134" s="736"/>
      <c r="I134" s="736"/>
      <c r="J134" s="736"/>
      <c r="K134" s="736"/>
      <c r="L134" s="736"/>
      <c r="M134" s="736"/>
      <c r="N134" s="736"/>
      <c r="O134" s="746"/>
      <c r="P134" s="732" t="s">
        <v>71</v>
      </c>
      <c r="Q134" s="733"/>
      <c r="R134" s="733"/>
      <c r="S134" s="733"/>
      <c r="T134" s="733"/>
      <c r="U134" s="733"/>
      <c r="V134" s="734"/>
      <c r="W134" s="37" t="s">
        <v>72</v>
      </c>
      <c r="X134" s="725">
        <f>IFERROR(X129/H129,"0")+IFERROR(X130/H130,"0")+IFERROR(X131/H131,"0")+IFERROR(X132/H132,"0")+IFERROR(X133/H133,"0")</f>
        <v>0</v>
      </c>
      <c r="Y134" s="725">
        <f>IFERROR(Y129/H129,"0")+IFERROR(Y130/H130,"0")+IFERROR(Y131/H131,"0")+IFERROR(Y132/H132,"0")+IFERROR(Y133/H133,"0")</f>
        <v>0</v>
      </c>
      <c r="Z134" s="725">
        <f>IFERROR(IF(Z129="",0,Z129),"0")+IFERROR(IF(Z130="",0,Z130),"0")+IFERROR(IF(Z131="",0,Z131),"0")+IFERROR(IF(Z132="",0,Z132),"0")+IFERROR(IF(Z133="",0,Z133),"0")</f>
        <v>0</v>
      </c>
      <c r="AA134" s="726"/>
      <c r="AB134" s="726"/>
      <c r="AC134" s="726"/>
    </row>
    <row r="135" spans="1:68" hidden="1" x14ac:dyDescent="0.2">
      <c r="A135" s="736"/>
      <c r="B135" s="736"/>
      <c r="C135" s="736"/>
      <c r="D135" s="736"/>
      <c r="E135" s="736"/>
      <c r="F135" s="736"/>
      <c r="G135" s="736"/>
      <c r="H135" s="736"/>
      <c r="I135" s="736"/>
      <c r="J135" s="736"/>
      <c r="K135" s="736"/>
      <c r="L135" s="736"/>
      <c r="M135" s="736"/>
      <c r="N135" s="736"/>
      <c r="O135" s="746"/>
      <c r="P135" s="732" t="s">
        <v>71</v>
      </c>
      <c r="Q135" s="733"/>
      <c r="R135" s="733"/>
      <c r="S135" s="733"/>
      <c r="T135" s="733"/>
      <c r="U135" s="733"/>
      <c r="V135" s="734"/>
      <c r="W135" s="37" t="s">
        <v>69</v>
      </c>
      <c r="X135" s="725">
        <f>IFERROR(SUM(X129:X133),"0")</f>
        <v>0</v>
      </c>
      <c r="Y135" s="725">
        <f>IFERROR(SUM(Y129:Y133),"0")</f>
        <v>0</v>
      </c>
      <c r="Z135" s="37"/>
      <c r="AA135" s="726"/>
      <c r="AB135" s="726"/>
      <c r="AC135" s="726"/>
    </row>
    <row r="136" spans="1:68" ht="14.25" hidden="1" customHeight="1" x14ac:dyDescent="0.25">
      <c r="A136" s="735" t="s">
        <v>73</v>
      </c>
      <c r="B136" s="736"/>
      <c r="C136" s="736"/>
      <c r="D136" s="736"/>
      <c r="E136" s="736"/>
      <c r="F136" s="736"/>
      <c r="G136" s="736"/>
      <c r="H136" s="736"/>
      <c r="I136" s="736"/>
      <c r="J136" s="736"/>
      <c r="K136" s="736"/>
      <c r="L136" s="736"/>
      <c r="M136" s="736"/>
      <c r="N136" s="736"/>
      <c r="O136" s="736"/>
      <c r="P136" s="736"/>
      <c r="Q136" s="736"/>
      <c r="R136" s="736"/>
      <c r="S136" s="736"/>
      <c r="T136" s="736"/>
      <c r="U136" s="736"/>
      <c r="V136" s="736"/>
      <c r="W136" s="736"/>
      <c r="X136" s="736"/>
      <c r="Y136" s="736"/>
      <c r="Z136" s="736"/>
      <c r="AA136" s="717"/>
      <c r="AB136" s="717"/>
      <c r="AC136" s="717"/>
    </row>
    <row r="137" spans="1:68" ht="37.5" hidden="1" customHeight="1" x14ac:dyDescent="0.25">
      <c r="A137" s="54" t="s">
        <v>268</v>
      </c>
      <c r="B137" s="54" t="s">
        <v>269</v>
      </c>
      <c r="C137" s="31">
        <v>4301051360</v>
      </c>
      <c r="D137" s="738">
        <v>4607091385168</v>
      </c>
      <c r="E137" s="739"/>
      <c r="F137" s="722">
        <v>1.35</v>
      </c>
      <c r="G137" s="32">
        <v>6</v>
      </c>
      <c r="H137" s="722">
        <v>8.1</v>
      </c>
      <c r="I137" s="722">
        <v>8.6579999999999995</v>
      </c>
      <c r="J137" s="32">
        <v>56</v>
      </c>
      <c r="K137" s="32" t="s">
        <v>117</v>
      </c>
      <c r="L137" s="32"/>
      <c r="M137" s="33" t="s">
        <v>121</v>
      </c>
      <c r="N137" s="33"/>
      <c r="O137" s="32">
        <v>45</v>
      </c>
      <c r="P137" s="8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30"/>
      <c r="R137" s="730"/>
      <c r="S137" s="730"/>
      <c r="T137" s="731"/>
      <c r="U137" s="34"/>
      <c r="V137" s="34"/>
      <c r="W137" s="35" t="s">
        <v>69</v>
      </c>
      <c r="X137" s="723">
        <v>0</v>
      </c>
      <c r="Y137" s="724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270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27" customHeight="1" x14ac:dyDescent="0.25">
      <c r="A138" s="54" t="s">
        <v>268</v>
      </c>
      <c r="B138" s="54" t="s">
        <v>271</v>
      </c>
      <c r="C138" s="31">
        <v>4301051612</v>
      </c>
      <c r="D138" s="738">
        <v>4607091385168</v>
      </c>
      <c r="E138" s="739"/>
      <c r="F138" s="722">
        <v>1.4</v>
      </c>
      <c r="G138" s="32">
        <v>6</v>
      </c>
      <c r="H138" s="722">
        <v>8.4</v>
      </c>
      <c r="I138" s="722">
        <v>8.9580000000000002</v>
      </c>
      <c r="J138" s="32">
        <v>56</v>
      </c>
      <c r="K138" s="32" t="s">
        <v>117</v>
      </c>
      <c r="L138" s="32"/>
      <c r="M138" s="33" t="s">
        <v>68</v>
      </c>
      <c r="N138" s="33"/>
      <c r="O138" s="32">
        <v>45</v>
      </c>
      <c r="P138" s="92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30"/>
      <c r="R138" s="730"/>
      <c r="S138" s="730"/>
      <c r="T138" s="731"/>
      <c r="U138" s="34"/>
      <c r="V138" s="34"/>
      <c r="W138" s="35" t="s">
        <v>69</v>
      </c>
      <c r="X138" s="723">
        <v>30</v>
      </c>
      <c r="Y138" s="724">
        <f t="shared" si="26"/>
        <v>33.6</v>
      </c>
      <c r="Z138" s="36">
        <f>IFERROR(IF(Y138=0,"",ROUNDUP(Y138/H138,0)*0.02175),"")</f>
        <v>8.6999999999999994E-2</v>
      </c>
      <c r="AA138" s="56"/>
      <c r="AB138" s="57"/>
      <c r="AC138" s="201" t="s">
        <v>272</v>
      </c>
      <c r="AG138" s="64"/>
      <c r="AJ138" s="68"/>
      <c r="AK138" s="68"/>
      <c r="BB138" s="202" t="s">
        <v>1</v>
      </c>
      <c r="BM138" s="64">
        <f t="shared" si="27"/>
        <v>31.992857142857144</v>
      </c>
      <c r="BN138" s="64">
        <f t="shared" si="28"/>
        <v>35.832000000000001</v>
      </c>
      <c r="BO138" s="64">
        <f t="shared" si="29"/>
        <v>6.377551020408162E-2</v>
      </c>
      <c r="BP138" s="64">
        <f t="shared" si="30"/>
        <v>7.1428571428571425E-2</v>
      </c>
    </row>
    <row r="139" spans="1:68" ht="37.5" hidden="1" customHeight="1" x14ac:dyDescent="0.25">
      <c r="A139" s="54" t="s">
        <v>273</v>
      </c>
      <c r="B139" s="54" t="s">
        <v>274</v>
      </c>
      <c r="C139" s="31">
        <v>4301051742</v>
      </c>
      <c r="D139" s="738">
        <v>4680115884540</v>
      </c>
      <c r="E139" s="739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1047" t="s">
        <v>275</v>
      </c>
      <c r="Q139" s="730"/>
      <c r="R139" s="730"/>
      <c r="S139" s="730"/>
      <c r="T139" s="731"/>
      <c r="U139" s="34"/>
      <c r="V139" s="34"/>
      <c r="W139" s="35" t="s">
        <v>69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276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277</v>
      </c>
      <c r="B140" s="54" t="s">
        <v>278</v>
      </c>
      <c r="C140" s="31">
        <v>4301051362</v>
      </c>
      <c r="D140" s="738">
        <v>4607091383256</v>
      </c>
      <c r="E140" s="739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76</v>
      </c>
      <c r="L140" s="32"/>
      <c r="M140" s="33" t="s">
        <v>121</v>
      </c>
      <c r="N140" s="33"/>
      <c r="O140" s="32">
        <v>45</v>
      </c>
      <c r="P140" s="9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0"/>
      <c r="R140" s="730"/>
      <c r="S140" s="730"/>
      <c r="T140" s="731"/>
      <c r="U140" s="34"/>
      <c r="V140" s="34"/>
      <c r="W140" s="35" t="s">
        <v>69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279</v>
      </c>
      <c r="B141" s="54" t="s">
        <v>280</v>
      </c>
      <c r="C141" s="31">
        <v>4301051358</v>
      </c>
      <c r="D141" s="738">
        <v>4607091385748</v>
      </c>
      <c r="E141" s="739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76</v>
      </c>
      <c r="L141" s="32"/>
      <c r="M141" s="33" t="s">
        <v>121</v>
      </c>
      <c r="N141" s="33"/>
      <c r="O141" s="32">
        <v>45</v>
      </c>
      <c r="P141" s="9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0"/>
      <c r="R141" s="730"/>
      <c r="S141" s="730"/>
      <c r="T141" s="731"/>
      <c r="U141" s="34"/>
      <c r="V141" s="34"/>
      <c r="W141" s="35" t="s">
        <v>69</v>
      </c>
      <c r="X141" s="723">
        <v>0</v>
      </c>
      <c r="Y141" s="72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270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hidden="1" customHeight="1" x14ac:dyDescent="0.25">
      <c r="A142" s="54" t="s">
        <v>281</v>
      </c>
      <c r="B142" s="54" t="s">
        <v>282</v>
      </c>
      <c r="C142" s="31">
        <v>4301051740</v>
      </c>
      <c r="D142" s="738">
        <v>4680115884533</v>
      </c>
      <c r="E142" s="739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76</v>
      </c>
      <c r="L142" s="32"/>
      <c r="M142" s="33" t="s">
        <v>121</v>
      </c>
      <c r="N142" s="33"/>
      <c r="O142" s="32">
        <v>45</v>
      </c>
      <c r="P142" s="8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0"/>
      <c r="R142" s="730"/>
      <c r="S142" s="730"/>
      <c r="T142" s="731"/>
      <c r="U142" s="34"/>
      <c r="V142" s="34"/>
      <c r="W142" s="35" t="s">
        <v>69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283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284</v>
      </c>
      <c r="B143" s="54" t="s">
        <v>285</v>
      </c>
      <c r="C143" s="31">
        <v>4301051480</v>
      </c>
      <c r="D143" s="738">
        <v>4680115882645</v>
      </c>
      <c r="E143" s="739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76</v>
      </c>
      <c r="L143" s="32"/>
      <c r="M143" s="33" t="s">
        <v>68</v>
      </c>
      <c r="N143" s="33"/>
      <c r="O143" s="32">
        <v>40</v>
      </c>
      <c r="P143" s="96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0"/>
      <c r="R143" s="730"/>
      <c r="S143" s="730"/>
      <c r="T143" s="731"/>
      <c r="U143" s="34"/>
      <c r="V143" s="34"/>
      <c r="W143" s="35" t="s">
        <v>69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286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45"/>
      <c r="B144" s="736"/>
      <c r="C144" s="736"/>
      <c r="D144" s="736"/>
      <c r="E144" s="736"/>
      <c r="F144" s="736"/>
      <c r="G144" s="736"/>
      <c r="H144" s="736"/>
      <c r="I144" s="736"/>
      <c r="J144" s="736"/>
      <c r="K144" s="736"/>
      <c r="L144" s="736"/>
      <c r="M144" s="736"/>
      <c r="N144" s="736"/>
      <c r="O144" s="746"/>
      <c r="P144" s="732" t="s">
        <v>71</v>
      </c>
      <c r="Q144" s="733"/>
      <c r="R144" s="733"/>
      <c r="S144" s="733"/>
      <c r="T144" s="733"/>
      <c r="U144" s="733"/>
      <c r="V144" s="734"/>
      <c r="W144" s="37" t="s">
        <v>72</v>
      </c>
      <c r="X144" s="725">
        <f>IFERROR(X137/H137,"0")+IFERROR(X138/H138,"0")+IFERROR(X139/H139,"0")+IFERROR(X140/H140,"0")+IFERROR(X141/H141,"0")+IFERROR(X142/H142,"0")+IFERROR(X143/H143,"0")</f>
        <v>3.5714285714285712</v>
      </c>
      <c r="Y144" s="725">
        <f>IFERROR(Y137/H137,"0")+IFERROR(Y138/H138,"0")+IFERROR(Y139/H139,"0")+IFERROR(Y140/H140,"0")+IFERROR(Y141/H141,"0")+IFERROR(Y142/H142,"0")+IFERROR(Y143/H143,"0")</f>
        <v>4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8.6999999999999994E-2</v>
      </c>
      <c r="AA144" s="726"/>
      <c r="AB144" s="726"/>
      <c r="AC144" s="726"/>
    </row>
    <row r="145" spans="1:68" x14ac:dyDescent="0.2">
      <c r="A145" s="736"/>
      <c r="B145" s="736"/>
      <c r="C145" s="736"/>
      <c r="D145" s="736"/>
      <c r="E145" s="736"/>
      <c r="F145" s="736"/>
      <c r="G145" s="736"/>
      <c r="H145" s="736"/>
      <c r="I145" s="736"/>
      <c r="J145" s="736"/>
      <c r="K145" s="736"/>
      <c r="L145" s="736"/>
      <c r="M145" s="736"/>
      <c r="N145" s="736"/>
      <c r="O145" s="746"/>
      <c r="P145" s="732" t="s">
        <v>71</v>
      </c>
      <c r="Q145" s="733"/>
      <c r="R145" s="733"/>
      <c r="S145" s="733"/>
      <c r="T145" s="733"/>
      <c r="U145" s="733"/>
      <c r="V145" s="734"/>
      <c r="W145" s="37" t="s">
        <v>69</v>
      </c>
      <c r="X145" s="725">
        <f>IFERROR(SUM(X137:X143),"0")</f>
        <v>30</v>
      </c>
      <c r="Y145" s="725">
        <f>IFERROR(SUM(Y137:Y143),"0")</f>
        <v>33.6</v>
      </c>
      <c r="Z145" s="37"/>
      <c r="AA145" s="726"/>
      <c r="AB145" s="726"/>
      <c r="AC145" s="726"/>
    </row>
    <row r="146" spans="1:68" ht="14.25" hidden="1" customHeight="1" x14ac:dyDescent="0.25">
      <c r="A146" s="735" t="s">
        <v>213</v>
      </c>
      <c r="B146" s="736"/>
      <c r="C146" s="736"/>
      <c r="D146" s="736"/>
      <c r="E146" s="736"/>
      <c r="F146" s="736"/>
      <c r="G146" s="736"/>
      <c r="H146" s="736"/>
      <c r="I146" s="736"/>
      <c r="J146" s="736"/>
      <c r="K146" s="736"/>
      <c r="L146" s="736"/>
      <c r="M146" s="736"/>
      <c r="N146" s="736"/>
      <c r="O146" s="736"/>
      <c r="P146" s="736"/>
      <c r="Q146" s="736"/>
      <c r="R146" s="736"/>
      <c r="S146" s="736"/>
      <c r="T146" s="736"/>
      <c r="U146" s="736"/>
      <c r="V146" s="736"/>
      <c r="W146" s="736"/>
      <c r="X146" s="736"/>
      <c r="Y146" s="736"/>
      <c r="Z146" s="736"/>
      <c r="AA146" s="717"/>
      <c r="AB146" s="717"/>
      <c r="AC146" s="717"/>
    </row>
    <row r="147" spans="1:68" ht="37.5" hidden="1" customHeight="1" x14ac:dyDescent="0.25">
      <c r="A147" s="54" t="s">
        <v>287</v>
      </c>
      <c r="B147" s="54" t="s">
        <v>288</v>
      </c>
      <c r="C147" s="31">
        <v>4301060356</v>
      </c>
      <c r="D147" s="738">
        <v>4680115882652</v>
      </c>
      <c r="E147" s="739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7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0"/>
      <c r="R147" s="730"/>
      <c r="S147" s="730"/>
      <c r="T147" s="731"/>
      <c r="U147" s="34"/>
      <c r="V147" s="34"/>
      <c r="W147" s="35" t="s">
        <v>69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289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290</v>
      </c>
      <c r="B148" s="54" t="s">
        <v>291</v>
      </c>
      <c r="C148" s="31">
        <v>4301060309</v>
      </c>
      <c r="D148" s="738">
        <v>4680115880238</v>
      </c>
      <c r="E148" s="739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0"/>
      <c r="R148" s="730"/>
      <c r="S148" s="730"/>
      <c r="T148" s="731"/>
      <c r="U148" s="34"/>
      <c r="V148" s="34"/>
      <c r="W148" s="35" t="s">
        <v>69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292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5"/>
      <c r="B149" s="736"/>
      <c r="C149" s="736"/>
      <c r="D149" s="736"/>
      <c r="E149" s="736"/>
      <c r="F149" s="736"/>
      <c r="G149" s="736"/>
      <c r="H149" s="736"/>
      <c r="I149" s="736"/>
      <c r="J149" s="736"/>
      <c r="K149" s="736"/>
      <c r="L149" s="736"/>
      <c r="M149" s="736"/>
      <c r="N149" s="736"/>
      <c r="O149" s="746"/>
      <c r="P149" s="732" t="s">
        <v>71</v>
      </c>
      <c r="Q149" s="733"/>
      <c r="R149" s="733"/>
      <c r="S149" s="733"/>
      <c r="T149" s="733"/>
      <c r="U149" s="733"/>
      <c r="V149" s="734"/>
      <c r="W149" s="37" t="s">
        <v>72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hidden="1" x14ac:dyDescent="0.2">
      <c r="A150" s="736"/>
      <c r="B150" s="736"/>
      <c r="C150" s="736"/>
      <c r="D150" s="736"/>
      <c r="E150" s="736"/>
      <c r="F150" s="736"/>
      <c r="G150" s="736"/>
      <c r="H150" s="736"/>
      <c r="I150" s="736"/>
      <c r="J150" s="736"/>
      <c r="K150" s="736"/>
      <c r="L150" s="736"/>
      <c r="M150" s="736"/>
      <c r="N150" s="736"/>
      <c r="O150" s="746"/>
      <c r="P150" s="732" t="s">
        <v>71</v>
      </c>
      <c r="Q150" s="733"/>
      <c r="R150" s="733"/>
      <c r="S150" s="733"/>
      <c r="T150" s="733"/>
      <c r="U150" s="733"/>
      <c r="V150" s="734"/>
      <c r="W150" s="37" t="s">
        <v>69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hidden="1" customHeight="1" x14ac:dyDescent="0.25">
      <c r="A151" s="737" t="s">
        <v>293</v>
      </c>
      <c r="B151" s="736"/>
      <c r="C151" s="736"/>
      <c r="D151" s="736"/>
      <c r="E151" s="736"/>
      <c r="F151" s="736"/>
      <c r="G151" s="736"/>
      <c r="H151" s="736"/>
      <c r="I151" s="736"/>
      <c r="J151" s="736"/>
      <c r="K151" s="736"/>
      <c r="L151" s="736"/>
      <c r="M151" s="736"/>
      <c r="N151" s="736"/>
      <c r="O151" s="736"/>
      <c r="P151" s="736"/>
      <c r="Q151" s="736"/>
      <c r="R151" s="736"/>
      <c r="S151" s="736"/>
      <c r="T151" s="736"/>
      <c r="U151" s="736"/>
      <c r="V151" s="736"/>
      <c r="W151" s="736"/>
      <c r="X151" s="736"/>
      <c r="Y151" s="736"/>
      <c r="Z151" s="736"/>
      <c r="AA151" s="718"/>
      <c r="AB151" s="718"/>
      <c r="AC151" s="718"/>
    </row>
    <row r="152" spans="1:68" ht="14.25" hidden="1" customHeight="1" x14ac:dyDescent="0.25">
      <c r="A152" s="735" t="s">
        <v>114</v>
      </c>
      <c r="B152" s="736"/>
      <c r="C152" s="736"/>
      <c r="D152" s="736"/>
      <c r="E152" s="736"/>
      <c r="F152" s="736"/>
      <c r="G152" s="736"/>
      <c r="H152" s="736"/>
      <c r="I152" s="736"/>
      <c r="J152" s="736"/>
      <c r="K152" s="736"/>
      <c r="L152" s="736"/>
      <c r="M152" s="736"/>
      <c r="N152" s="736"/>
      <c r="O152" s="736"/>
      <c r="P152" s="736"/>
      <c r="Q152" s="736"/>
      <c r="R152" s="736"/>
      <c r="S152" s="736"/>
      <c r="T152" s="736"/>
      <c r="U152" s="736"/>
      <c r="V152" s="736"/>
      <c r="W152" s="736"/>
      <c r="X152" s="736"/>
      <c r="Y152" s="736"/>
      <c r="Z152" s="736"/>
      <c r="AA152" s="717"/>
      <c r="AB152" s="717"/>
      <c r="AC152" s="717"/>
    </row>
    <row r="153" spans="1:68" ht="27" hidden="1" customHeight="1" x14ac:dyDescent="0.25">
      <c r="A153" s="54" t="s">
        <v>294</v>
      </c>
      <c r="B153" s="54" t="s">
        <v>295</v>
      </c>
      <c r="C153" s="31">
        <v>4301011564</v>
      </c>
      <c r="D153" s="738">
        <v>4680115882577</v>
      </c>
      <c r="E153" s="739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76</v>
      </c>
      <c r="L153" s="32"/>
      <c r="M153" s="33" t="s">
        <v>106</v>
      </c>
      <c r="N153" s="33"/>
      <c r="O153" s="32">
        <v>90</v>
      </c>
      <c r="P153" s="100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730"/>
      <c r="R153" s="730"/>
      <c r="S153" s="730"/>
      <c r="T153" s="731"/>
      <c r="U153" s="34"/>
      <c r="V153" s="34"/>
      <c r="W153" s="35" t="s">
        <v>69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296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294</v>
      </c>
      <c r="B154" s="54" t="s">
        <v>297</v>
      </c>
      <c r="C154" s="31">
        <v>4301011562</v>
      </c>
      <c r="D154" s="738">
        <v>4680115882577</v>
      </c>
      <c r="E154" s="739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76</v>
      </c>
      <c r="L154" s="32"/>
      <c r="M154" s="33" t="s">
        <v>106</v>
      </c>
      <c r="N154" s="33"/>
      <c r="O154" s="32">
        <v>90</v>
      </c>
      <c r="P154" s="97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30"/>
      <c r="R154" s="730"/>
      <c r="S154" s="730"/>
      <c r="T154" s="731"/>
      <c r="U154" s="34"/>
      <c r="V154" s="34"/>
      <c r="W154" s="35" t="s">
        <v>69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296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45"/>
      <c r="B155" s="736"/>
      <c r="C155" s="736"/>
      <c r="D155" s="736"/>
      <c r="E155" s="736"/>
      <c r="F155" s="736"/>
      <c r="G155" s="736"/>
      <c r="H155" s="736"/>
      <c r="I155" s="736"/>
      <c r="J155" s="736"/>
      <c r="K155" s="736"/>
      <c r="L155" s="736"/>
      <c r="M155" s="736"/>
      <c r="N155" s="736"/>
      <c r="O155" s="746"/>
      <c r="P155" s="732" t="s">
        <v>71</v>
      </c>
      <c r="Q155" s="733"/>
      <c r="R155" s="733"/>
      <c r="S155" s="733"/>
      <c r="T155" s="733"/>
      <c r="U155" s="733"/>
      <c r="V155" s="734"/>
      <c r="W155" s="37" t="s">
        <v>72</v>
      </c>
      <c r="X155" s="725">
        <f>IFERROR(X153/H153,"0")+IFERROR(X154/H154,"0")</f>
        <v>0</v>
      </c>
      <c r="Y155" s="725">
        <f>IFERROR(Y153/H153,"0")+IFERROR(Y154/H154,"0")</f>
        <v>0</v>
      </c>
      <c r="Z155" s="725">
        <f>IFERROR(IF(Z153="",0,Z153),"0")+IFERROR(IF(Z154="",0,Z154),"0")</f>
        <v>0</v>
      </c>
      <c r="AA155" s="726"/>
      <c r="AB155" s="726"/>
      <c r="AC155" s="726"/>
    </row>
    <row r="156" spans="1:68" hidden="1" x14ac:dyDescent="0.2">
      <c r="A156" s="736"/>
      <c r="B156" s="736"/>
      <c r="C156" s="736"/>
      <c r="D156" s="736"/>
      <c r="E156" s="736"/>
      <c r="F156" s="736"/>
      <c r="G156" s="736"/>
      <c r="H156" s="736"/>
      <c r="I156" s="736"/>
      <c r="J156" s="736"/>
      <c r="K156" s="736"/>
      <c r="L156" s="736"/>
      <c r="M156" s="736"/>
      <c r="N156" s="736"/>
      <c r="O156" s="746"/>
      <c r="P156" s="732" t="s">
        <v>71</v>
      </c>
      <c r="Q156" s="733"/>
      <c r="R156" s="733"/>
      <c r="S156" s="733"/>
      <c r="T156" s="733"/>
      <c r="U156" s="733"/>
      <c r="V156" s="734"/>
      <c r="W156" s="37" t="s">
        <v>69</v>
      </c>
      <c r="X156" s="725">
        <f>IFERROR(SUM(X153:X154),"0")</f>
        <v>0</v>
      </c>
      <c r="Y156" s="725">
        <f>IFERROR(SUM(Y153:Y154),"0")</f>
        <v>0</v>
      </c>
      <c r="Z156" s="37"/>
      <c r="AA156" s="726"/>
      <c r="AB156" s="726"/>
      <c r="AC156" s="726"/>
    </row>
    <row r="157" spans="1:68" ht="14.25" hidden="1" customHeight="1" x14ac:dyDescent="0.25">
      <c r="A157" s="735" t="s">
        <v>64</v>
      </c>
      <c r="B157" s="736"/>
      <c r="C157" s="736"/>
      <c r="D157" s="736"/>
      <c r="E157" s="736"/>
      <c r="F157" s="736"/>
      <c r="G157" s="736"/>
      <c r="H157" s="736"/>
      <c r="I157" s="736"/>
      <c r="J157" s="736"/>
      <c r="K157" s="736"/>
      <c r="L157" s="736"/>
      <c r="M157" s="736"/>
      <c r="N157" s="736"/>
      <c r="O157" s="736"/>
      <c r="P157" s="736"/>
      <c r="Q157" s="736"/>
      <c r="R157" s="736"/>
      <c r="S157" s="736"/>
      <c r="T157" s="736"/>
      <c r="U157" s="736"/>
      <c r="V157" s="736"/>
      <c r="W157" s="736"/>
      <c r="X157" s="736"/>
      <c r="Y157" s="736"/>
      <c r="Z157" s="736"/>
      <c r="AA157" s="717"/>
      <c r="AB157" s="717"/>
      <c r="AC157" s="717"/>
    </row>
    <row r="158" spans="1:68" ht="27" hidden="1" customHeight="1" x14ac:dyDescent="0.25">
      <c r="A158" s="54" t="s">
        <v>298</v>
      </c>
      <c r="B158" s="54" t="s">
        <v>299</v>
      </c>
      <c r="C158" s="31">
        <v>4301031235</v>
      </c>
      <c r="D158" s="738">
        <v>4680115883444</v>
      </c>
      <c r="E158" s="739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76</v>
      </c>
      <c r="L158" s="32"/>
      <c r="M158" s="33" t="s">
        <v>106</v>
      </c>
      <c r="N158" s="33"/>
      <c r="O158" s="32">
        <v>90</v>
      </c>
      <c r="P158" s="80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730"/>
      <c r="R158" s="730"/>
      <c r="S158" s="730"/>
      <c r="T158" s="731"/>
      <c r="U158" s="34"/>
      <c r="V158" s="34"/>
      <c r="W158" s="35" t="s">
        <v>69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300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298</v>
      </c>
      <c r="B159" s="54" t="s">
        <v>301</v>
      </c>
      <c r="C159" s="31">
        <v>4301031234</v>
      </c>
      <c r="D159" s="738">
        <v>4680115883444</v>
      </c>
      <c r="E159" s="739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76</v>
      </c>
      <c r="L159" s="32"/>
      <c r="M159" s="33" t="s">
        <v>106</v>
      </c>
      <c r="N159" s="33"/>
      <c r="O159" s="32">
        <v>90</v>
      </c>
      <c r="P159" s="96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30"/>
      <c r="R159" s="730"/>
      <c r="S159" s="730"/>
      <c r="T159" s="731"/>
      <c r="U159" s="34"/>
      <c r="V159" s="34"/>
      <c r="W159" s="35" t="s">
        <v>69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300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45"/>
      <c r="B160" s="736"/>
      <c r="C160" s="736"/>
      <c r="D160" s="736"/>
      <c r="E160" s="736"/>
      <c r="F160" s="736"/>
      <c r="G160" s="736"/>
      <c r="H160" s="736"/>
      <c r="I160" s="736"/>
      <c r="J160" s="736"/>
      <c r="K160" s="736"/>
      <c r="L160" s="736"/>
      <c r="M160" s="736"/>
      <c r="N160" s="736"/>
      <c r="O160" s="746"/>
      <c r="P160" s="732" t="s">
        <v>71</v>
      </c>
      <c r="Q160" s="733"/>
      <c r="R160" s="733"/>
      <c r="S160" s="733"/>
      <c r="T160" s="733"/>
      <c r="U160" s="733"/>
      <c r="V160" s="734"/>
      <c r="W160" s="37" t="s">
        <v>72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hidden="1" x14ac:dyDescent="0.2">
      <c r="A161" s="736"/>
      <c r="B161" s="736"/>
      <c r="C161" s="736"/>
      <c r="D161" s="736"/>
      <c r="E161" s="736"/>
      <c r="F161" s="736"/>
      <c r="G161" s="736"/>
      <c r="H161" s="736"/>
      <c r="I161" s="736"/>
      <c r="J161" s="736"/>
      <c r="K161" s="736"/>
      <c r="L161" s="736"/>
      <c r="M161" s="736"/>
      <c r="N161" s="736"/>
      <c r="O161" s="746"/>
      <c r="P161" s="732" t="s">
        <v>71</v>
      </c>
      <c r="Q161" s="733"/>
      <c r="R161" s="733"/>
      <c r="S161" s="733"/>
      <c r="T161" s="733"/>
      <c r="U161" s="733"/>
      <c r="V161" s="734"/>
      <c r="W161" s="37" t="s">
        <v>69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hidden="1" customHeight="1" x14ac:dyDescent="0.25">
      <c r="A162" s="735" t="s">
        <v>73</v>
      </c>
      <c r="B162" s="736"/>
      <c r="C162" s="736"/>
      <c r="D162" s="736"/>
      <c r="E162" s="736"/>
      <c r="F162" s="736"/>
      <c r="G162" s="736"/>
      <c r="H162" s="736"/>
      <c r="I162" s="736"/>
      <c r="J162" s="736"/>
      <c r="K162" s="736"/>
      <c r="L162" s="736"/>
      <c r="M162" s="736"/>
      <c r="N162" s="736"/>
      <c r="O162" s="736"/>
      <c r="P162" s="736"/>
      <c r="Q162" s="736"/>
      <c r="R162" s="736"/>
      <c r="S162" s="736"/>
      <c r="T162" s="736"/>
      <c r="U162" s="736"/>
      <c r="V162" s="736"/>
      <c r="W162" s="736"/>
      <c r="X162" s="736"/>
      <c r="Y162" s="736"/>
      <c r="Z162" s="736"/>
      <c r="AA162" s="717"/>
      <c r="AB162" s="717"/>
      <c r="AC162" s="717"/>
    </row>
    <row r="163" spans="1:68" ht="16.5" hidden="1" customHeight="1" x14ac:dyDescent="0.25">
      <c r="A163" s="54" t="s">
        <v>302</v>
      </c>
      <c r="B163" s="54" t="s">
        <v>303</v>
      </c>
      <c r="C163" s="31">
        <v>4301051477</v>
      </c>
      <c r="D163" s="738">
        <v>4680115882584</v>
      </c>
      <c r="E163" s="739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76</v>
      </c>
      <c r="L163" s="32"/>
      <c r="M163" s="33" t="s">
        <v>106</v>
      </c>
      <c r="N163" s="33"/>
      <c r="O163" s="32">
        <v>60</v>
      </c>
      <c r="P163" s="9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0"/>
      <c r="R163" s="730"/>
      <c r="S163" s="730"/>
      <c r="T163" s="731"/>
      <c r="U163" s="34"/>
      <c r="V163" s="34"/>
      <c r="W163" s="35" t="s">
        <v>69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296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302</v>
      </c>
      <c r="B164" s="54" t="s">
        <v>304</v>
      </c>
      <c r="C164" s="31">
        <v>4301051476</v>
      </c>
      <c r="D164" s="738">
        <v>4680115882584</v>
      </c>
      <c r="E164" s="739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76</v>
      </c>
      <c r="L164" s="32"/>
      <c r="M164" s="33" t="s">
        <v>106</v>
      </c>
      <c r="N164" s="33"/>
      <c r="O164" s="32">
        <v>60</v>
      </c>
      <c r="P164" s="102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0"/>
      <c r="R164" s="730"/>
      <c r="S164" s="730"/>
      <c r="T164" s="731"/>
      <c r="U164" s="34"/>
      <c r="V164" s="34"/>
      <c r="W164" s="35" t="s">
        <v>69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296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745"/>
      <c r="B165" s="736"/>
      <c r="C165" s="736"/>
      <c r="D165" s="736"/>
      <c r="E165" s="736"/>
      <c r="F165" s="736"/>
      <c r="G165" s="736"/>
      <c r="H165" s="736"/>
      <c r="I165" s="736"/>
      <c r="J165" s="736"/>
      <c r="K165" s="736"/>
      <c r="L165" s="736"/>
      <c r="M165" s="736"/>
      <c r="N165" s="736"/>
      <c r="O165" s="746"/>
      <c r="P165" s="732" t="s">
        <v>71</v>
      </c>
      <c r="Q165" s="733"/>
      <c r="R165" s="733"/>
      <c r="S165" s="733"/>
      <c r="T165" s="733"/>
      <c r="U165" s="733"/>
      <c r="V165" s="734"/>
      <c r="W165" s="37" t="s">
        <v>72</v>
      </c>
      <c r="X165" s="725">
        <f>IFERROR(X163/H163,"0")+IFERROR(X164/H164,"0")</f>
        <v>0</v>
      </c>
      <c r="Y165" s="725">
        <f>IFERROR(Y163/H163,"0")+IFERROR(Y164/H164,"0")</f>
        <v>0</v>
      </c>
      <c r="Z165" s="725">
        <f>IFERROR(IF(Z163="",0,Z163),"0")+IFERROR(IF(Z164="",0,Z164),"0")</f>
        <v>0</v>
      </c>
      <c r="AA165" s="726"/>
      <c r="AB165" s="726"/>
      <c r="AC165" s="726"/>
    </row>
    <row r="166" spans="1:68" hidden="1" x14ac:dyDescent="0.2">
      <c r="A166" s="736"/>
      <c r="B166" s="736"/>
      <c r="C166" s="736"/>
      <c r="D166" s="736"/>
      <c r="E166" s="736"/>
      <c r="F166" s="736"/>
      <c r="G166" s="736"/>
      <c r="H166" s="736"/>
      <c r="I166" s="736"/>
      <c r="J166" s="736"/>
      <c r="K166" s="736"/>
      <c r="L166" s="736"/>
      <c r="M166" s="736"/>
      <c r="N166" s="736"/>
      <c r="O166" s="746"/>
      <c r="P166" s="732" t="s">
        <v>71</v>
      </c>
      <c r="Q166" s="733"/>
      <c r="R166" s="733"/>
      <c r="S166" s="733"/>
      <c r="T166" s="733"/>
      <c r="U166" s="733"/>
      <c r="V166" s="734"/>
      <c r="W166" s="37" t="s">
        <v>69</v>
      </c>
      <c r="X166" s="725">
        <f>IFERROR(SUM(X163:X164),"0")</f>
        <v>0</v>
      </c>
      <c r="Y166" s="725">
        <f>IFERROR(SUM(Y163:Y164),"0")</f>
        <v>0</v>
      </c>
      <c r="Z166" s="37"/>
      <c r="AA166" s="726"/>
      <c r="AB166" s="726"/>
      <c r="AC166" s="726"/>
    </row>
    <row r="167" spans="1:68" ht="16.5" hidden="1" customHeight="1" x14ac:dyDescent="0.25">
      <c r="A167" s="737" t="s">
        <v>112</v>
      </c>
      <c r="B167" s="736"/>
      <c r="C167" s="736"/>
      <c r="D167" s="736"/>
      <c r="E167" s="736"/>
      <c r="F167" s="736"/>
      <c r="G167" s="736"/>
      <c r="H167" s="736"/>
      <c r="I167" s="736"/>
      <c r="J167" s="736"/>
      <c r="K167" s="736"/>
      <c r="L167" s="736"/>
      <c r="M167" s="736"/>
      <c r="N167" s="736"/>
      <c r="O167" s="736"/>
      <c r="P167" s="736"/>
      <c r="Q167" s="736"/>
      <c r="R167" s="736"/>
      <c r="S167" s="736"/>
      <c r="T167" s="736"/>
      <c r="U167" s="736"/>
      <c r="V167" s="736"/>
      <c r="W167" s="736"/>
      <c r="X167" s="736"/>
      <c r="Y167" s="736"/>
      <c r="Z167" s="736"/>
      <c r="AA167" s="718"/>
      <c r="AB167" s="718"/>
      <c r="AC167" s="718"/>
    </row>
    <row r="168" spans="1:68" ht="14.25" hidden="1" customHeight="1" x14ac:dyDescent="0.25">
      <c r="A168" s="735" t="s">
        <v>114</v>
      </c>
      <c r="B168" s="736"/>
      <c r="C168" s="736"/>
      <c r="D168" s="736"/>
      <c r="E168" s="736"/>
      <c r="F168" s="736"/>
      <c r="G168" s="736"/>
      <c r="H168" s="736"/>
      <c r="I168" s="736"/>
      <c r="J168" s="736"/>
      <c r="K168" s="736"/>
      <c r="L168" s="736"/>
      <c r="M168" s="736"/>
      <c r="N168" s="736"/>
      <c r="O168" s="736"/>
      <c r="P168" s="736"/>
      <c r="Q168" s="736"/>
      <c r="R168" s="736"/>
      <c r="S168" s="736"/>
      <c r="T168" s="736"/>
      <c r="U168" s="736"/>
      <c r="V168" s="736"/>
      <c r="W168" s="736"/>
      <c r="X168" s="736"/>
      <c r="Y168" s="736"/>
      <c r="Z168" s="736"/>
      <c r="AA168" s="717"/>
      <c r="AB168" s="717"/>
      <c r="AC168" s="717"/>
    </row>
    <row r="169" spans="1:68" ht="27" hidden="1" customHeight="1" x14ac:dyDescent="0.25">
      <c r="A169" s="54" t="s">
        <v>305</v>
      </c>
      <c r="B169" s="54" t="s">
        <v>306</v>
      </c>
      <c r="C169" s="31">
        <v>4301011192</v>
      </c>
      <c r="D169" s="738">
        <v>4607091382952</v>
      </c>
      <c r="E169" s="739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76</v>
      </c>
      <c r="L169" s="32"/>
      <c r="M169" s="33" t="s">
        <v>118</v>
      </c>
      <c r="N169" s="33"/>
      <c r="O169" s="32">
        <v>50</v>
      </c>
      <c r="P169" s="88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0"/>
      <c r="R169" s="730"/>
      <c r="S169" s="730"/>
      <c r="T169" s="731"/>
      <c r="U169" s="34"/>
      <c r="V169" s="34"/>
      <c r="W169" s="35" t="s">
        <v>69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307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308</v>
      </c>
      <c r="B170" s="54" t="s">
        <v>309</v>
      </c>
      <c r="C170" s="31">
        <v>4301011705</v>
      </c>
      <c r="D170" s="738">
        <v>4607091384604</v>
      </c>
      <c r="E170" s="739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76</v>
      </c>
      <c r="L170" s="32"/>
      <c r="M170" s="33" t="s">
        <v>118</v>
      </c>
      <c r="N170" s="33"/>
      <c r="O170" s="32">
        <v>50</v>
      </c>
      <c r="P170" s="7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0"/>
      <c r="R170" s="730"/>
      <c r="S170" s="730"/>
      <c r="T170" s="731"/>
      <c r="U170" s="34"/>
      <c r="V170" s="34"/>
      <c r="W170" s="35" t="s">
        <v>69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310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5"/>
      <c r="B171" s="736"/>
      <c r="C171" s="736"/>
      <c r="D171" s="736"/>
      <c r="E171" s="736"/>
      <c r="F171" s="736"/>
      <c r="G171" s="736"/>
      <c r="H171" s="736"/>
      <c r="I171" s="736"/>
      <c r="J171" s="736"/>
      <c r="K171" s="736"/>
      <c r="L171" s="736"/>
      <c r="M171" s="736"/>
      <c r="N171" s="736"/>
      <c r="O171" s="746"/>
      <c r="P171" s="732" t="s">
        <v>71</v>
      </c>
      <c r="Q171" s="733"/>
      <c r="R171" s="733"/>
      <c r="S171" s="733"/>
      <c r="T171" s="733"/>
      <c r="U171" s="733"/>
      <c r="V171" s="734"/>
      <c r="W171" s="37" t="s">
        <v>72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hidden="1" x14ac:dyDescent="0.2">
      <c r="A172" s="736"/>
      <c r="B172" s="736"/>
      <c r="C172" s="736"/>
      <c r="D172" s="736"/>
      <c r="E172" s="736"/>
      <c r="F172" s="736"/>
      <c r="G172" s="736"/>
      <c r="H172" s="736"/>
      <c r="I172" s="736"/>
      <c r="J172" s="736"/>
      <c r="K172" s="736"/>
      <c r="L172" s="736"/>
      <c r="M172" s="736"/>
      <c r="N172" s="736"/>
      <c r="O172" s="746"/>
      <c r="P172" s="732" t="s">
        <v>71</v>
      </c>
      <c r="Q172" s="733"/>
      <c r="R172" s="733"/>
      <c r="S172" s="733"/>
      <c r="T172" s="733"/>
      <c r="U172" s="733"/>
      <c r="V172" s="734"/>
      <c r="W172" s="37" t="s">
        <v>69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hidden="1" customHeight="1" x14ac:dyDescent="0.25">
      <c r="A173" s="735" t="s">
        <v>64</v>
      </c>
      <c r="B173" s="736"/>
      <c r="C173" s="736"/>
      <c r="D173" s="736"/>
      <c r="E173" s="736"/>
      <c r="F173" s="736"/>
      <c r="G173" s="736"/>
      <c r="H173" s="736"/>
      <c r="I173" s="736"/>
      <c r="J173" s="736"/>
      <c r="K173" s="736"/>
      <c r="L173" s="736"/>
      <c r="M173" s="736"/>
      <c r="N173" s="736"/>
      <c r="O173" s="736"/>
      <c r="P173" s="736"/>
      <c r="Q173" s="736"/>
      <c r="R173" s="736"/>
      <c r="S173" s="736"/>
      <c r="T173" s="736"/>
      <c r="U173" s="736"/>
      <c r="V173" s="736"/>
      <c r="W173" s="736"/>
      <c r="X173" s="736"/>
      <c r="Y173" s="736"/>
      <c r="Z173" s="736"/>
      <c r="AA173" s="717"/>
      <c r="AB173" s="717"/>
      <c r="AC173" s="717"/>
    </row>
    <row r="174" spans="1:68" ht="16.5" hidden="1" customHeight="1" x14ac:dyDescent="0.25">
      <c r="A174" s="54" t="s">
        <v>311</v>
      </c>
      <c r="B174" s="54" t="s">
        <v>312</v>
      </c>
      <c r="C174" s="31">
        <v>4301030895</v>
      </c>
      <c r="D174" s="738">
        <v>4607091387667</v>
      </c>
      <c r="E174" s="739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117</v>
      </c>
      <c r="L174" s="32"/>
      <c r="M174" s="33" t="s">
        <v>118</v>
      </c>
      <c r="N174" s="33"/>
      <c r="O174" s="32">
        <v>40</v>
      </c>
      <c r="P174" s="11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0"/>
      <c r="R174" s="730"/>
      <c r="S174" s="730"/>
      <c r="T174" s="731"/>
      <c r="U174" s="34"/>
      <c r="V174" s="34"/>
      <c r="W174" s="35" t="s">
        <v>69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313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314</v>
      </c>
      <c r="B175" s="54" t="s">
        <v>315</v>
      </c>
      <c r="C175" s="31">
        <v>4301030961</v>
      </c>
      <c r="D175" s="738">
        <v>4607091387636</v>
      </c>
      <c r="E175" s="739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76</v>
      </c>
      <c r="L175" s="32"/>
      <c r="M175" s="33" t="s">
        <v>68</v>
      </c>
      <c r="N175" s="33"/>
      <c r="O175" s="32">
        <v>40</v>
      </c>
      <c r="P175" s="10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0"/>
      <c r="R175" s="730"/>
      <c r="S175" s="730"/>
      <c r="T175" s="731"/>
      <c r="U175" s="34"/>
      <c r="V175" s="34"/>
      <c r="W175" s="35" t="s">
        <v>69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316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317</v>
      </c>
      <c r="B176" s="54" t="s">
        <v>318</v>
      </c>
      <c r="C176" s="31">
        <v>4301030963</v>
      </c>
      <c r="D176" s="738">
        <v>4607091382426</v>
      </c>
      <c r="E176" s="739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117</v>
      </c>
      <c r="L176" s="32"/>
      <c r="M176" s="33" t="s">
        <v>68</v>
      </c>
      <c r="N176" s="33"/>
      <c r="O176" s="32">
        <v>40</v>
      </c>
      <c r="P176" s="10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0"/>
      <c r="R176" s="730"/>
      <c r="S176" s="730"/>
      <c r="T176" s="731"/>
      <c r="U176" s="34"/>
      <c r="V176" s="34"/>
      <c r="W176" s="35" t="s">
        <v>69</v>
      </c>
      <c r="X176" s="723">
        <v>20</v>
      </c>
      <c r="Y176" s="724">
        <f>IFERROR(IF(X176="",0,CEILING((X176/$H176),1)*$H176),"")</f>
        <v>27</v>
      </c>
      <c r="Z176" s="36">
        <f>IFERROR(IF(Y176=0,"",ROUNDUP(Y176/H176,0)*0.02175),"")</f>
        <v>6.5250000000000002E-2</v>
      </c>
      <c r="AA176" s="56"/>
      <c r="AB176" s="57"/>
      <c r="AC176" s="237" t="s">
        <v>319</v>
      </c>
      <c r="AG176" s="64"/>
      <c r="AJ176" s="68"/>
      <c r="AK176" s="68"/>
      <c r="BB176" s="238" t="s">
        <v>1</v>
      </c>
      <c r="BM176" s="64">
        <f>IFERROR(X176*I176/H176,"0")</f>
        <v>21.400000000000002</v>
      </c>
      <c r="BN176" s="64">
        <f>IFERROR(Y176*I176/H176,"0")</f>
        <v>28.890000000000004</v>
      </c>
      <c r="BO176" s="64">
        <f>IFERROR(1/J176*(X176/H176),"0")</f>
        <v>3.968253968253968E-2</v>
      </c>
      <c r="BP176" s="64">
        <f>IFERROR(1/J176*(Y176/H176),"0")</f>
        <v>5.3571428571428568E-2</v>
      </c>
    </row>
    <row r="177" spans="1:68" ht="27" hidden="1" customHeight="1" x14ac:dyDescent="0.25">
      <c r="A177" s="54" t="s">
        <v>320</v>
      </c>
      <c r="B177" s="54" t="s">
        <v>321</v>
      </c>
      <c r="C177" s="31">
        <v>4301030962</v>
      </c>
      <c r="D177" s="738">
        <v>4607091386547</v>
      </c>
      <c r="E177" s="739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0"/>
      <c r="R177" s="730"/>
      <c r="S177" s="730"/>
      <c r="T177" s="731"/>
      <c r="U177" s="34"/>
      <c r="V177" s="34"/>
      <c r="W177" s="35" t="s">
        <v>69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316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322</v>
      </c>
      <c r="B178" s="54" t="s">
        <v>323</v>
      </c>
      <c r="C178" s="31">
        <v>4301030964</v>
      </c>
      <c r="D178" s="738">
        <v>4607091382464</v>
      </c>
      <c r="E178" s="739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0"/>
      <c r="R178" s="730"/>
      <c r="S178" s="730"/>
      <c r="T178" s="731"/>
      <c r="U178" s="34"/>
      <c r="V178" s="34"/>
      <c r="W178" s="35" t="s">
        <v>69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319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45"/>
      <c r="B179" s="736"/>
      <c r="C179" s="736"/>
      <c r="D179" s="736"/>
      <c r="E179" s="736"/>
      <c r="F179" s="736"/>
      <c r="G179" s="736"/>
      <c r="H179" s="736"/>
      <c r="I179" s="736"/>
      <c r="J179" s="736"/>
      <c r="K179" s="736"/>
      <c r="L179" s="736"/>
      <c r="M179" s="736"/>
      <c r="N179" s="736"/>
      <c r="O179" s="746"/>
      <c r="P179" s="732" t="s">
        <v>71</v>
      </c>
      <c r="Q179" s="733"/>
      <c r="R179" s="733"/>
      <c r="S179" s="733"/>
      <c r="T179" s="733"/>
      <c r="U179" s="733"/>
      <c r="V179" s="734"/>
      <c r="W179" s="37" t="s">
        <v>72</v>
      </c>
      <c r="X179" s="725">
        <f>IFERROR(X174/H174,"0")+IFERROR(X175/H175,"0")+IFERROR(X176/H176,"0")+IFERROR(X177/H177,"0")+IFERROR(X178/H178,"0")</f>
        <v>2.2222222222222223</v>
      </c>
      <c r="Y179" s="725">
        <f>IFERROR(Y174/H174,"0")+IFERROR(Y175/H175,"0")+IFERROR(Y176/H176,"0")+IFERROR(Y177/H177,"0")+IFERROR(Y178/H178,"0")</f>
        <v>3</v>
      </c>
      <c r="Z179" s="725">
        <f>IFERROR(IF(Z174="",0,Z174),"0")+IFERROR(IF(Z175="",0,Z175),"0")+IFERROR(IF(Z176="",0,Z176),"0")+IFERROR(IF(Z177="",0,Z177),"0")+IFERROR(IF(Z178="",0,Z178),"0")</f>
        <v>6.5250000000000002E-2</v>
      </c>
      <c r="AA179" s="726"/>
      <c r="AB179" s="726"/>
      <c r="AC179" s="726"/>
    </row>
    <row r="180" spans="1:68" x14ac:dyDescent="0.2">
      <c r="A180" s="736"/>
      <c r="B180" s="736"/>
      <c r="C180" s="736"/>
      <c r="D180" s="736"/>
      <c r="E180" s="736"/>
      <c r="F180" s="736"/>
      <c r="G180" s="736"/>
      <c r="H180" s="736"/>
      <c r="I180" s="736"/>
      <c r="J180" s="736"/>
      <c r="K180" s="736"/>
      <c r="L180" s="736"/>
      <c r="M180" s="736"/>
      <c r="N180" s="736"/>
      <c r="O180" s="746"/>
      <c r="P180" s="732" t="s">
        <v>71</v>
      </c>
      <c r="Q180" s="733"/>
      <c r="R180" s="733"/>
      <c r="S180" s="733"/>
      <c r="T180" s="733"/>
      <c r="U180" s="733"/>
      <c r="V180" s="734"/>
      <c r="W180" s="37" t="s">
        <v>69</v>
      </c>
      <c r="X180" s="725">
        <f>IFERROR(SUM(X174:X178),"0")</f>
        <v>20</v>
      </c>
      <c r="Y180" s="725">
        <f>IFERROR(SUM(Y174:Y178),"0")</f>
        <v>27</v>
      </c>
      <c r="Z180" s="37"/>
      <c r="AA180" s="726"/>
      <c r="AB180" s="726"/>
      <c r="AC180" s="726"/>
    </row>
    <row r="181" spans="1:68" ht="14.25" hidden="1" customHeight="1" x14ac:dyDescent="0.25">
      <c r="A181" s="735" t="s">
        <v>73</v>
      </c>
      <c r="B181" s="736"/>
      <c r="C181" s="736"/>
      <c r="D181" s="736"/>
      <c r="E181" s="736"/>
      <c r="F181" s="736"/>
      <c r="G181" s="736"/>
      <c r="H181" s="736"/>
      <c r="I181" s="736"/>
      <c r="J181" s="736"/>
      <c r="K181" s="736"/>
      <c r="L181" s="736"/>
      <c r="M181" s="736"/>
      <c r="N181" s="736"/>
      <c r="O181" s="736"/>
      <c r="P181" s="736"/>
      <c r="Q181" s="736"/>
      <c r="R181" s="736"/>
      <c r="S181" s="736"/>
      <c r="T181" s="736"/>
      <c r="U181" s="736"/>
      <c r="V181" s="736"/>
      <c r="W181" s="736"/>
      <c r="X181" s="736"/>
      <c r="Y181" s="736"/>
      <c r="Z181" s="736"/>
      <c r="AA181" s="717"/>
      <c r="AB181" s="717"/>
      <c r="AC181" s="717"/>
    </row>
    <row r="182" spans="1:68" ht="16.5" hidden="1" customHeight="1" x14ac:dyDescent="0.25">
      <c r="A182" s="54" t="s">
        <v>324</v>
      </c>
      <c r="B182" s="54" t="s">
        <v>325</v>
      </c>
      <c r="C182" s="31">
        <v>4301051611</v>
      </c>
      <c r="D182" s="738">
        <v>4607091385304</v>
      </c>
      <c r="E182" s="739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117</v>
      </c>
      <c r="L182" s="32"/>
      <c r="M182" s="33" t="s">
        <v>68</v>
      </c>
      <c r="N182" s="33"/>
      <c r="O182" s="32">
        <v>40</v>
      </c>
      <c r="P182" s="88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0"/>
      <c r="R182" s="730"/>
      <c r="S182" s="730"/>
      <c r="T182" s="731"/>
      <c r="U182" s="34"/>
      <c r="V182" s="34"/>
      <c r="W182" s="35" t="s">
        <v>69</v>
      </c>
      <c r="X182" s="723">
        <v>0</v>
      </c>
      <c r="Y182" s="72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326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327</v>
      </c>
      <c r="B183" s="54" t="s">
        <v>328</v>
      </c>
      <c r="C183" s="31">
        <v>4301051653</v>
      </c>
      <c r="D183" s="738">
        <v>4607091386264</v>
      </c>
      <c r="E183" s="739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76</v>
      </c>
      <c r="L183" s="32"/>
      <c r="M183" s="33" t="s">
        <v>121</v>
      </c>
      <c r="N183" s="33"/>
      <c r="O183" s="32">
        <v>31</v>
      </c>
      <c r="P183" s="106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0"/>
      <c r="R183" s="730"/>
      <c r="S183" s="730"/>
      <c r="T183" s="731"/>
      <c r="U183" s="34"/>
      <c r="V183" s="34"/>
      <c r="W183" s="35" t="s">
        <v>69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329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330</v>
      </c>
      <c r="B184" s="54" t="s">
        <v>331</v>
      </c>
      <c r="C184" s="31">
        <v>4301051313</v>
      </c>
      <c r="D184" s="738">
        <v>4607091385427</v>
      </c>
      <c r="E184" s="739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0"/>
      <c r="R184" s="730"/>
      <c r="S184" s="730"/>
      <c r="T184" s="731"/>
      <c r="U184" s="34"/>
      <c r="V184" s="34"/>
      <c r="W184" s="35" t="s">
        <v>69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326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45"/>
      <c r="B185" s="736"/>
      <c r="C185" s="736"/>
      <c r="D185" s="736"/>
      <c r="E185" s="736"/>
      <c r="F185" s="736"/>
      <c r="G185" s="736"/>
      <c r="H185" s="736"/>
      <c r="I185" s="736"/>
      <c r="J185" s="736"/>
      <c r="K185" s="736"/>
      <c r="L185" s="736"/>
      <c r="M185" s="736"/>
      <c r="N185" s="736"/>
      <c r="O185" s="746"/>
      <c r="P185" s="732" t="s">
        <v>71</v>
      </c>
      <c r="Q185" s="733"/>
      <c r="R185" s="733"/>
      <c r="S185" s="733"/>
      <c r="T185" s="733"/>
      <c r="U185" s="733"/>
      <c r="V185" s="734"/>
      <c r="W185" s="37" t="s">
        <v>72</v>
      </c>
      <c r="X185" s="725">
        <f>IFERROR(X182/H182,"0")+IFERROR(X183/H183,"0")+IFERROR(X184/H184,"0")</f>
        <v>0</v>
      </c>
      <c r="Y185" s="725">
        <f>IFERROR(Y182/H182,"0")+IFERROR(Y183/H183,"0")+IFERROR(Y184/H184,"0")</f>
        <v>0</v>
      </c>
      <c r="Z185" s="725">
        <f>IFERROR(IF(Z182="",0,Z182),"0")+IFERROR(IF(Z183="",0,Z183),"0")+IFERROR(IF(Z184="",0,Z184),"0")</f>
        <v>0</v>
      </c>
      <c r="AA185" s="726"/>
      <c r="AB185" s="726"/>
      <c r="AC185" s="726"/>
    </row>
    <row r="186" spans="1:68" hidden="1" x14ac:dyDescent="0.2">
      <c r="A186" s="736"/>
      <c r="B186" s="736"/>
      <c r="C186" s="736"/>
      <c r="D186" s="736"/>
      <c r="E186" s="736"/>
      <c r="F186" s="736"/>
      <c r="G186" s="736"/>
      <c r="H186" s="736"/>
      <c r="I186" s="736"/>
      <c r="J186" s="736"/>
      <c r="K186" s="736"/>
      <c r="L186" s="736"/>
      <c r="M186" s="736"/>
      <c r="N186" s="736"/>
      <c r="O186" s="746"/>
      <c r="P186" s="732" t="s">
        <v>71</v>
      </c>
      <c r="Q186" s="733"/>
      <c r="R186" s="733"/>
      <c r="S186" s="733"/>
      <c r="T186" s="733"/>
      <c r="U186" s="733"/>
      <c r="V186" s="734"/>
      <c r="W186" s="37" t="s">
        <v>69</v>
      </c>
      <c r="X186" s="725">
        <f>IFERROR(SUM(X182:X184),"0")</f>
        <v>0</v>
      </c>
      <c r="Y186" s="725">
        <f>IFERROR(SUM(Y182:Y184),"0")</f>
        <v>0</v>
      </c>
      <c r="Z186" s="37"/>
      <c r="AA186" s="726"/>
      <c r="AB186" s="726"/>
      <c r="AC186" s="726"/>
    </row>
    <row r="187" spans="1:68" ht="27.75" hidden="1" customHeight="1" x14ac:dyDescent="0.2">
      <c r="A187" s="823" t="s">
        <v>332</v>
      </c>
      <c r="B187" s="824"/>
      <c r="C187" s="824"/>
      <c r="D187" s="824"/>
      <c r="E187" s="824"/>
      <c r="F187" s="824"/>
      <c r="G187" s="824"/>
      <c r="H187" s="824"/>
      <c r="I187" s="824"/>
      <c r="J187" s="824"/>
      <c r="K187" s="824"/>
      <c r="L187" s="824"/>
      <c r="M187" s="824"/>
      <c r="N187" s="824"/>
      <c r="O187" s="824"/>
      <c r="P187" s="824"/>
      <c r="Q187" s="824"/>
      <c r="R187" s="824"/>
      <c r="S187" s="824"/>
      <c r="T187" s="824"/>
      <c r="U187" s="824"/>
      <c r="V187" s="824"/>
      <c r="W187" s="824"/>
      <c r="X187" s="824"/>
      <c r="Y187" s="824"/>
      <c r="Z187" s="824"/>
      <c r="AA187" s="48"/>
      <c r="AB187" s="48"/>
      <c r="AC187" s="48"/>
    </row>
    <row r="188" spans="1:68" ht="16.5" hidden="1" customHeight="1" x14ac:dyDescent="0.25">
      <c r="A188" s="737" t="s">
        <v>333</v>
      </c>
      <c r="B188" s="736"/>
      <c r="C188" s="736"/>
      <c r="D188" s="736"/>
      <c r="E188" s="736"/>
      <c r="F188" s="736"/>
      <c r="G188" s="736"/>
      <c r="H188" s="736"/>
      <c r="I188" s="736"/>
      <c r="J188" s="736"/>
      <c r="K188" s="736"/>
      <c r="L188" s="736"/>
      <c r="M188" s="736"/>
      <c r="N188" s="736"/>
      <c r="O188" s="736"/>
      <c r="P188" s="736"/>
      <c r="Q188" s="736"/>
      <c r="R188" s="736"/>
      <c r="S188" s="736"/>
      <c r="T188" s="736"/>
      <c r="U188" s="736"/>
      <c r="V188" s="736"/>
      <c r="W188" s="736"/>
      <c r="X188" s="736"/>
      <c r="Y188" s="736"/>
      <c r="Z188" s="736"/>
      <c r="AA188" s="718"/>
      <c r="AB188" s="718"/>
      <c r="AC188" s="718"/>
    </row>
    <row r="189" spans="1:68" ht="14.25" hidden="1" customHeight="1" x14ac:dyDescent="0.25">
      <c r="A189" s="735" t="s">
        <v>166</v>
      </c>
      <c r="B189" s="736"/>
      <c r="C189" s="736"/>
      <c r="D189" s="736"/>
      <c r="E189" s="736"/>
      <c r="F189" s="736"/>
      <c r="G189" s="736"/>
      <c r="H189" s="736"/>
      <c r="I189" s="736"/>
      <c r="J189" s="736"/>
      <c r="K189" s="736"/>
      <c r="L189" s="736"/>
      <c r="M189" s="736"/>
      <c r="N189" s="736"/>
      <c r="O189" s="736"/>
      <c r="P189" s="736"/>
      <c r="Q189" s="736"/>
      <c r="R189" s="736"/>
      <c r="S189" s="736"/>
      <c r="T189" s="736"/>
      <c r="U189" s="736"/>
      <c r="V189" s="736"/>
      <c r="W189" s="736"/>
      <c r="X189" s="736"/>
      <c r="Y189" s="736"/>
      <c r="Z189" s="736"/>
      <c r="AA189" s="717"/>
      <c r="AB189" s="717"/>
      <c r="AC189" s="717"/>
    </row>
    <row r="190" spans="1:68" ht="27" hidden="1" customHeight="1" x14ac:dyDescent="0.25">
      <c r="A190" s="54" t="s">
        <v>334</v>
      </c>
      <c r="B190" s="54" t="s">
        <v>335</v>
      </c>
      <c r="C190" s="31">
        <v>4301020323</v>
      </c>
      <c r="D190" s="738">
        <v>4680115886223</v>
      </c>
      <c r="E190" s="739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34" t="s">
        <v>336</v>
      </c>
      <c r="Q190" s="730"/>
      <c r="R190" s="730"/>
      <c r="S190" s="730"/>
      <c r="T190" s="731"/>
      <c r="U190" s="34"/>
      <c r="V190" s="34"/>
      <c r="W190" s="35" t="s">
        <v>69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337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45"/>
      <c r="B191" s="736"/>
      <c r="C191" s="736"/>
      <c r="D191" s="736"/>
      <c r="E191" s="736"/>
      <c r="F191" s="736"/>
      <c r="G191" s="736"/>
      <c r="H191" s="736"/>
      <c r="I191" s="736"/>
      <c r="J191" s="736"/>
      <c r="K191" s="736"/>
      <c r="L191" s="736"/>
      <c r="M191" s="736"/>
      <c r="N191" s="736"/>
      <c r="O191" s="746"/>
      <c r="P191" s="732" t="s">
        <v>71</v>
      </c>
      <c r="Q191" s="733"/>
      <c r="R191" s="733"/>
      <c r="S191" s="733"/>
      <c r="T191" s="733"/>
      <c r="U191" s="733"/>
      <c r="V191" s="734"/>
      <c r="W191" s="37" t="s">
        <v>72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hidden="1" x14ac:dyDescent="0.2">
      <c r="A192" s="736"/>
      <c r="B192" s="736"/>
      <c r="C192" s="736"/>
      <c r="D192" s="736"/>
      <c r="E192" s="736"/>
      <c r="F192" s="736"/>
      <c r="G192" s="736"/>
      <c r="H192" s="736"/>
      <c r="I192" s="736"/>
      <c r="J192" s="736"/>
      <c r="K192" s="736"/>
      <c r="L192" s="736"/>
      <c r="M192" s="736"/>
      <c r="N192" s="736"/>
      <c r="O192" s="746"/>
      <c r="P192" s="732" t="s">
        <v>71</v>
      </c>
      <c r="Q192" s="733"/>
      <c r="R192" s="733"/>
      <c r="S192" s="733"/>
      <c r="T192" s="733"/>
      <c r="U192" s="733"/>
      <c r="V192" s="734"/>
      <c r="W192" s="37" t="s">
        <v>69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hidden="1" customHeight="1" x14ac:dyDescent="0.25">
      <c r="A193" s="735" t="s">
        <v>64</v>
      </c>
      <c r="B193" s="736"/>
      <c r="C193" s="736"/>
      <c r="D193" s="736"/>
      <c r="E193" s="736"/>
      <c r="F193" s="736"/>
      <c r="G193" s="736"/>
      <c r="H193" s="736"/>
      <c r="I193" s="736"/>
      <c r="J193" s="736"/>
      <c r="K193" s="736"/>
      <c r="L193" s="736"/>
      <c r="M193" s="736"/>
      <c r="N193" s="736"/>
      <c r="O193" s="736"/>
      <c r="P193" s="736"/>
      <c r="Q193" s="736"/>
      <c r="R193" s="736"/>
      <c r="S193" s="736"/>
      <c r="T193" s="736"/>
      <c r="U193" s="736"/>
      <c r="V193" s="736"/>
      <c r="W193" s="736"/>
      <c r="X193" s="736"/>
      <c r="Y193" s="736"/>
      <c r="Z193" s="736"/>
      <c r="AA193" s="717"/>
      <c r="AB193" s="717"/>
      <c r="AC193" s="717"/>
    </row>
    <row r="194" spans="1:68" ht="27" hidden="1" customHeight="1" x14ac:dyDescent="0.25">
      <c r="A194" s="54" t="s">
        <v>338</v>
      </c>
      <c r="B194" s="54" t="s">
        <v>339</v>
      </c>
      <c r="C194" s="31">
        <v>4301031191</v>
      </c>
      <c r="D194" s="738">
        <v>4680115880993</v>
      </c>
      <c r="E194" s="739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0"/>
      <c r="R194" s="730"/>
      <c r="S194" s="730"/>
      <c r="T194" s="731"/>
      <c r="U194" s="34"/>
      <c r="V194" s="34"/>
      <c r="W194" s="35" t="s">
        <v>69</v>
      </c>
      <c r="X194" s="723">
        <v>0</v>
      </c>
      <c r="Y194" s="72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340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hidden="1" customHeight="1" x14ac:dyDescent="0.25">
      <c r="A195" s="54" t="s">
        <v>341</v>
      </c>
      <c r="B195" s="54" t="s">
        <v>342</v>
      </c>
      <c r="C195" s="31">
        <v>4301031204</v>
      </c>
      <c r="D195" s="738">
        <v>4680115881761</v>
      </c>
      <c r="E195" s="739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8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0"/>
      <c r="R195" s="730"/>
      <c r="S195" s="730"/>
      <c r="T195" s="731"/>
      <c r="U195" s="34"/>
      <c r="V195" s="34"/>
      <c r="W195" s="35" t="s">
        <v>69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343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hidden="1" customHeight="1" x14ac:dyDescent="0.25">
      <c r="A196" s="54" t="s">
        <v>344</v>
      </c>
      <c r="B196" s="54" t="s">
        <v>345</v>
      </c>
      <c r="C196" s="31">
        <v>4301031201</v>
      </c>
      <c r="D196" s="738">
        <v>4680115881563</v>
      </c>
      <c r="E196" s="739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0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0"/>
      <c r="R196" s="730"/>
      <c r="S196" s="730"/>
      <c r="T196" s="731"/>
      <c r="U196" s="34"/>
      <c r="V196" s="34"/>
      <c r="W196" s="35" t="s">
        <v>69</v>
      </c>
      <c r="X196" s="723">
        <v>0</v>
      </c>
      <c r="Y196" s="72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346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347</v>
      </c>
      <c r="B197" s="54" t="s">
        <v>348</v>
      </c>
      <c r="C197" s="31">
        <v>4301031199</v>
      </c>
      <c r="D197" s="738">
        <v>4680115880986</v>
      </c>
      <c r="E197" s="739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0"/>
      <c r="R197" s="730"/>
      <c r="S197" s="730"/>
      <c r="T197" s="731"/>
      <c r="U197" s="34"/>
      <c r="V197" s="34"/>
      <c r="W197" s="35" t="s">
        <v>69</v>
      </c>
      <c r="X197" s="723">
        <v>0</v>
      </c>
      <c r="Y197" s="72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340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349</v>
      </c>
      <c r="B198" s="54" t="s">
        <v>350</v>
      </c>
      <c r="C198" s="31">
        <v>4301031205</v>
      </c>
      <c r="D198" s="738">
        <v>4680115881785</v>
      </c>
      <c r="E198" s="739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0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0"/>
      <c r="R198" s="730"/>
      <c r="S198" s="730"/>
      <c r="T198" s="731"/>
      <c r="U198" s="34"/>
      <c r="V198" s="34"/>
      <c r="W198" s="35" t="s">
        <v>69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343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351</v>
      </c>
      <c r="B199" s="54" t="s">
        <v>352</v>
      </c>
      <c r="C199" s="31">
        <v>4301031202</v>
      </c>
      <c r="D199" s="738">
        <v>4680115881679</v>
      </c>
      <c r="E199" s="739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0"/>
      <c r="R199" s="730"/>
      <c r="S199" s="730"/>
      <c r="T199" s="731"/>
      <c r="U199" s="34"/>
      <c r="V199" s="34"/>
      <c r="W199" s="35" t="s">
        <v>69</v>
      </c>
      <c r="X199" s="723">
        <v>0</v>
      </c>
      <c r="Y199" s="72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353</v>
      </c>
      <c r="B200" s="54" t="s">
        <v>354</v>
      </c>
      <c r="C200" s="31">
        <v>4301031158</v>
      </c>
      <c r="D200" s="738">
        <v>4680115880191</v>
      </c>
      <c r="E200" s="739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0"/>
      <c r="R200" s="730"/>
      <c r="S200" s="730"/>
      <c r="T200" s="731"/>
      <c r="U200" s="34"/>
      <c r="V200" s="34"/>
      <c r="W200" s="35" t="s">
        <v>69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346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355</v>
      </c>
      <c r="B201" s="54" t="s">
        <v>356</v>
      </c>
      <c r="C201" s="31">
        <v>4301031245</v>
      </c>
      <c r="D201" s="738">
        <v>4680115883963</v>
      </c>
      <c r="E201" s="739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0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0"/>
      <c r="R201" s="730"/>
      <c r="S201" s="730"/>
      <c r="T201" s="731"/>
      <c r="U201" s="34"/>
      <c r="V201" s="34"/>
      <c r="W201" s="35" t="s">
        <v>69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357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idden="1" x14ac:dyDescent="0.2">
      <c r="A202" s="745"/>
      <c r="B202" s="736"/>
      <c r="C202" s="736"/>
      <c r="D202" s="736"/>
      <c r="E202" s="736"/>
      <c r="F202" s="736"/>
      <c r="G202" s="736"/>
      <c r="H202" s="736"/>
      <c r="I202" s="736"/>
      <c r="J202" s="736"/>
      <c r="K202" s="736"/>
      <c r="L202" s="736"/>
      <c r="M202" s="736"/>
      <c r="N202" s="736"/>
      <c r="O202" s="746"/>
      <c r="P202" s="732" t="s">
        <v>71</v>
      </c>
      <c r="Q202" s="733"/>
      <c r="R202" s="733"/>
      <c r="S202" s="733"/>
      <c r="T202" s="733"/>
      <c r="U202" s="733"/>
      <c r="V202" s="734"/>
      <c r="W202" s="37" t="s">
        <v>72</v>
      </c>
      <c r="X202" s="725">
        <f>IFERROR(X194/H194,"0")+IFERROR(X195/H195,"0")+IFERROR(X196/H196,"0")+IFERROR(X197/H197,"0")+IFERROR(X198/H198,"0")+IFERROR(X199/H199,"0")+IFERROR(X200/H200,"0")+IFERROR(X201/H201,"0")</f>
        <v>0</v>
      </c>
      <c r="Y202" s="725">
        <f>IFERROR(Y194/H194,"0")+IFERROR(Y195/H195,"0")+IFERROR(Y196/H196,"0")+IFERROR(Y197/H197,"0")+IFERROR(Y198/H198,"0")+IFERROR(Y199/H199,"0")+IFERROR(Y200/H200,"0")+IFERROR(Y201/H201,"0")</f>
        <v>0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26"/>
      <c r="AB202" s="726"/>
      <c r="AC202" s="726"/>
    </row>
    <row r="203" spans="1:68" hidden="1" x14ac:dyDescent="0.2">
      <c r="A203" s="736"/>
      <c r="B203" s="736"/>
      <c r="C203" s="736"/>
      <c r="D203" s="736"/>
      <c r="E203" s="736"/>
      <c r="F203" s="736"/>
      <c r="G203" s="736"/>
      <c r="H203" s="736"/>
      <c r="I203" s="736"/>
      <c r="J203" s="736"/>
      <c r="K203" s="736"/>
      <c r="L203" s="736"/>
      <c r="M203" s="736"/>
      <c r="N203" s="736"/>
      <c r="O203" s="746"/>
      <c r="P203" s="732" t="s">
        <v>71</v>
      </c>
      <c r="Q203" s="733"/>
      <c r="R203" s="733"/>
      <c r="S203" s="733"/>
      <c r="T203" s="733"/>
      <c r="U203" s="733"/>
      <c r="V203" s="734"/>
      <c r="W203" s="37" t="s">
        <v>69</v>
      </c>
      <c r="X203" s="725">
        <f>IFERROR(SUM(X194:X201),"0")</f>
        <v>0</v>
      </c>
      <c r="Y203" s="725">
        <f>IFERROR(SUM(Y194:Y201),"0")</f>
        <v>0</v>
      </c>
      <c r="Z203" s="37"/>
      <c r="AA203" s="726"/>
      <c r="AB203" s="726"/>
      <c r="AC203" s="726"/>
    </row>
    <row r="204" spans="1:68" ht="16.5" hidden="1" customHeight="1" x14ac:dyDescent="0.25">
      <c r="A204" s="737" t="s">
        <v>358</v>
      </c>
      <c r="B204" s="736"/>
      <c r="C204" s="736"/>
      <c r="D204" s="736"/>
      <c r="E204" s="736"/>
      <c r="F204" s="736"/>
      <c r="G204" s="736"/>
      <c r="H204" s="736"/>
      <c r="I204" s="736"/>
      <c r="J204" s="736"/>
      <c r="K204" s="736"/>
      <c r="L204" s="736"/>
      <c r="M204" s="736"/>
      <c r="N204" s="736"/>
      <c r="O204" s="736"/>
      <c r="P204" s="736"/>
      <c r="Q204" s="736"/>
      <c r="R204" s="736"/>
      <c r="S204" s="736"/>
      <c r="T204" s="736"/>
      <c r="U204" s="736"/>
      <c r="V204" s="736"/>
      <c r="W204" s="736"/>
      <c r="X204" s="736"/>
      <c r="Y204" s="736"/>
      <c r="Z204" s="736"/>
      <c r="AA204" s="718"/>
      <c r="AB204" s="718"/>
      <c r="AC204" s="718"/>
    </row>
    <row r="205" spans="1:68" ht="14.25" hidden="1" customHeight="1" x14ac:dyDescent="0.25">
      <c r="A205" s="735" t="s">
        <v>114</v>
      </c>
      <c r="B205" s="736"/>
      <c r="C205" s="736"/>
      <c r="D205" s="736"/>
      <c r="E205" s="736"/>
      <c r="F205" s="736"/>
      <c r="G205" s="736"/>
      <c r="H205" s="736"/>
      <c r="I205" s="736"/>
      <c r="J205" s="736"/>
      <c r="K205" s="736"/>
      <c r="L205" s="736"/>
      <c r="M205" s="736"/>
      <c r="N205" s="736"/>
      <c r="O205" s="736"/>
      <c r="P205" s="736"/>
      <c r="Q205" s="736"/>
      <c r="R205" s="736"/>
      <c r="S205" s="736"/>
      <c r="T205" s="736"/>
      <c r="U205" s="736"/>
      <c r="V205" s="736"/>
      <c r="W205" s="736"/>
      <c r="X205" s="736"/>
      <c r="Y205" s="736"/>
      <c r="Z205" s="736"/>
      <c r="AA205" s="717"/>
      <c r="AB205" s="717"/>
      <c r="AC205" s="717"/>
    </row>
    <row r="206" spans="1:68" ht="27" hidden="1" customHeight="1" x14ac:dyDescent="0.25">
      <c r="A206" s="54" t="s">
        <v>359</v>
      </c>
      <c r="B206" s="54" t="s">
        <v>360</v>
      </c>
      <c r="C206" s="31">
        <v>4301011450</v>
      </c>
      <c r="D206" s="738">
        <v>4680115881402</v>
      </c>
      <c r="E206" s="739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117</v>
      </c>
      <c r="L206" s="32"/>
      <c r="M206" s="33" t="s">
        <v>118</v>
      </c>
      <c r="N206" s="33"/>
      <c r="O206" s="32">
        <v>55</v>
      </c>
      <c r="P206" s="9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0"/>
      <c r="R206" s="730"/>
      <c r="S206" s="730"/>
      <c r="T206" s="731"/>
      <c r="U206" s="34"/>
      <c r="V206" s="34"/>
      <c r="W206" s="35" t="s">
        <v>69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361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362</v>
      </c>
      <c r="B207" s="54" t="s">
        <v>363</v>
      </c>
      <c r="C207" s="31">
        <v>4301011767</v>
      </c>
      <c r="D207" s="738">
        <v>4680115881396</v>
      </c>
      <c r="E207" s="739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9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0"/>
      <c r="R207" s="730"/>
      <c r="S207" s="730"/>
      <c r="T207" s="731"/>
      <c r="U207" s="34"/>
      <c r="V207" s="34"/>
      <c r="W207" s="35" t="s">
        <v>69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361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45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46"/>
      <c r="P208" s="732" t="s">
        <v>71</v>
      </c>
      <c r="Q208" s="733"/>
      <c r="R208" s="733"/>
      <c r="S208" s="733"/>
      <c r="T208" s="733"/>
      <c r="U208" s="733"/>
      <c r="V208" s="734"/>
      <c r="W208" s="37" t="s">
        <v>72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hidden="1" x14ac:dyDescent="0.2">
      <c r="A209" s="736"/>
      <c r="B209" s="736"/>
      <c r="C209" s="736"/>
      <c r="D209" s="736"/>
      <c r="E209" s="736"/>
      <c r="F209" s="736"/>
      <c r="G209" s="736"/>
      <c r="H209" s="736"/>
      <c r="I209" s="736"/>
      <c r="J209" s="736"/>
      <c r="K209" s="736"/>
      <c r="L209" s="736"/>
      <c r="M209" s="736"/>
      <c r="N209" s="736"/>
      <c r="O209" s="746"/>
      <c r="P209" s="732" t="s">
        <v>71</v>
      </c>
      <c r="Q209" s="733"/>
      <c r="R209" s="733"/>
      <c r="S209" s="733"/>
      <c r="T209" s="733"/>
      <c r="U209" s="733"/>
      <c r="V209" s="734"/>
      <c r="W209" s="37" t="s">
        <v>69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hidden="1" customHeight="1" x14ac:dyDescent="0.25">
      <c r="A210" s="735" t="s">
        <v>166</v>
      </c>
      <c r="B210" s="736"/>
      <c r="C210" s="736"/>
      <c r="D210" s="736"/>
      <c r="E210" s="736"/>
      <c r="F210" s="736"/>
      <c r="G210" s="736"/>
      <c r="H210" s="736"/>
      <c r="I210" s="736"/>
      <c r="J210" s="736"/>
      <c r="K210" s="736"/>
      <c r="L210" s="736"/>
      <c r="M210" s="736"/>
      <c r="N210" s="736"/>
      <c r="O210" s="736"/>
      <c r="P210" s="736"/>
      <c r="Q210" s="736"/>
      <c r="R210" s="736"/>
      <c r="S210" s="736"/>
      <c r="T210" s="736"/>
      <c r="U210" s="736"/>
      <c r="V210" s="736"/>
      <c r="W210" s="736"/>
      <c r="X210" s="736"/>
      <c r="Y210" s="736"/>
      <c r="Z210" s="736"/>
      <c r="AA210" s="717"/>
      <c r="AB210" s="717"/>
      <c r="AC210" s="717"/>
    </row>
    <row r="211" spans="1:68" ht="16.5" hidden="1" customHeight="1" x14ac:dyDescent="0.25">
      <c r="A211" s="54" t="s">
        <v>364</v>
      </c>
      <c r="B211" s="54" t="s">
        <v>365</v>
      </c>
      <c r="C211" s="31">
        <v>4301020262</v>
      </c>
      <c r="D211" s="738">
        <v>4680115882935</v>
      </c>
      <c r="E211" s="739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117</v>
      </c>
      <c r="L211" s="32"/>
      <c r="M211" s="33" t="s">
        <v>121</v>
      </c>
      <c r="N211" s="33"/>
      <c r="O211" s="32">
        <v>50</v>
      </c>
      <c r="P211" s="9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0"/>
      <c r="R211" s="730"/>
      <c r="S211" s="730"/>
      <c r="T211" s="731"/>
      <c r="U211" s="34"/>
      <c r="V211" s="34"/>
      <c r="W211" s="35" t="s">
        <v>69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366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367</v>
      </c>
      <c r="B212" s="54" t="s">
        <v>368</v>
      </c>
      <c r="C212" s="31">
        <v>4301020220</v>
      </c>
      <c r="D212" s="738">
        <v>4680115880764</v>
      </c>
      <c r="E212" s="739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76</v>
      </c>
      <c r="L212" s="32"/>
      <c r="M212" s="33" t="s">
        <v>118</v>
      </c>
      <c r="N212" s="33"/>
      <c r="O212" s="32">
        <v>50</v>
      </c>
      <c r="P212" s="9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0"/>
      <c r="R212" s="730"/>
      <c r="S212" s="730"/>
      <c r="T212" s="731"/>
      <c r="U212" s="34"/>
      <c r="V212" s="34"/>
      <c r="W212" s="35" t="s">
        <v>69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366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45"/>
      <c r="B213" s="736"/>
      <c r="C213" s="736"/>
      <c r="D213" s="736"/>
      <c r="E213" s="736"/>
      <c r="F213" s="736"/>
      <c r="G213" s="736"/>
      <c r="H213" s="736"/>
      <c r="I213" s="736"/>
      <c r="J213" s="736"/>
      <c r="K213" s="736"/>
      <c r="L213" s="736"/>
      <c r="M213" s="736"/>
      <c r="N213" s="736"/>
      <c r="O213" s="746"/>
      <c r="P213" s="732" t="s">
        <v>71</v>
      </c>
      <c r="Q213" s="733"/>
      <c r="R213" s="733"/>
      <c r="S213" s="733"/>
      <c r="T213" s="733"/>
      <c r="U213" s="733"/>
      <c r="V213" s="734"/>
      <c r="W213" s="37" t="s">
        <v>72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hidden="1" x14ac:dyDescent="0.2">
      <c r="A214" s="736"/>
      <c r="B214" s="736"/>
      <c r="C214" s="736"/>
      <c r="D214" s="736"/>
      <c r="E214" s="736"/>
      <c r="F214" s="736"/>
      <c r="G214" s="736"/>
      <c r="H214" s="736"/>
      <c r="I214" s="736"/>
      <c r="J214" s="736"/>
      <c r="K214" s="736"/>
      <c r="L214" s="736"/>
      <c r="M214" s="736"/>
      <c r="N214" s="736"/>
      <c r="O214" s="746"/>
      <c r="P214" s="732" t="s">
        <v>71</v>
      </c>
      <c r="Q214" s="733"/>
      <c r="R214" s="733"/>
      <c r="S214" s="733"/>
      <c r="T214" s="733"/>
      <c r="U214" s="733"/>
      <c r="V214" s="734"/>
      <c r="W214" s="37" t="s">
        <v>69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hidden="1" customHeight="1" x14ac:dyDescent="0.25">
      <c r="A215" s="735" t="s">
        <v>64</v>
      </c>
      <c r="B215" s="736"/>
      <c r="C215" s="736"/>
      <c r="D215" s="736"/>
      <c r="E215" s="736"/>
      <c r="F215" s="736"/>
      <c r="G215" s="736"/>
      <c r="H215" s="736"/>
      <c r="I215" s="736"/>
      <c r="J215" s="736"/>
      <c r="K215" s="736"/>
      <c r="L215" s="736"/>
      <c r="M215" s="736"/>
      <c r="N215" s="736"/>
      <c r="O215" s="736"/>
      <c r="P215" s="736"/>
      <c r="Q215" s="736"/>
      <c r="R215" s="736"/>
      <c r="S215" s="736"/>
      <c r="T215" s="736"/>
      <c r="U215" s="736"/>
      <c r="V215" s="736"/>
      <c r="W215" s="736"/>
      <c r="X215" s="736"/>
      <c r="Y215" s="736"/>
      <c r="Z215" s="736"/>
      <c r="AA215" s="717"/>
      <c r="AB215" s="717"/>
      <c r="AC215" s="717"/>
    </row>
    <row r="216" spans="1:68" ht="27" hidden="1" customHeight="1" x14ac:dyDescent="0.25">
      <c r="A216" s="54" t="s">
        <v>369</v>
      </c>
      <c r="B216" s="54" t="s">
        <v>370</v>
      </c>
      <c r="C216" s="31">
        <v>4301031224</v>
      </c>
      <c r="D216" s="738">
        <v>4680115882683</v>
      </c>
      <c r="E216" s="739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8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0"/>
      <c r="R216" s="730"/>
      <c r="S216" s="730"/>
      <c r="T216" s="731"/>
      <c r="U216" s="34"/>
      <c r="V216" s="34"/>
      <c r="W216" s="35" t="s">
        <v>69</v>
      </c>
      <c r="X216" s="723">
        <v>0</v>
      </c>
      <c r="Y216" s="724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371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hidden="1" customHeight="1" x14ac:dyDescent="0.25">
      <c r="A217" s="54" t="s">
        <v>372</v>
      </c>
      <c r="B217" s="54" t="s">
        <v>373</v>
      </c>
      <c r="C217" s="31">
        <v>4301031230</v>
      </c>
      <c r="D217" s="738">
        <v>4680115882690</v>
      </c>
      <c r="E217" s="739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0"/>
      <c r="R217" s="730"/>
      <c r="S217" s="730"/>
      <c r="T217" s="731"/>
      <c r="U217" s="34"/>
      <c r="V217" s="34"/>
      <c r="W217" s="35" t="s">
        <v>69</v>
      </c>
      <c r="X217" s="723">
        <v>0</v>
      </c>
      <c r="Y217" s="724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374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375</v>
      </c>
      <c r="B218" s="54" t="s">
        <v>376</v>
      </c>
      <c r="C218" s="31">
        <v>4301031220</v>
      </c>
      <c r="D218" s="738">
        <v>4680115882669</v>
      </c>
      <c r="E218" s="739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0"/>
      <c r="R218" s="730"/>
      <c r="S218" s="730"/>
      <c r="T218" s="731"/>
      <c r="U218" s="34"/>
      <c r="V218" s="34"/>
      <c r="W218" s="35" t="s">
        <v>69</v>
      </c>
      <c r="X218" s="723">
        <v>0</v>
      </c>
      <c r="Y218" s="72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377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378</v>
      </c>
      <c r="B219" s="54" t="s">
        <v>379</v>
      </c>
      <c r="C219" s="31">
        <v>4301031221</v>
      </c>
      <c r="D219" s="738">
        <v>4680115882676</v>
      </c>
      <c r="E219" s="739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10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0"/>
      <c r="R219" s="730"/>
      <c r="S219" s="730"/>
      <c r="T219" s="731"/>
      <c r="U219" s="34"/>
      <c r="V219" s="34"/>
      <c r="W219" s="35" t="s">
        <v>69</v>
      </c>
      <c r="X219" s="723">
        <v>0</v>
      </c>
      <c r="Y219" s="72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380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381</v>
      </c>
      <c r="B220" s="54" t="s">
        <v>382</v>
      </c>
      <c r="C220" s="31">
        <v>4301031223</v>
      </c>
      <c r="D220" s="738">
        <v>4680115884014</v>
      </c>
      <c r="E220" s="739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0"/>
      <c r="R220" s="730"/>
      <c r="S220" s="730"/>
      <c r="T220" s="731"/>
      <c r="U220" s="34"/>
      <c r="V220" s="34"/>
      <c r="W220" s="35" t="s">
        <v>69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371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383</v>
      </c>
      <c r="B221" s="54" t="s">
        <v>384</v>
      </c>
      <c r="C221" s="31">
        <v>4301031222</v>
      </c>
      <c r="D221" s="738">
        <v>4680115884007</v>
      </c>
      <c r="E221" s="739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0"/>
      <c r="R221" s="730"/>
      <c r="S221" s="730"/>
      <c r="T221" s="731"/>
      <c r="U221" s="34"/>
      <c r="V221" s="34"/>
      <c r="W221" s="35" t="s">
        <v>69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374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385</v>
      </c>
      <c r="B222" s="54" t="s">
        <v>386</v>
      </c>
      <c r="C222" s="31">
        <v>4301031229</v>
      </c>
      <c r="D222" s="738">
        <v>4680115884038</v>
      </c>
      <c r="E222" s="739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9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0"/>
      <c r="R222" s="730"/>
      <c r="S222" s="730"/>
      <c r="T222" s="731"/>
      <c r="U222" s="34"/>
      <c r="V222" s="34"/>
      <c r="W222" s="35" t="s">
        <v>69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377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387</v>
      </c>
      <c r="B223" s="54" t="s">
        <v>388</v>
      </c>
      <c r="C223" s="31">
        <v>4301031225</v>
      </c>
      <c r="D223" s="738">
        <v>4680115884021</v>
      </c>
      <c r="E223" s="739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0"/>
      <c r="R223" s="730"/>
      <c r="S223" s="730"/>
      <c r="T223" s="731"/>
      <c r="U223" s="34"/>
      <c r="V223" s="34"/>
      <c r="W223" s="35" t="s">
        <v>69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380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idden="1" x14ac:dyDescent="0.2">
      <c r="A224" s="745"/>
      <c r="B224" s="736"/>
      <c r="C224" s="736"/>
      <c r="D224" s="736"/>
      <c r="E224" s="736"/>
      <c r="F224" s="736"/>
      <c r="G224" s="736"/>
      <c r="H224" s="736"/>
      <c r="I224" s="736"/>
      <c r="J224" s="736"/>
      <c r="K224" s="736"/>
      <c r="L224" s="736"/>
      <c r="M224" s="736"/>
      <c r="N224" s="736"/>
      <c r="O224" s="746"/>
      <c r="P224" s="732" t="s">
        <v>71</v>
      </c>
      <c r="Q224" s="733"/>
      <c r="R224" s="733"/>
      <c r="S224" s="733"/>
      <c r="T224" s="733"/>
      <c r="U224" s="733"/>
      <c r="V224" s="734"/>
      <c r="W224" s="37" t="s">
        <v>72</v>
      </c>
      <c r="X224" s="725">
        <f>IFERROR(X216/H216,"0")+IFERROR(X217/H217,"0")+IFERROR(X218/H218,"0")+IFERROR(X219/H219,"0")+IFERROR(X220/H220,"0")+IFERROR(X221/H221,"0")+IFERROR(X222/H222,"0")+IFERROR(X223/H223,"0")</f>
        <v>0</v>
      </c>
      <c r="Y224" s="725">
        <f>IFERROR(Y216/H216,"0")+IFERROR(Y217/H217,"0")+IFERROR(Y218/H218,"0")+IFERROR(Y219/H219,"0")+IFERROR(Y220/H220,"0")+IFERROR(Y221/H221,"0")+IFERROR(Y222/H222,"0")+IFERROR(Y223/H223,"0")</f>
        <v>0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26"/>
      <c r="AB224" s="726"/>
      <c r="AC224" s="726"/>
    </row>
    <row r="225" spans="1:68" hidden="1" x14ac:dyDescent="0.2">
      <c r="A225" s="736"/>
      <c r="B225" s="736"/>
      <c r="C225" s="736"/>
      <c r="D225" s="736"/>
      <c r="E225" s="736"/>
      <c r="F225" s="736"/>
      <c r="G225" s="736"/>
      <c r="H225" s="736"/>
      <c r="I225" s="736"/>
      <c r="J225" s="736"/>
      <c r="K225" s="736"/>
      <c r="L225" s="736"/>
      <c r="M225" s="736"/>
      <c r="N225" s="736"/>
      <c r="O225" s="746"/>
      <c r="P225" s="732" t="s">
        <v>71</v>
      </c>
      <c r="Q225" s="733"/>
      <c r="R225" s="733"/>
      <c r="S225" s="733"/>
      <c r="T225" s="733"/>
      <c r="U225" s="733"/>
      <c r="V225" s="734"/>
      <c r="W225" s="37" t="s">
        <v>69</v>
      </c>
      <c r="X225" s="725">
        <f>IFERROR(SUM(X216:X223),"0")</f>
        <v>0</v>
      </c>
      <c r="Y225" s="725">
        <f>IFERROR(SUM(Y216:Y223),"0")</f>
        <v>0</v>
      </c>
      <c r="Z225" s="37"/>
      <c r="AA225" s="726"/>
      <c r="AB225" s="726"/>
      <c r="AC225" s="726"/>
    </row>
    <row r="226" spans="1:68" ht="14.25" hidden="1" customHeight="1" x14ac:dyDescent="0.25">
      <c r="A226" s="735" t="s">
        <v>73</v>
      </c>
      <c r="B226" s="736"/>
      <c r="C226" s="736"/>
      <c r="D226" s="736"/>
      <c r="E226" s="736"/>
      <c r="F226" s="736"/>
      <c r="G226" s="736"/>
      <c r="H226" s="736"/>
      <c r="I226" s="736"/>
      <c r="J226" s="736"/>
      <c r="K226" s="736"/>
      <c r="L226" s="736"/>
      <c r="M226" s="736"/>
      <c r="N226" s="736"/>
      <c r="O226" s="736"/>
      <c r="P226" s="736"/>
      <c r="Q226" s="736"/>
      <c r="R226" s="736"/>
      <c r="S226" s="736"/>
      <c r="T226" s="736"/>
      <c r="U226" s="736"/>
      <c r="V226" s="736"/>
      <c r="W226" s="736"/>
      <c r="X226" s="736"/>
      <c r="Y226" s="736"/>
      <c r="Z226" s="736"/>
      <c r="AA226" s="717"/>
      <c r="AB226" s="717"/>
      <c r="AC226" s="717"/>
    </row>
    <row r="227" spans="1:68" ht="27" hidden="1" customHeight="1" x14ac:dyDescent="0.25">
      <c r="A227" s="54" t="s">
        <v>389</v>
      </c>
      <c r="B227" s="54" t="s">
        <v>390</v>
      </c>
      <c r="C227" s="31">
        <v>4301051408</v>
      </c>
      <c r="D227" s="738">
        <v>4680115881594</v>
      </c>
      <c r="E227" s="739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10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0"/>
      <c r="R227" s="730"/>
      <c r="S227" s="730"/>
      <c r="T227" s="731"/>
      <c r="U227" s="34"/>
      <c r="V227" s="34"/>
      <c r="W227" s="35" t="s">
        <v>69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391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hidden="1" customHeight="1" x14ac:dyDescent="0.25">
      <c r="A228" s="54" t="s">
        <v>392</v>
      </c>
      <c r="B228" s="54" t="s">
        <v>393</v>
      </c>
      <c r="C228" s="31">
        <v>4301051754</v>
      </c>
      <c r="D228" s="738">
        <v>4680115880962</v>
      </c>
      <c r="E228" s="739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40</v>
      </c>
      <c r="P228" s="111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0"/>
      <c r="R228" s="730"/>
      <c r="S228" s="730"/>
      <c r="T228" s="731"/>
      <c r="U228" s="34"/>
      <c r="V228" s="34"/>
      <c r="W228" s="35" t="s">
        <v>69</v>
      </c>
      <c r="X228" s="723">
        <v>0</v>
      </c>
      <c r="Y228" s="72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394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hidden="1" customHeight="1" x14ac:dyDescent="0.25">
      <c r="A229" s="54" t="s">
        <v>395</v>
      </c>
      <c r="B229" s="54" t="s">
        <v>396</v>
      </c>
      <c r="C229" s="31">
        <v>4301051411</v>
      </c>
      <c r="D229" s="738">
        <v>4680115881617</v>
      </c>
      <c r="E229" s="739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9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0"/>
      <c r="R229" s="730"/>
      <c r="S229" s="730"/>
      <c r="T229" s="731"/>
      <c r="U229" s="34"/>
      <c r="V229" s="34"/>
      <c r="W229" s="35" t="s">
        <v>69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397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398</v>
      </c>
      <c r="B230" s="54" t="s">
        <v>399</v>
      </c>
      <c r="C230" s="31">
        <v>4301051632</v>
      </c>
      <c r="D230" s="738">
        <v>4680115880573</v>
      </c>
      <c r="E230" s="739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45</v>
      </c>
      <c r="P230" s="8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0"/>
      <c r="R230" s="730"/>
      <c r="S230" s="730"/>
      <c r="T230" s="731"/>
      <c r="U230" s="34"/>
      <c r="V230" s="34"/>
      <c r="W230" s="35" t="s">
        <v>69</v>
      </c>
      <c r="X230" s="723">
        <v>0</v>
      </c>
      <c r="Y230" s="72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400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401</v>
      </c>
      <c r="B231" s="54" t="s">
        <v>402</v>
      </c>
      <c r="C231" s="31">
        <v>4301051407</v>
      </c>
      <c r="D231" s="738">
        <v>4680115882195</v>
      </c>
      <c r="E231" s="739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76</v>
      </c>
      <c r="L231" s="32"/>
      <c r="M231" s="33" t="s">
        <v>121</v>
      </c>
      <c r="N231" s="33"/>
      <c r="O231" s="32">
        <v>40</v>
      </c>
      <c r="P231" s="7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0"/>
      <c r="R231" s="730"/>
      <c r="S231" s="730"/>
      <c r="T231" s="731"/>
      <c r="U231" s="34"/>
      <c r="V231" s="34"/>
      <c r="W231" s="35" t="s">
        <v>69</v>
      </c>
      <c r="X231" s="723">
        <v>0</v>
      </c>
      <c r="Y231" s="72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391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hidden="1" customHeight="1" x14ac:dyDescent="0.25">
      <c r="A232" s="54" t="s">
        <v>403</v>
      </c>
      <c r="B232" s="54" t="s">
        <v>404</v>
      </c>
      <c r="C232" s="31">
        <v>4301051752</v>
      </c>
      <c r="D232" s="738">
        <v>4680115882607</v>
      </c>
      <c r="E232" s="739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76</v>
      </c>
      <c r="L232" s="32"/>
      <c r="M232" s="33" t="s">
        <v>158</v>
      </c>
      <c r="N232" s="33"/>
      <c r="O232" s="32">
        <v>45</v>
      </c>
      <c r="P232" s="9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0"/>
      <c r="R232" s="730"/>
      <c r="S232" s="730"/>
      <c r="T232" s="731"/>
      <c r="U232" s="34"/>
      <c r="V232" s="34"/>
      <c r="W232" s="35" t="s">
        <v>69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405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hidden="1" customHeight="1" x14ac:dyDescent="0.25">
      <c r="A233" s="54" t="s">
        <v>406</v>
      </c>
      <c r="B233" s="54" t="s">
        <v>407</v>
      </c>
      <c r="C233" s="31">
        <v>4301051630</v>
      </c>
      <c r="D233" s="738">
        <v>4680115880092</v>
      </c>
      <c r="E233" s="739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9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0"/>
      <c r="R233" s="730"/>
      <c r="S233" s="730"/>
      <c r="T233" s="731"/>
      <c r="U233" s="34"/>
      <c r="V233" s="34"/>
      <c r="W233" s="35" t="s">
        <v>69</v>
      </c>
      <c r="X233" s="723">
        <v>0</v>
      </c>
      <c r="Y233" s="724">
        <f t="shared" si="41"/>
        <v>0</v>
      </c>
      <c r="Z233" s="36" t="str">
        <f t="shared" si="46"/>
        <v/>
      </c>
      <c r="AA233" s="56"/>
      <c r="AB233" s="57"/>
      <c r="AC233" s="303" t="s">
        <v>408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hidden="1" customHeight="1" x14ac:dyDescent="0.25">
      <c r="A234" s="54" t="s">
        <v>409</v>
      </c>
      <c r="B234" s="54" t="s">
        <v>410</v>
      </c>
      <c r="C234" s="31">
        <v>4301051631</v>
      </c>
      <c r="D234" s="738">
        <v>4680115880221</v>
      </c>
      <c r="E234" s="739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0"/>
      <c r="R234" s="730"/>
      <c r="S234" s="730"/>
      <c r="T234" s="731"/>
      <c r="U234" s="34"/>
      <c r="V234" s="34"/>
      <c r="W234" s="35" t="s">
        <v>69</v>
      </c>
      <c r="X234" s="723">
        <v>0</v>
      </c>
      <c r="Y234" s="724">
        <f t="shared" si="41"/>
        <v>0</v>
      </c>
      <c r="Z234" s="36" t="str">
        <f t="shared" si="46"/>
        <v/>
      </c>
      <c r="AA234" s="56"/>
      <c r="AB234" s="57"/>
      <c r="AC234" s="305" t="s">
        <v>400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hidden="1" customHeight="1" x14ac:dyDescent="0.25">
      <c r="A235" s="54" t="s">
        <v>411</v>
      </c>
      <c r="B235" s="54" t="s">
        <v>412</v>
      </c>
      <c r="C235" s="31">
        <v>4301051749</v>
      </c>
      <c r="D235" s="738">
        <v>4680115882942</v>
      </c>
      <c r="E235" s="739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9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0"/>
      <c r="R235" s="730"/>
      <c r="S235" s="730"/>
      <c r="T235" s="731"/>
      <c r="U235" s="34"/>
      <c r="V235" s="34"/>
      <c r="W235" s="35" t="s">
        <v>69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394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413</v>
      </c>
      <c r="B236" s="54" t="s">
        <v>414</v>
      </c>
      <c r="C236" s="31">
        <v>4301051753</v>
      </c>
      <c r="D236" s="738">
        <v>4680115880504</v>
      </c>
      <c r="E236" s="739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7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0"/>
      <c r="R236" s="730"/>
      <c r="S236" s="730"/>
      <c r="T236" s="731"/>
      <c r="U236" s="34"/>
      <c r="V236" s="34"/>
      <c r="W236" s="35" t="s">
        <v>69</v>
      </c>
      <c r="X236" s="723">
        <v>0</v>
      </c>
      <c r="Y236" s="724">
        <f t="shared" si="41"/>
        <v>0</v>
      </c>
      <c r="Z236" s="36" t="str">
        <f t="shared" si="46"/>
        <v/>
      </c>
      <c r="AA236" s="56"/>
      <c r="AB236" s="57"/>
      <c r="AC236" s="309" t="s">
        <v>394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415</v>
      </c>
      <c r="B237" s="54" t="s">
        <v>416</v>
      </c>
      <c r="C237" s="31">
        <v>4301051410</v>
      </c>
      <c r="D237" s="738">
        <v>4680115882164</v>
      </c>
      <c r="E237" s="739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76</v>
      </c>
      <c r="L237" s="32"/>
      <c r="M237" s="33" t="s">
        <v>121</v>
      </c>
      <c r="N237" s="33"/>
      <c r="O237" s="32">
        <v>40</v>
      </c>
      <c r="P237" s="8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0"/>
      <c r="R237" s="730"/>
      <c r="S237" s="730"/>
      <c r="T237" s="731"/>
      <c r="U237" s="34"/>
      <c r="V237" s="34"/>
      <c r="W237" s="35" t="s">
        <v>69</v>
      </c>
      <c r="X237" s="723">
        <v>0</v>
      </c>
      <c r="Y237" s="724">
        <f t="shared" si="41"/>
        <v>0</v>
      </c>
      <c r="Z237" s="36" t="str">
        <f t="shared" si="46"/>
        <v/>
      </c>
      <c r="AA237" s="56"/>
      <c r="AB237" s="57"/>
      <c r="AC237" s="311" t="s">
        <v>397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idden="1" x14ac:dyDescent="0.2">
      <c r="A238" s="745"/>
      <c r="B238" s="736"/>
      <c r="C238" s="736"/>
      <c r="D238" s="736"/>
      <c r="E238" s="736"/>
      <c r="F238" s="736"/>
      <c r="G238" s="736"/>
      <c r="H238" s="736"/>
      <c r="I238" s="736"/>
      <c r="J238" s="736"/>
      <c r="K238" s="736"/>
      <c r="L238" s="736"/>
      <c r="M238" s="736"/>
      <c r="N238" s="736"/>
      <c r="O238" s="746"/>
      <c r="P238" s="732" t="s">
        <v>71</v>
      </c>
      <c r="Q238" s="733"/>
      <c r="R238" s="733"/>
      <c r="S238" s="733"/>
      <c r="T238" s="733"/>
      <c r="U238" s="733"/>
      <c r="V238" s="734"/>
      <c r="W238" s="37" t="s">
        <v>72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26"/>
      <c r="AB238" s="726"/>
      <c r="AC238" s="726"/>
    </row>
    <row r="239" spans="1:68" hidden="1" x14ac:dyDescent="0.2">
      <c r="A239" s="736"/>
      <c r="B239" s="736"/>
      <c r="C239" s="736"/>
      <c r="D239" s="736"/>
      <c r="E239" s="736"/>
      <c r="F239" s="736"/>
      <c r="G239" s="736"/>
      <c r="H239" s="736"/>
      <c r="I239" s="736"/>
      <c r="J239" s="736"/>
      <c r="K239" s="736"/>
      <c r="L239" s="736"/>
      <c r="M239" s="736"/>
      <c r="N239" s="736"/>
      <c r="O239" s="746"/>
      <c r="P239" s="732" t="s">
        <v>71</v>
      </c>
      <c r="Q239" s="733"/>
      <c r="R239" s="733"/>
      <c r="S239" s="733"/>
      <c r="T239" s="733"/>
      <c r="U239" s="733"/>
      <c r="V239" s="734"/>
      <c r="W239" s="37" t="s">
        <v>69</v>
      </c>
      <c r="X239" s="725">
        <f>IFERROR(SUM(X227:X237),"0")</f>
        <v>0</v>
      </c>
      <c r="Y239" s="725">
        <f>IFERROR(SUM(Y227:Y237),"0")</f>
        <v>0</v>
      </c>
      <c r="Z239" s="37"/>
      <c r="AA239" s="726"/>
      <c r="AB239" s="726"/>
      <c r="AC239" s="726"/>
    </row>
    <row r="240" spans="1:68" ht="14.25" hidden="1" customHeight="1" x14ac:dyDescent="0.25">
      <c r="A240" s="735" t="s">
        <v>213</v>
      </c>
      <c r="B240" s="736"/>
      <c r="C240" s="736"/>
      <c r="D240" s="736"/>
      <c r="E240" s="736"/>
      <c r="F240" s="736"/>
      <c r="G240" s="736"/>
      <c r="H240" s="736"/>
      <c r="I240" s="736"/>
      <c r="J240" s="736"/>
      <c r="K240" s="736"/>
      <c r="L240" s="736"/>
      <c r="M240" s="736"/>
      <c r="N240" s="736"/>
      <c r="O240" s="736"/>
      <c r="P240" s="736"/>
      <c r="Q240" s="736"/>
      <c r="R240" s="736"/>
      <c r="S240" s="736"/>
      <c r="T240" s="736"/>
      <c r="U240" s="736"/>
      <c r="V240" s="736"/>
      <c r="W240" s="736"/>
      <c r="X240" s="736"/>
      <c r="Y240" s="736"/>
      <c r="Z240" s="736"/>
      <c r="AA240" s="717"/>
      <c r="AB240" s="717"/>
      <c r="AC240" s="717"/>
    </row>
    <row r="241" spans="1:68" ht="16.5" hidden="1" customHeight="1" x14ac:dyDescent="0.25">
      <c r="A241" s="54" t="s">
        <v>417</v>
      </c>
      <c r="B241" s="54" t="s">
        <v>418</v>
      </c>
      <c r="C241" s="31">
        <v>4301060404</v>
      </c>
      <c r="D241" s="738">
        <v>4680115882874</v>
      </c>
      <c r="E241" s="739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0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0"/>
      <c r="R241" s="730"/>
      <c r="S241" s="730"/>
      <c r="T241" s="731"/>
      <c r="U241" s="34"/>
      <c r="V241" s="34"/>
      <c r="W241" s="35" t="s">
        <v>69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419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420</v>
      </c>
      <c r="B242" s="54" t="s">
        <v>421</v>
      </c>
      <c r="C242" s="31">
        <v>4301060359</v>
      </c>
      <c r="D242" s="738">
        <v>4680115884434</v>
      </c>
      <c r="E242" s="739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76</v>
      </c>
      <c r="L242" s="32"/>
      <c r="M242" s="33" t="s">
        <v>68</v>
      </c>
      <c r="N242" s="33"/>
      <c r="O242" s="32">
        <v>30</v>
      </c>
      <c r="P242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0"/>
      <c r="R242" s="730"/>
      <c r="S242" s="730"/>
      <c r="T242" s="731"/>
      <c r="U242" s="34"/>
      <c r="V242" s="34"/>
      <c r="W242" s="35" t="s">
        <v>69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422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423</v>
      </c>
      <c r="B243" s="54" t="s">
        <v>424</v>
      </c>
      <c r="C243" s="31">
        <v>4301060375</v>
      </c>
      <c r="D243" s="738">
        <v>4680115880818</v>
      </c>
      <c r="E243" s="739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76</v>
      </c>
      <c r="L243" s="32"/>
      <c r="M243" s="33" t="s">
        <v>68</v>
      </c>
      <c r="N243" s="33"/>
      <c r="O243" s="32">
        <v>40</v>
      </c>
      <c r="P243" s="11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0"/>
      <c r="R243" s="730"/>
      <c r="S243" s="730"/>
      <c r="T243" s="731"/>
      <c r="U243" s="34"/>
      <c r="V243" s="34"/>
      <c r="W243" s="35" t="s">
        <v>69</v>
      </c>
      <c r="X243" s="723">
        <v>0</v>
      </c>
      <c r="Y243" s="72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425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426</v>
      </c>
      <c r="B244" s="54" t="s">
        <v>427</v>
      </c>
      <c r="C244" s="31">
        <v>4301060389</v>
      </c>
      <c r="D244" s="738">
        <v>4680115880801</v>
      </c>
      <c r="E244" s="739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76</v>
      </c>
      <c r="L244" s="32"/>
      <c r="M244" s="33" t="s">
        <v>121</v>
      </c>
      <c r="N244" s="33"/>
      <c r="O244" s="32">
        <v>40</v>
      </c>
      <c r="P244" s="78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0"/>
      <c r="R244" s="730"/>
      <c r="S244" s="730"/>
      <c r="T244" s="731"/>
      <c r="U244" s="34"/>
      <c r="V244" s="34"/>
      <c r="W244" s="35" t="s">
        <v>69</v>
      </c>
      <c r="X244" s="723">
        <v>0</v>
      </c>
      <c r="Y244" s="72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428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45"/>
      <c r="B245" s="736"/>
      <c r="C245" s="736"/>
      <c r="D245" s="736"/>
      <c r="E245" s="736"/>
      <c r="F245" s="736"/>
      <c r="G245" s="736"/>
      <c r="H245" s="736"/>
      <c r="I245" s="736"/>
      <c r="J245" s="736"/>
      <c r="K245" s="736"/>
      <c r="L245" s="736"/>
      <c r="M245" s="736"/>
      <c r="N245" s="736"/>
      <c r="O245" s="746"/>
      <c r="P245" s="732" t="s">
        <v>71</v>
      </c>
      <c r="Q245" s="733"/>
      <c r="R245" s="733"/>
      <c r="S245" s="733"/>
      <c r="T245" s="733"/>
      <c r="U245" s="733"/>
      <c r="V245" s="734"/>
      <c r="W245" s="37" t="s">
        <v>72</v>
      </c>
      <c r="X245" s="725">
        <f>IFERROR(X241/H241,"0")+IFERROR(X242/H242,"0")+IFERROR(X243/H243,"0")+IFERROR(X244/H244,"0")</f>
        <v>0</v>
      </c>
      <c r="Y245" s="725">
        <f>IFERROR(Y241/H241,"0")+IFERROR(Y242/H242,"0")+IFERROR(Y243/H243,"0")+IFERROR(Y244/H244,"0")</f>
        <v>0</v>
      </c>
      <c r="Z245" s="725">
        <f>IFERROR(IF(Z241="",0,Z241),"0")+IFERROR(IF(Z242="",0,Z242),"0")+IFERROR(IF(Z243="",0,Z243),"0")+IFERROR(IF(Z244="",0,Z244),"0")</f>
        <v>0</v>
      </c>
      <c r="AA245" s="726"/>
      <c r="AB245" s="726"/>
      <c r="AC245" s="726"/>
    </row>
    <row r="246" spans="1:68" hidden="1" x14ac:dyDescent="0.2">
      <c r="A246" s="736"/>
      <c r="B246" s="736"/>
      <c r="C246" s="736"/>
      <c r="D246" s="736"/>
      <c r="E246" s="736"/>
      <c r="F246" s="736"/>
      <c r="G246" s="736"/>
      <c r="H246" s="736"/>
      <c r="I246" s="736"/>
      <c r="J246" s="736"/>
      <c r="K246" s="736"/>
      <c r="L246" s="736"/>
      <c r="M246" s="736"/>
      <c r="N246" s="736"/>
      <c r="O246" s="746"/>
      <c r="P246" s="732" t="s">
        <v>71</v>
      </c>
      <c r="Q246" s="733"/>
      <c r="R246" s="733"/>
      <c r="S246" s="733"/>
      <c r="T246" s="733"/>
      <c r="U246" s="733"/>
      <c r="V246" s="734"/>
      <c r="W246" s="37" t="s">
        <v>69</v>
      </c>
      <c r="X246" s="725">
        <f>IFERROR(SUM(X241:X244),"0")</f>
        <v>0</v>
      </c>
      <c r="Y246" s="725">
        <f>IFERROR(SUM(Y241:Y244),"0")</f>
        <v>0</v>
      </c>
      <c r="Z246" s="37"/>
      <c r="AA246" s="726"/>
      <c r="AB246" s="726"/>
      <c r="AC246" s="726"/>
    </row>
    <row r="247" spans="1:68" ht="16.5" hidden="1" customHeight="1" x14ac:dyDescent="0.25">
      <c r="A247" s="737" t="s">
        <v>429</v>
      </c>
      <c r="B247" s="736"/>
      <c r="C247" s="736"/>
      <c r="D247" s="736"/>
      <c r="E247" s="736"/>
      <c r="F247" s="736"/>
      <c r="G247" s="736"/>
      <c r="H247" s="736"/>
      <c r="I247" s="736"/>
      <c r="J247" s="736"/>
      <c r="K247" s="736"/>
      <c r="L247" s="736"/>
      <c r="M247" s="736"/>
      <c r="N247" s="736"/>
      <c r="O247" s="736"/>
      <c r="P247" s="736"/>
      <c r="Q247" s="736"/>
      <c r="R247" s="736"/>
      <c r="S247" s="736"/>
      <c r="T247" s="736"/>
      <c r="U247" s="736"/>
      <c r="V247" s="736"/>
      <c r="W247" s="736"/>
      <c r="X247" s="736"/>
      <c r="Y247" s="736"/>
      <c r="Z247" s="736"/>
      <c r="AA247" s="718"/>
      <c r="AB247" s="718"/>
      <c r="AC247" s="718"/>
    </row>
    <row r="248" spans="1:68" ht="14.25" hidden="1" customHeight="1" x14ac:dyDescent="0.25">
      <c r="A248" s="735" t="s">
        <v>114</v>
      </c>
      <c r="B248" s="736"/>
      <c r="C248" s="736"/>
      <c r="D248" s="736"/>
      <c r="E248" s="736"/>
      <c r="F248" s="736"/>
      <c r="G248" s="736"/>
      <c r="H248" s="736"/>
      <c r="I248" s="736"/>
      <c r="J248" s="736"/>
      <c r="K248" s="736"/>
      <c r="L248" s="736"/>
      <c r="M248" s="736"/>
      <c r="N248" s="736"/>
      <c r="O248" s="736"/>
      <c r="P248" s="736"/>
      <c r="Q248" s="736"/>
      <c r="R248" s="736"/>
      <c r="S248" s="736"/>
      <c r="T248" s="736"/>
      <c r="U248" s="736"/>
      <c r="V248" s="736"/>
      <c r="W248" s="736"/>
      <c r="X248" s="736"/>
      <c r="Y248" s="736"/>
      <c r="Z248" s="736"/>
      <c r="AA248" s="717"/>
      <c r="AB248" s="717"/>
      <c r="AC248" s="717"/>
    </row>
    <row r="249" spans="1:68" ht="27" hidden="1" customHeight="1" x14ac:dyDescent="0.25">
      <c r="A249" s="54" t="s">
        <v>430</v>
      </c>
      <c r="B249" s="54" t="s">
        <v>431</v>
      </c>
      <c r="C249" s="31">
        <v>4301011945</v>
      </c>
      <c r="D249" s="738">
        <v>4680115884274</v>
      </c>
      <c r="E249" s="739"/>
      <c r="F249" s="722">
        <v>1.45</v>
      </c>
      <c r="G249" s="32">
        <v>8</v>
      </c>
      <c r="H249" s="722">
        <v>11.6</v>
      </c>
      <c r="I249" s="722">
        <v>12.08</v>
      </c>
      <c r="J249" s="32">
        <v>48</v>
      </c>
      <c r="K249" s="32" t="s">
        <v>117</v>
      </c>
      <c r="L249" s="32"/>
      <c r="M249" s="33" t="s">
        <v>148</v>
      </c>
      <c r="N249" s="33"/>
      <c r="O249" s="32">
        <v>55</v>
      </c>
      <c r="P249" s="76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0"/>
      <c r="R249" s="730"/>
      <c r="S249" s="730"/>
      <c r="T249" s="731"/>
      <c r="U249" s="34"/>
      <c r="V249" s="34"/>
      <c r="W249" s="35" t="s">
        <v>69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432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hidden="1" customHeight="1" x14ac:dyDescent="0.25">
      <c r="A250" s="54" t="s">
        <v>430</v>
      </c>
      <c r="B250" s="54" t="s">
        <v>433</v>
      </c>
      <c r="C250" s="31">
        <v>4301011717</v>
      </c>
      <c r="D250" s="738">
        <v>4680115884274</v>
      </c>
      <c r="E250" s="739"/>
      <c r="F250" s="722">
        <v>1.45</v>
      </c>
      <c r="G250" s="32">
        <v>8</v>
      </c>
      <c r="H250" s="722">
        <v>11.6</v>
      </c>
      <c r="I250" s="722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8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0"/>
      <c r="R250" s="730"/>
      <c r="S250" s="730"/>
      <c r="T250" s="731"/>
      <c r="U250" s="34"/>
      <c r="V250" s="34"/>
      <c r="W250" s="35" t="s">
        <v>69</v>
      </c>
      <c r="X250" s="723">
        <v>0</v>
      </c>
      <c r="Y250" s="724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434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hidden="1" customHeight="1" x14ac:dyDescent="0.25">
      <c r="A251" s="54" t="s">
        <v>435</v>
      </c>
      <c r="B251" s="54" t="s">
        <v>436</v>
      </c>
      <c r="C251" s="31">
        <v>4301011719</v>
      </c>
      <c r="D251" s="738">
        <v>4680115884298</v>
      </c>
      <c r="E251" s="739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9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0"/>
      <c r="R251" s="730"/>
      <c r="S251" s="730"/>
      <c r="T251" s="731"/>
      <c r="U251" s="34"/>
      <c r="V251" s="34"/>
      <c r="W251" s="35" t="s">
        <v>69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437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438</v>
      </c>
      <c r="B252" s="54" t="s">
        <v>439</v>
      </c>
      <c r="C252" s="31">
        <v>4301011944</v>
      </c>
      <c r="D252" s="738">
        <v>4680115884250</v>
      </c>
      <c r="E252" s="739"/>
      <c r="F252" s="722">
        <v>1.45</v>
      </c>
      <c r="G252" s="32">
        <v>8</v>
      </c>
      <c r="H252" s="722">
        <v>11.6</v>
      </c>
      <c r="I252" s="722">
        <v>12.08</v>
      </c>
      <c r="J252" s="32">
        <v>48</v>
      </c>
      <c r="K252" s="32" t="s">
        <v>117</v>
      </c>
      <c r="L252" s="32"/>
      <c r="M252" s="33" t="s">
        <v>148</v>
      </c>
      <c r="N252" s="33"/>
      <c r="O252" s="32">
        <v>55</v>
      </c>
      <c r="P252" s="78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0"/>
      <c r="R252" s="730"/>
      <c r="S252" s="730"/>
      <c r="T252" s="731"/>
      <c r="U252" s="34"/>
      <c r="V252" s="34"/>
      <c r="W252" s="35" t="s">
        <v>69</v>
      </c>
      <c r="X252" s="723">
        <v>0</v>
      </c>
      <c r="Y252" s="724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432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440</v>
      </c>
      <c r="C253" s="31">
        <v>4301011733</v>
      </c>
      <c r="D253" s="738">
        <v>4680115884250</v>
      </c>
      <c r="E253" s="739"/>
      <c r="F253" s="722">
        <v>1.45</v>
      </c>
      <c r="G253" s="32">
        <v>8</v>
      </c>
      <c r="H253" s="722">
        <v>11.6</v>
      </c>
      <c r="I253" s="722">
        <v>12.08</v>
      </c>
      <c r="J253" s="32">
        <v>56</v>
      </c>
      <c r="K253" s="32" t="s">
        <v>117</v>
      </c>
      <c r="L253" s="32"/>
      <c r="M253" s="33" t="s">
        <v>121</v>
      </c>
      <c r="N253" s="33"/>
      <c r="O253" s="32">
        <v>55</v>
      </c>
      <c r="P253" s="10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0"/>
      <c r="R253" s="730"/>
      <c r="S253" s="730"/>
      <c r="T253" s="731"/>
      <c r="U253" s="34"/>
      <c r="V253" s="34"/>
      <c r="W253" s="35" t="s">
        <v>69</v>
      </c>
      <c r="X253" s="723">
        <v>0</v>
      </c>
      <c r="Y253" s="724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441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442</v>
      </c>
      <c r="B254" s="54" t="s">
        <v>443</v>
      </c>
      <c r="C254" s="31">
        <v>4301011718</v>
      </c>
      <c r="D254" s="738">
        <v>4680115884281</v>
      </c>
      <c r="E254" s="739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9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0"/>
      <c r="R254" s="730"/>
      <c r="S254" s="730"/>
      <c r="T254" s="731"/>
      <c r="U254" s="34"/>
      <c r="V254" s="34"/>
      <c r="W254" s="35" t="s">
        <v>69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434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444</v>
      </c>
      <c r="B255" s="54" t="s">
        <v>445</v>
      </c>
      <c r="C255" s="31">
        <v>4301011720</v>
      </c>
      <c r="D255" s="738">
        <v>4680115884199</v>
      </c>
      <c r="E255" s="739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76</v>
      </c>
      <c r="L255" s="32"/>
      <c r="M255" s="33" t="s">
        <v>118</v>
      </c>
      <c r="N255" s="33"/>
      <c r="O255" s="32">
        <v>55</v>
      </c>
      <c r="P255" s="8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0"/>
      <c r="R255" s="730"/>
      <c r="S255" s="730"/>
      <c r="T255" s="731"/>
      <c r="U255" s="34"/>
      <c r="V255" s="34"/>
      <c r="W255" s="35" t="s">
        <v>69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437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446</v>
      </c>
      <c r="B256" s="54" t="s">
        <v>447</v>
      </c>
      <c r="C256" s="31">
        <v>4301011716</v>
      </c>
      <c r="D256" s="738">
        <v>4680115884267</v>
      </c>
      <c r="E256" s="739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10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0"/>
      <c r="R256" s="730"/>
      <c r="S256" s="730"/>
      <c r="T256" s="731"/>
      <c r="U256" s="34"/>
      <c r="V256" s="34"/>
      <c r="W256" s="35" t="s">
        <v>69</v>
      </c>
      <c r="X256" s="723">
        <v>0</v>
      </c>
      <c r="Y256" s="72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448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idden="1" x14ac:dyDescent="0.2">
      <c r="A257" s="745"/>
      <c r="B257" s="736"/>
      <c r="C257" s="736"/>
      <c r="D257" s="736"/>
      <c r="E257" s="736"/>
      <c r="F257" s="736"/>
      <c r="G257" s="736"/>
      <c r="H257" s="736"/>
      <c r="I257" s="736"/>
      <c r="J257" s="736"/>
      <c r="K257" s="736"/>
      <c r="L257" s="736"/>
      <c r="M257" s="736"/>
      <c r="N257" s="736"/>
      <c r="O257" s="746"/>
      <c r="P257" s="732" t="s">
        <v>71</v>
      </c>
      <c r="Q257" s="733"/>
      <c r="R257" s="733"/>
      <c r="S257" s="733"/>
      <c r="T257" s="733"/>
      <c r="U257" s="733"/>
      <c r="V257" s="734"/>
      <c r="W257" s="37" t="s">
        <v>72</v>
      </c>
      <c r="X257" s="725">
        <f>IFERROR(X249/H249,"0")+IFERROR(X250/H250,"0")+IFERROR(X251/H251,"0")+IFERROR(X252/H252,"0")+IFERROR(X253/H253,"0")+IFERROR(X254/H254,"0")+IFERROR(X255/H255,"0")+IFERROR(X256/H256,"0")</f>
        <v>0</v>
      </c>
      <c r="Y257" s="725">
        <f>IFERROR(Y249/H249,"0")+IFERROR(Y250/H250,"0")+IFERROR(Y251/H251,"0")+IFERROR(Y252/H252,"0")+IFERROR(Y253/H253,"0")+IFERROR(Y254/H254,"0")+IFERROR(Y255/H255,"0")+IFERROR(Y256/H256,"0")</f>
        <v>0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6"/>
      <c r="AB257" s="726"/>
      <c r="AC257" s="726"/>
    </row>
    <row r="258" spans="1:68" hidden="1" x14ac:dyDescent="0.2">
      <c r="A258" s="736"/>
      <c r="B258" s="736"/>
      <c r="C258" s="736"/>
      <c r="D258" s="736"/>
      <c r="E258" s="736"/>
      <c r="F258" s="736"/>
      <c r="G258" s="736"/>
      <c r="H258" s="736"/>
      <c r="I258" s="736"/>
      <c r="J258" s="736"/>
      <c r="K258" s="736"/>
      <c r="L258" s="736"/>
      <c r="M258" s="736"/>
      <c r="N258" s="736"/>
      <c r="O258" s="746"/>
      <c r="P258" s="732" t="s">
        <v>71</v>
      </c>
      <c r="Q258" s="733"/>
      <c r="R258" s="733"/>
      <c r="S258" s="733"/>
      <c r="T258" s="733"/>
      <c r="U258" s="733"/>
      <c r="V258" s="734"/>
      <c r="W258" s="37" t="s">
        <v>69</v>
      </c>
      <c r="X258" s="725">
        <f>IFERROR(SUM(X249:X256),"0")</f>
        <v>0</v>
      </c>
      <c r="Y258" s="725">
        <f>IFERROR(SUM(Y249:Y256),"0")</f>
        <v>0</v>
      </c>
      <c r="Z258" s="37"/>
      <c r="AA258" s="726"/>
      <c r="AB258" s="726"/>
      <c r="AC258" s="726"/>
    </row>
    <row r="259" spans="1:68" ht="16.5" hidden="1" customHeight="1" x14ac:dyDescent="0.25">
      <c r="A259" s="737" t="s">
        <v>449</v>
      </c>
      <c r="B259" s="736"/>
      <c r="C259" s="736"/>
      <c r="D259" s="736"/>
      <c r="E259" s="736"/>
      <c r="F259" s="736"/>
      <c r="G259" s="736"/>
      <c r="H259" s="736"/>
      <c r="I259" s="736"/>
      <c r="J259" s="736"/>
      <c r="K259" s="736"/>
      <c r="L259" s="736"/>
      <c r="M259" s="736"/>
      <c r="N259" s="736"/>
      <c r="O259" s="736"/>
      <c r="P259" s="736"/>
      <c r="Q259" s="736"/>
      <c r="R259" s="736"/>
      <c r="S259" s="736"/>
      <c r="T259" s="736"/>
      <c r="U259" s="736"/>
      <c r="V259" s="736"/>
      <c r="W259" s="736"/>
      <c r="X259" s="736"/>
      <c r="Y259" s="736"/>
      <c r="Z259" s="736"/>
      <c r="AA259" s="718"/>
      <c r="AB259" s="718"/>
      <c r="AC259" s="718"/>
    </row>
    <row r="260" spans="1:68" ht="14.25" hidden="1" customHeight="1" x14ac:dyDescent="0.25">
      <c r="A260" s="735" t="s">
        <v>114</v>
      </c>
      <c r="B260" s="736"/>
      <c r="C260" s="736"/>
      <c r="D260" s="736"/>
      <c r="E260" s="736"/>
      <c r="F260" s="736"/>
      <c r="G260" s="736"/>
      <c r="H260" s="736"/>
      <c r="I260" s="736"/>
      <c r="J260" s="736"/>
      <c r="K260" s="736"/>
      <c r="L260" s="736"/>
      <c r="M260" s="736"/>
      <c r="N260" s="736"/>
      <c r="O260" s="736"/>
      <c r="P260" s="736"/>
      <c r="Q260" s="736"/>
      <c r="R260" s="736"/>
      <c r="S260" s="736"/>
      <c r="T260" s="736"/>
      <c r="U260" s="736"/>
      <c r="V260" s="736"/>
      <c r="W260" s="736"/>
      <c r="X260" s="736"/>
      <c r="Y260" s="736"/>
      <c r="Z260" s="736"/>
      <c r="AA260" s="717"/>
      <c r="AB260" s="717"/>
      <c r="AC260" s="717"/>
    </row>
    <row r="261" spans="1:68" ht="27" hidden="1" customHeight="1" x14ac:dyDescent="0.25">
      <c r="A261" s="54" t="s">
        <v>450</v>
      </c>
      <c r="B261" s="54" t="s">
        <v>451</v>
      </c>
      <c r="C261" s="31">
        <v>4301011942</v>
      </c>
      <c r="D261" s="738">
        <v>4680115884137</v>
      </c>
      <c r="E261" s="739"/>
      <c r="F261" s="722">
        <v>1.45</v>
      </c>
      <c r="G261" s="32">
        <v>8</v>
      </c>
      <c r="H261" s="722">
        <v>11.6</v>
      </c>
      <c r="I261" s="722">
        <v>12.08</v>
      </c>
      <c r="J261" s="32">
        <v>48</v>
      </c>
      <c r="K261" s="32" t="s">
        <v>117</v>
      </c>
      <c r="L261" s="32"/>
      <c r="M261" s="33" t="s">
        <v>148</v>
      </c>
      <c r="N261" s="33"/>
      <c r="O261" s="32">
        <v>55</v>
      </c>
      <c r="P261" s="9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0"/>
      <c r="R261" s="730"/>
      <c r="S261" s="730"/>
      <c r="T261" s="731"/>
      <c r="U261" s="34"/>
      <c r="V261" s="34"/>
      <c r="W261" s="35" t="s">
        <v>69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149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hidden="1" customHeight="1" x14ac:dyDescent="0.25">
      <c r="A262" s="54" t="s">
        <v>450</v>
      </c>
      <c r="B262" s="54" t="s">
        <v>452</v>
      </c>
      <c r="C262" s="31">
        <v>4301011826</v>
      </c>
      <c r="D262" s="738">
        <v>4680115884137</v>
      </c>
      <c r="E262" s="739"/>
      <c r="F262" s="722">
        <v>1.45</v>
      </c>
      <c r="G262" s="32">
        <v>8</v>
      </c>
      <c r="H262" s="722">
        <v>11.6</v>
      </c>
      <c r="I262" s="722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0"/>
      <c r="R262" s="730"/>
      <c r="S262" s="730"/>
      <c r="T262" s="731"/>
      <c r="U262" s="34"/>
      <c r="V262" s="34"/>
      <c r="W262" s="35" t="s">
        <v>69</v>
      </c>
      <c r="X262" s="723">
        <v>0</v>
      </c>
      <c r="Y262" s="724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453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hidden="1" customHeight="1" x14ac:dyDescent="0.25">
      <c r="A263" s="54" t="s">
        <v>454</v>
      </c>
      <c r="B263" s="54" t="s">
        <v>455</v>
      </c>
      <c r="C263" s="31">
        <v>4301011724</v>
      </c>
      <c r="D263" s="738">
        <v>4680115884236</v>
      </c>
      <c r="E263" s="739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11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0"/>
      <c r="R263" s="730"/>
      <c r="S263" s="730"/>
      <c r="T263" s="731"/>
      <c r="U263" s="34"/>
      <c r="V263" s="34"/>
      <c r="W263" s="35" t="s">
        <v>69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457</v>
      </c>
      <c r="B264" s="54" t="s">
        <v>458</v>
      </c>
      <c r="C264" s="31">
        <v>4301011721</v>
      </c>
      <c r="D264" s="738">
        <v>4680115884175</v>
      </c>
      <c r="E264" s="739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0"/>
      <c r="R264" s="730"/>
      <c r="S264" s="730"/>
      <c r="T264" s="731"/>
      <c r="U264" s="34"/>
      <c r="V264" s="34"/>
      <c r="W264" s="35" t="s">
        <v>69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459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460</v>
      </c>
      <c r="B265" s="54" t="s">
        <v>461</v>
      </c>
      <c r="C265" s="31">
        <v>4301011824</v>
      </c>
      <c r="D265" s="738">
        <v>4680115884144</v>
      </c>
      <c r="E265" s="739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0"/>
      <c r="R265" s="730"/>
      <c r="S265" s="730"/>
      <c r="T265" s="731"/>
      <c r="U265" s="34"/>
      <c r="V265" s="34"/>
      <c r="W265" s="35" t="s">
        <v>69</v>
      </c>
      <c r="X265" s="723">
        <v>0</v>
      </c>
      <c r="Y265" s="724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453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462</v>
      </c>
      <c r="B266" s="54" t="s">
        <v>463</v>
      </c>
      <c r="C266" s="31">
        <v>4301011963</v>
      </c>
      <c r="D266" s="738">
        <v>4680115885288</v>
      </c>
      <c r="E266" s="739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7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0"/>
      <c r="R266" s="730"/>
      <c r="S266" s="730"/>
      <c r="T266" s="731"/>
      <c r="U266" s="34"/>
      <c r="V266" s="34"/>
      <c r="W266" s="35" t="s">
        <v>69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464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465</v>
      </c>
      <c r="B267" s="54" t="s">
        <v>466</v>
      </c>
      <c r="C267" s="31">
        <v>4301011726</v>
      </c>
      <c r="D267" s="738">
        <v>4680115884182</v>
      </c>
      <c r="E267" s="739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76</v>
      </c>
      <c r="L267" s="32"/>
      <c r="M267" s="33" t="s">
        <v>118</v>
      </c>
      <c r="N267" s="33"/>
      <c r="O267" s="32">
        <v>55</v>
      </c>
      <c r="P267" s="9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0"/>
      <c r="R267" s="730"/>
      <c r="S267" s="730"/>
      <c r="T267" s="731"/>
      <c r="U267" s="34"/>
      <c r="V267" s="34"/>
      <c r="W267" s="35" t="s">
        <v>69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456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467</v>
      </c>
      <c r="B268" s="54" t="s">
        <v>468</v>
      </c>
      <c r="C268" s="31">
        <v>4301011722</v>
      </c>
      <c r="D268" s="738">
        <v>4680115884205</v>
      </c>
      <c r="E268" s="739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8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0"/>
      <c r="R268" s="730"/>
      <c r="S268" s="730"/>
      <c r="T268" s="731"/>
      <c r="U268" s="34"/>
      <c r="V268" s="34"/>
      <c r="W268" s="35" t="s">
        <v>69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idden="1" x14ac:dyDescent="0.2">
      <c r="A269" s="745"/>
      <c r="B269" s="736"/>
      <c r="C269" s="736"/>
      <c r="D269" s="736"/>
      <c r="E269" s="736"/>
      <c r="F269" s="736"/>
      <c r="G269" s="736"/>
      <c r="H269" s="736"/>
      <c r="I269" s="736"/>
      <c r="J269" s="736"/>
      <c r="K269" s="736"/>
      <c r="L269" s="736"/>
      <c r="M269" s="736"/>
      <c r="N269" s="736"/>
      <c r="O269" s="746"/>
      <c r="P269" s="732" t="s">
        <v>71</v>
      </c>
      <c r="Q269" s="733"/>
      <c r="R269" s="733"/>
      <c r="S269" s="733"/>
      <c r="T269" s="733"/>
      <c r="U269" s="733"/>
      <c r="V269" s="734"/>
      <c r="W269" s="37" t="s">
        <v>72</v>
      </c>
      <c r="X269" s="725">
        <f>IFERROR(X261/H261,"0")+IFERROR(X262/H262,"0")+IFERROR(X263/H263,"0")+IFERROR(X264/H264,"0")+IFERROR(X265/H265,"0")+IFERROR(X266/H266,"0")+IFERROR(X267/H267,"0")+IFERROR(X268/H268,"0")</f>
        <v>0</v>
      </c>
      <c r="Y269" s="725">
        <f>IFERROR(Y261/H261,"0")+IFERROR(Y262/H262,"0")+IFERROR(Y263/H263,"0")+IFERROR(Y264/H264,"0")+IFERROR(Y265/H265,"0")+IFERROR(Y266/H266,"0")+IFERROR(Y267/H267,"0")+IFERROR(Y268/H268,"0")</f>
        <v>0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6"/>
      <c r="AB269" s="726"/>
      <c r="AC269" s="726"/>
    </row>
    <row r="270" spans="1:68" hidden="1" x14ac:dyDescent="0.2">
      <c r="A270" s="736"/>
      <c r="B270" s="736"/>
      <c r="C270" s="736"/>
      <c r="D270" s="736"/>
      <c r="E270" s="736"/>
      <c r="F270" s="736"/>
      <c r="G270" s="736"/>
      <c r="H270" s="736"/>
      <c r="I270" s="736"/>
      <c r="J270" s="736"/>
      <c r="K270" s="736"/>
      <c r="L270" s="736"/>
      <c r="M270" s="736"/>
      <c r="N270" s="736"/>
      <c r="O270" s="746"/>
      <c r="P270" s="732" t="s">
        <v>71</v>
      </c>
      <c r="Q270" s="733"/>
      <c r="R270" s="733"/>
      <c r="S270" s="733"/>
      <c r="T270" s="733"/>
      <c r="U270" s="733"/>
      <c r="V270" s="734"/>
      <c r="W270" s="37" t="s">
        <v>69</v>
      </c>
      <c r="X270" s="725">
        <f>IFERROR(SUM(X261:X268),"0")</f>
        <v>0</v>
      </c>
      <c r="Y270" s="725">
        <f>IFERROR(SUM(Y261:Y268),"0")</f>
        <v>0</v>
      </c>
      <c r="Z270" s="37"/>
      <c r="AA270" s="726"/>
      <c r="AB270" s="726"/>
      <c r="AC270" s="726"/>
    </row>
    <row r="271" spans="1:68" ht="14.25" hidden="1" customHeight="1" x14ac:dyDescent="0.25">
      <c r="A271" s="735" t="s">
        <v>166</v>
      </c>
      <c r="B271" s="736"/>
      <c r="C271" s="736"/>
      <c r="D271" s="736"/>
      <c r="E271" s="736"/>
      <c r="F271" s="736"/>
      <c r="G271" s="736"/>
      <c r="H271" s="736"/>
      <c r="I271" s="736"/>
      <c r="J271" s="736"/>
      <c r="K271" s="736"/>
      <c r="L271" s="736"/>
      <c r="M271" s="736"/>
      <c r="N271" s="736"/>
      <c r="O271" s="736"/>
      <c r="P271" s="736"/>
      <c r="Q271" s="736"/>
      <c r="R271" s="736"/>
      <c r="S271" s="736"/>
      <c r="T271" s="736"/>
      <c r="U271" s="736"/>
      <c r="V271" s="736"/>
      <c r="W271" s="736"/>
      <c r="X271" s="736"/>
      <c r="Y271" s="736"/>
      <c r="Z271" s="736"/>
      <c r="AA271" s="717"/>
      <c r="AB271" s="717"/>
      <c r="AC271" s="717"/>
    </row>
    <row r="272" spans="1:68" ht="27" hidden="1" customHeight="1" x14ac:dyDescent="0.25">
      <c r="A272" s="54" t="s">
        <v>469</v>
      </c>
      <c r="B272" s="54" t="s">
        <v>470</v>
      </c>
      <c r="C272" s="31">
        <v>4301020340</v>
      </c>
      <c r="D272" s="738">
        <v>4680115885721</v>
      </c>
      <c r="E272" s="739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67</v>
      </c>
      <c r="L272" s="32"/>
      <c r="M272" s="33" t="s">
        <v>121</v>
      </c>
      <c r="N272" s="33"/>
      <c r="O272" s="32">
        <v>50</v>
      </c>
      <c r="P272" s="1011" t="s">
        <v>471</v>
      </c>
      <c r="Q272" s="730"/>
      <c r="R272" s="730"/>
      <c r="S272" s="730"/>
      <c r="T272" s="731"/>
      <c r="U272" s="34"/>
      <c r="V272" s="34"/>
      <c r="W272" s="35" t="s">
        <v>69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472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745"/>
      <c r="B273" s="736"/>
      <c r="C273" s="736"/>
      <c r="D273" s="736"/>
      <c r="E273" s="736"/>
      <c r="F273" s="736"/>
      <c r="G273" s="736"/>
      <c r="H273" s="736"/>
      <c r="I273" s="736"/>
      <c r="J273" s="736"/>
      <c r="K273" s="736"/>
      <c r="L273" s="736"/>
      <c r="M273" s="736"/>
      <c r="N273" s="736"/>
      <c r="O273" s="746"/>
      <c r="P273" s="732" t="s">
        <v>71</v>
      </c>
      <c r="Q273" s="733"/>
      <c r="R273" s="733"/>
      <c r="S273" s="733"/>
      <c r="T273" s="733"/>
      <c r="U273" s="733"/>
      <c r="V273" s="734"/>
      <c r="W273" s="37" t="s">
        <v>72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hidden="1" x14ac:dyDescent="0.2">
      <c r="A274" s="736"/>
      <c r="B274" s="736"/>
      <c r="C274" s="736"/>
      <c r="D274" s="736"/>
      <c r="E274" s="736"/>
      <c r="F274" s="736"/>
      <c r="G274" s="736"/>
      <c r="H274" s="736"/>
      <c r="I274" s="736"/>
      <c r="J274" s="736"/>
      <c r="K274" s="736"/>
      <c r="L274" s="736"/>
      <c r="M274" s="736"/>
      <c r="N274" s="736"/>
      <c r="O274" s="746"/>
      <c r="P274" s="732" t="s">
        <v>71</v>
      </c>
      <c r="Q274" s="733"/>
      <c r="R274" s="733"/>
      <c r="S274" s="733"/>
      <c r="T274" s="733"/>
      <c r="U274" s="733"/>
      <c r="V274" s="734"/>
      <c r="W274" s="37" t="s">
        <v>69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hidden="1" customHeight="1" x14ac:dyDescent="0.25">
      <c r="A275" s="737" t="s">
        <v>473</v>
      </c>
      <c r="B275" s="736"/>
      <c r="C275" s="736"/>
      <c r="D275" s="736"/>
      <c r="E275" s="736"/>
      <c r="F275" s="736"/>
      <c r="G275" s="736"/>
      <c r="H275" s="736"/>
      <c r="I275" s="736"/>
      <c r="J275" s="736"/>
      <c r="K275" s="736"/>
      <c r="L275" s="736"/>
      <c r="M275" s="736"/>
      <c r="N275" s="736"/>
      <c r="O275" s="736"/>
      <c r="P275" s="736"/>
      <c r="Q275" s="736"/>
      <c r="R275" s="736"/>
      <c r="S275" s="736"/>
      <c r="T275" s="736"/>
      <c r="U275" s="736"/>
      <c r="V275" s="736"/>
      <c r="W275" s="736"/>
      <c r="X275" s="736"/>
      <c r="Y275" s="736"/>
      <c r="Z275" s="736"/>
      <c r="AA275" s="718"/>
      <c r="AB275" s="718"/>
      <c r="AC275" s="718"/>
    </row>
    <row r="276" spans="1:68" ht="14.25" hidden="1" customHeight="1" x14ac:dyDescent="0.25">
      <c r="A276" s="735" t="s">
        <v>114</v>
      </c>
      <c r="B276" s="736"/>
      <c r="C276" s="736"/>
      <c r="D276" s="736"/>
      <c r="E276" s="736"/>
      <c r="F276" s="736"/>
      <c r="G276" s="736"/>
      <c r="H276" s="736"/>
      <c r="I276" s="736"/>
      <c r="J276" s="736"/>
      <c r="K276" s="736"/>
      <c r="L276" s="736"/>
      <c r="M276" s="736"/>
      <c r="N276" s="736"/>
      <c r="O276" s="736"/>
      <c r="P276" s="736"/>
      <c r="Q276" s="736"/>
      <c r="R276" s="736"/>
      <c r="S276" s="736"/>
      <c r="T276" s="736"/>
      <c r="U276" s="736"/>
      <c r="V276" s="736"/>
      <c r="W276" s="736"/>
      <c r="X276" s="736"/>
      <c r="Y276" s="736"/>
      <c r="Z276" s="736"/>
      <c r="AA276" s="717"/>
      <c r="AB276" s="717"/>
      <c r="AC276" s="717"/>
    </row>
    <row r="277" spans="1:68" ht="27" hidden="1" customHeight="1" x14ac:dyDescent="0.25">
      <c r="A277" s="54" t="s">
        <v>474</v>
      </c>
      <c r="B277" s="54" t="s">
        <v>475</v>
      </c>
      <c r="C277" s="31">
        <v>4301011855</v>
      </c>
      <c r="D277" s="738">
        <v>4680115885837</v>
      </c>
      <c r="E277" s="739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117</v>
      </c>
      <c r="L277" s="32"/>
      <c r="M277" s="33" t="s">
        <v>118</v>
      </c>
      <c r="N277" s="33"/>
      <c r="O277" s="32">
        <v>55</v>
      </c>
      <c r="P277" s="90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0"/>
      <c r="R277" s="730"/>
      <c r="S277" s="730"/>
      <c r="T277" s="731"/>
      <c r="U277" s="34"/>
      <c r="V277" s="34"/>
      <c r="W277" s="35" t="s">
        <v>69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476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hidden="1" customHeight="1" x14ac:dyDescent="0.25">
      <c r="A278" s="54" t="s">
        <v>477</v>
      </c>
      <c r="B278" s="54" t="s">
        <v>478</v>
      </c>
      <c r="C278" s="31">
        <v>4301011910</v>
      </c>
      <c r="D278" s="738">
        <v>4680115885806</v>
      </c>
      <c r="E278" s="739"/>
      <c r="F278" s="722">
        <v>1.35</v>
      </c>
      <c r="G278" s="32">
        <v>8</v>
      </c>
      <c r="H278" s="722">
        <v>10.8</v>
      </c>
      <c r="I278" s="722">
        <v>11.28</v>
      </c>
      <c r="J278" s="32">
        <v>48</v>
      </c>
      <c r="K278" s="32" t="s">
        <v>117</v>
      </c>
      <c r="L278" s="32"/>
      <c r="M278" s="33" t="s">
        <v>148</v>
      </c>
      <c r="N278" s="33"/>
      <c r="O278" s="32">
        <v>55</v>
      </c>
      <c r="P278" s="1061" t="s">
        <v>479</v>
      </c>
      <c r="Q278" s="730"/>
      <c r="R278" s="730"/>
      <c r="S278" s="730"/>
      <c r="T278" s="731"/>
      <c r="U278" s="34"/>
      <c r="V278" s="34"/>
      <c r="W278" s="35" t="s">
        <v>69</v>
      </c>
      <c r="X278" s="723">
        <v>0</v>
      </c>
      <c r="Y278" s="724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480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hidden="1" customHeight="1" x14ac:dyDescent="0.25">
      <c r="A279" s="54" t="s">
        <v>477</v>
      </c>
      <c r="B279" s="54" t="s">
        <v>481</v>
      </c>
      <c r="C279" s="31">
        <v>4301011850</v>
      </c>
      <c r="D279" s="738">
        <v>4680115885806</v>
      </c>
      <c r="E279" s="739"/>
      <c r="F279" s="722">
        <v>1.35</v>
      </c>
      <c r="G279" s="32">
        <v>8</v>
      </c>
      <c r="H279" s="722">
        <v>10.8</v>
      </c>
      <c r="I279" s="722">
        <v>11.28</v>
      </c>
      <c r="J279" s="32">
        <v>56</v>
      </c>
      <c r="K279" s="32" t="s">
        <v>117</v>
      </c>
      <c r="L279" s="32"/>
      <c r="M279" s="33" t="s">
        <v>118</v>
      </c>
      <c r="N279" s="33"/>
      <c r="O279" s="32">
        <v>55</v>
      </c>
      <c r="P279" s="9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0"/>
      <c r="R279" s="730"/>
      <c r="S279" s="730"/>
      <c r="T279" s="731"/>
      <c r="U279" s="34"/>
      <c r="V279" s="34"/>
      <c r="W279" s="35" t="s">
        <v>69</v>
      </c>
      <c r="X279" s="723">
        <v>0</v>
      </c>
      <c r="Y279" s="72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482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hidden="1" customHeight="1" x14ac:dyDescent="0.25">
      <c r="A280" s="54" t="s">
        <v>483</v>
      </c>
      <c r="B280" s="54" t="s">
        <v>484</v>
      </c>
      <c r="C280" s="31">
        <v>4301011853</v>
      </c>
      <c r="D280" s="738">
        <v>4680115885851</v>
      </c>
      <c r="E280" s="739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117</v>
      </c>
      <c r="L280" s="32"/>
      <c r="M280" s="33" t="s">
        <v>118</v>
      </c>
      <c r="N280" s="33"/>
      <c r="O280" s="32">
        <v>55</v>
      </c>
      <c r="P280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0"/>
      <c r="R280" s="730"/>
      <c r="S280" s="730"/>
      <c r="T280" s="731"/>
      <c r="U280" s="34"/>
      <c r="V280" s="34"/>
      <c r="W280" s="35" t="s">
        <v>69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485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486</v>
      </c>
      <c r="B281" s="54" t="s">
        <v>487</v>
      </c>
      <c r="C281" s="31">
        <v>4301011852</v>
      </c>
      <c r="D281" s="738">
        <v>4680115885844</v>
      </c>
      <c r="E281" s="739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76</v>
      </c>
      <c r="L281" s="32"/>
      <c r="M281" s="33" t="s">
        <v>118</v>
      </c>
      <c r="N281" s="33"/>
      <c r="O281" s="32">
        <v>55</v>
      </c>
      <c r="P281" s="8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0"/>
      <c r="R281" s="730"/>
      <c r="S281" s="730"/>
      <c r="T281" s="731"/>
      <c r="U281" s="34"/>
      <c r="V281" s="34"/>
      <c r="W281" s="35" t="s">
        <v>69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476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488</v>
      </c>
      <c r="B282" s="54" t="s">
        <v>489</v>
      </c>
      <c r="C282" s="31">
        <v>4301011851</v>
      </c>
      <c r="D282" s="738">
        <v>4680115885820</v>
      </c>
      <c r="E282" s="739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76</v>
      </c>
      <c r="L282" s="32"/>
      <c r="M282" s="33" t="s">
        <v>118</v>
      </c>
      <c r="N282" s="33"/>
      <c r="O282" s="32">
        <v>55</v>
      </c>
      <c r="P282" s="10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0"/>
      <c r="R282" s="730"/>
      <c r="S282" s="730"/>
      <c r="T282" s="731"/>
      <c r="U282" s="34"/>
      <c r="V282" s="34"/>
      <c r="W282" s="35" t="s">
        <v>69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482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idden="1" x14ac:dyDescent="0.2">
      <c r="A283" s="745"/>
      <c r="B283" s="736"/>
      <c r="C283" s="736"/>
      <c r="D283" s="736"/>
      <c r="E283" s="736"/>
      <c r="F283" s="736"/>
      <c r="G283" s="736"/>
      <c r="H283" s="736"/>
      <c r="I283" s="736"/>
      <c r="J283" s="736"/>
      <c r="K283" s="736"/>
      <c r="L283" s="736"/>
      <c r="M283" s="736"/>
      <c r="N283" s="736"/>
      <c r="O283" s="746"/>
      <c r="P283" s="732" t="s">
        <v>71</v>
      </c>
      <c r="Q283" s="733"/>
      <c r="R283" s="733"/>
      <c r="S283" s="733"/>
      <c r="T283" s="733"/>
      <c r="U283" s="733"/>
      <c r="V283" s="734"/>
      <c r="W283" s="37" t="s">
        <v>72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hidden="1" x14ac:dyDescent="0.2">
      <c r="A284" s="736"/>
      <c r="B284" s="736"/>
      <c r="C284" s="736"/>
      <c r="D284" s="736"/>
      <c r="E284" s="736"/>
      <c r="F284" s="736"/>
      <c r="G284" s="736"/>
      <c r="H284" s="736"/>
      <c r="I284" s="736"/>
      <c r="J284" s="736"/>
      <c r="K284" s="736"/>
      <c r="L284" s="736"/>
      <c r="M284" s="736"/>
      <c r="N284" s="736"/>
      <c r="O284" s="746"/>
      <c r="P284" s="732" t="s">
        <v>71</v>
      </c>
      <c r="Q284" s="733"/>
      <c r="R284" s="733"/>
      <c r="S284" s="733"/>
      <c r="T284" s="733"/>
      <c r="U284" s="733"/>
      <c r="V284" s="734"/>
      <c r="W284" s="37" t="s">
        <v>69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hidden="1" customHeight="1" x14ac:dyDescent="0.25">
      <c r="A285" s="737" t="s">
        <v>490</v>
      </c>
      <c r="B285" s="736"/>
      <c r="C285" s="736"/>
      <c r="D285" s="736"/>
      <c r="E285" s="736"/>
      <c r="F285" s="736"/>
      <c r="G285" s="736"/>
      <c r="H285" s="736"/>
      <c r="I285" s="736"/>
      <c r="J285" s="736"/>
      <c r="K285" s="736"/>
      <c r="L285" s="736"/>
      <c r="M285" s="736"/>
      <c r="N285" s="736"/>
      <c r="O285" s="736"/>
      <c r="P285" s="736"/>
      <c r="Q285" s="736"/>
      <c r="R285" s="736"/>
      <c r="S285" s="736"/>
      <c r="T285" s="736"/>
      <c r="U285" s="736"/>
      <c r="V285" s="736"/>
      <c r="W285" s="736"/>
      <c r="X285" s="736"/>
      <c r="Y285" s="736"/>
      <c r="Z285" s="736"/>
      <c r="AA285" s="718"/>
      <c r="AB285" s="718"/>
      <c r="AC285" s="718"/>
    </row>
    <row r="286" spans="1:68" ht="14.25" hidden="1" customHeight="1" x14ac:dyDescent="0.25">
      <c r="A286" s="735" t="s">
        <v>114</v>
      </c>
      <c r="B286" s="736"/>
      <c r="C286" s="736"/>
      <c r="D286" s="736"/>
      <c r="E286" s="736"/>
      <c r="F286" s="736"/>
      <c r="G286" s="736"/>
      <c r="H286" s="736"/>
      <c r="I286" s="736"/>
      <c r="J286" s="736"/>
      <c r="K286" s="736"/>
      <c r="L286" s="736"/>
      <c r="M286" s="736"/>
      <c r="N286" s="736"/>
      <c r="O286" s="736"/>
      <c r="P286" s="736"/>
      <c r="Q286" s="736"/>
      <c r="R286" s="736"/>
      <c r="S286" s="736"/>
      <c r="T286" s="736"/>
      <c r="U286" s="736"/>
      <c r="V286" s="736"/>
      <c r="W286" s="736"/>
      <c r="X286" s="736"/>
      <c r="Y286" s="736"/>
      <c r="Z286" s="736"/>
      <c r="AA286" s="717"/>
      <c r="AB286" s="717"/>
      <c r="AC286" s="717"/>
    </row>
    <row r="287" spans="1:68" ht="27" hidden="1" customHeight="1" x14ac:dyDescent="0.25">
      <c r="A287" s="54" t="s">
        <v>491</v>
      </c>
      <c r="B287" s="54" t="s">
        <v>492</v>
      </c>
      <c r="C287" s="31">
        <v>4301011876</v>
      </c>
      <c r="D287" s="738">
        <v>4680115885707</v>
      </c>
      <c r="E287" s="739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117</v>
      </c>
      <c r="L287" s="32"/>
      <c r="M287" s="33" t="s">
        <v>118</v>
      </c>
      <c r="N287" s="33"/>
      <c r="O287" s="32">
        <v>31</v>
      </c>
      <c r="P287" s="85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0"/>
      <c r="R287" s="730"/>
      <c r="S287" s="730"/>
      <c r="T287" s="731"/>
      <c r="U287" s="34"/>
      <c r="V287" s="34"/>
      <c r="W287" s="35" t="s">
        <v>69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441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745"/>
      <c r="B288" s="736"/>
      <c r="C288" s="736"/>
      <c r="D288" s="736"/>
      <c r="E288" s="736"/>
      <c r="F288" s="736"/>
      <c r="G288" s="736"/>
      <c r="H288" s="736"/>
      <c r="I288" s="736"/>
      <c r="J288" s="736"/>
      <c r="K288" s="736"/>
      <c r="L288" s="736"/>
      <c r="M288" s="736"/>
      <c r="N288" s="736"/>
      <c r="O288" s="746"/>
      <c r="P288" s="732" t="s">
        <v>71</v>
      </c>
      <c r="Q288" s="733"/>
      <c r="R288" s="733"/>
      <c r="S288" s="733"/>
      <c r="T288" s="733"/>
      <c r="U288" s="733"/>
      <c r="V288" s="734"/>
      <c r="W288" s="37" t="s">
        <v>72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hidden="1" x14ac:dyDescent="0.2">
      <c r="A289" s="736"/>
      <c r="B289" s="736"/>
      <c r="C289" s="736"/>
      <c r="D289" s="736"/>
      <c r="E289" s="736"/>
      <c r="F289" s="736"/>
      <c r="G289" s="736"/>
      <c r="H289" s="736"/>
      <c r="I289" s="736"/>
      <c r="J289" s="736"/>
      <c r="K289" s="736"/>
      <c r="L289" s="736"/>
      <c r="M289" s="736"/>
      <c r="N289" s="736"/>
      <c r="O289" s="746"/>
      <c r="P289" s="732" t="s">
        <v>71</v>
      </c>
      <c r="Q289" s="733"/>
      <c r="R289" s="733"/>
      <c r="S289" s="733"/>
      <c r="T289" s="733"/>
      <c r="U289" s="733"/>
      <c r="V289" s="734"/>
      <c r="W289" s="37" t="s">
        <v>69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hidden="1" customHeight="1" x14ac:dyDescent="0.25">
      <c r="A290" s="737" t="s">
        <v>493</v>
      </c>
      <c r="B290" s="736"/>
      <c r="C290" s="736"/>
      <c r="D290" s="736"/>
      <c r="E290" s="736"/>
      <c r="F290" s="736"/>
      <c r="G290" s="736"/>
      <c r="H290" s="736"/>
      <c r="I290" s="736"/>
      <c r="J290" s="736"/>
      <c r="K290" s="736"/>
      <c r="L290" s="736"/>
      <c r="M290" s="736"/>
      <c r="N290" s="736"/>
      <c r="O290" s="736"/>
      <c r="P290" s="736"/>
      <c r="Q290" s="736"/>
      <c r="R290" s="736"/>
      <c r="S290" s="736"/>
      <c r="T290" s="736"/>
      <c r="U290" s="736"/>
      <c r="V290" s="736"/>
      <c r="W290" s="736"/>
      <c r="X290" s="736"/>
      <c r="Y290" s="736"/>
      <c r="Z290" s="736"/>
      <c r="AA290" s="718"/>
      <c r="AB290" s="718"/>
      <c r="AC290" s="718"/>
    </row>
    <row r="291" spans="1:68" ht="14.25" hidden="1" customHeight="1" x14ac:dyDescent="0.25">
      <c r="A291" s="735" t="s">
        <v>114</v>
      </c>
      <c r="B291" s="736"/>
      <c r="C291" s="736"/>
      <c r="D291" s="736"/>
      <c r="E291" s="736"/>
      <c r="F291" s="736"/>
      <c r="G291" s="736"/>
      <c r="H291" s="736"/>
      <c r="I291" s="736"/>
      <c r="J291" s="736"/>
      <c r="K291" s="736"/>
      <c r="L291" s="736"/>
      <c r="M291" s="736"/>
      <c r="N291" s="736"/>
      <c r="O291" s="736"/>
      <c r="P291" s="736"/>
      <c r="Q291" s="736"/>
      <c r="R291" s="736"/>
      <c r="S291" s="736"/>
      <c r="T291" s="736"/>
      <c r="U291" s="736"/>
      <c r="V291" s="736"/>
      <c r="W291" s="736"/>
      <c r="X291" s="736"/>
      <c r="Y291" s="736"/>
      <c r="Z291" s="736"/>
      <c r="AA291" s="717"/>
      <c r="AB291" s="717"/>
      <c r="AC291" s="717"/>
    </row>
    <row r="292" spans="1:68" ht="27" hidden="1" customHeight="1" x14ac:dyDescent="0.25">
      <c r="A292" s="54" t="s">
        <v>494</v>
      </c>
      <c r="B292" s="54" t="s">
        <v>495</v>
      </c>
      <c r="C292" s="31">
        <v>4301011223</v>
      </c>
      <c r="D292" s="738">
        <v>4607091383423</v>
      </c>
      <c r="E292" s="739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117</v>
      </c>
      <c r="L292" s="32"/>
      <c r="M292" s="33" t="s">
        <v>121</v>
      </c>
      <c r="N292" s="33"/>
      <c r="O292" s="32">
        <v>35</v>
      </c>
      <c r="P292" s="11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0"/>
      <c r="R292" s="730"/>
      <c r="S292" s="730"/>
      <c r="T292" s="731"/>
      <c r="U292" s="34"/>
      <c r="V292" s="34"/>
      <c r="W292" s="35" t="s">
        <v>69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119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hidden="1" customHeight="1" x14ac:dyDescent="0.25">
      <c r="A293" s="54" t="s">
        <v>496</v>
      </c>
      <c r="B293" s="54" t="s">
        <v>497</v>
      </c>
      <c r="C293" s="31">
        <v>4301011879</v>
      </c>
      <c r="D293" s="738">
        <v>4680115885691</v>
      </c>
      <c r="E293" s="739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117</v>
      </c>
      <c r="L293" s="32"/>
      <c r="M293" s="33" t="s">
        <v>68</v>
      </c>
      <c r="N293" s="33"/>
      <c r="O293" s="32">
        <v>30</v>
      </c>
      <c r="P293" s="11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0"/>
      <c r="R293" s="730"/>
      <c r="S293" s="730"/>
      <c r="T293" s="731"/>
      <c r="U293" s="34"/>
      <c r="V293" s="34"/>
      <c r="W293" s="35" t="s">
        <v>69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498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499</v>
      </c>
      <c r="B294" s="54" t="s">
        <v>500</v>
      </c>
      <c r="C294" s="31">
        <v>4301011878</v>
      </c>
      <c r="D294" s="738">
        <v>4680115885660</v>
      </c>
      <c r="E294" s="739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117</v>
      </c>
      <c r="L294" s="32"/>
      <c r="M294" s="33" t="s">
        <v>68</v>
      </c>
      <c r="N294" s="33"/>
      <c r="O294" s="32">
        <v>35</v>
      </c>
      <c r="P294" s="11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0"/>
      <c r="R294" s="730"/>
      <c r="S294" s="730"/>
      <c r="T294" s="731"/>
      <c r="U294" s="34"/>
      <c r="V294" s="34"/>
      <c r="W294" s="35" t="s">
        <v>69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501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45"/>
      <c r="B295" s="736"/>
      <c r="C295" s="736"/>
      <c r="D295" s="736"/>
      <c r="E295" s="736"/>
      <c r="F295" s="736"/>
      <c r="G295" s="736"/>
      <c r="H295" s="736"/>
      <c r="I295" s="736"/>
      <c r="J295" s="736"/>
      <c r="K295" s="736"/>
      <c r="L295" s="736"/>
      <c r="M295" s="736"/>
      <c r="N295" s="736"/>
      <c r="O295" s="746"/>
      <c r="P295" s="732" t="s">
        <v>71</v>
      </c>
      <c r="Q295" s="733"/>
      <c r="R295" s="733"/>
      <c r="S295" s="733"/>
      <c r="T295" s="733"/>
      <c r="U295" s="733"/>
      <c r="V295" s="734"/>
      <c r="W295" s="37" t="s">
        <v>72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hidden="1" x14ac:dyDescent="0.2">
      <c r="A296" s="736"/>
      <c r="B296" s="736"/>
      <c r="C296" s="736"/>
      <c r="D296" s="736"/>
      <c r="E296" s="736"/>
      <c r="F296" s="736"/>
      <c r="G296" s="736"/>
      <c r="H296" s="736"/>
      <c r="I296" s="736"/>
      <c r="J296" s="736"/>
      <c r="K296" s="736"/>
      <c r="L296" s="736"/>
      <c r="M296" s="736"/>
      <c r="N296" s="736"/>
      <c r="O296" s="746"/>
      <c r="P296" s="732" t="s">
        <v>71</v>
      </c>
      <c r="Q296" s="733"/>
      <c r="R296" s="733"/>
      <c r="S296" s="733"/>
      <c r="T296" s="733"/>
      <c r="U296" s="733"/>
      <c r="V296" s="734"/>
      <c r="W296" s="37" t="s">
        <v>69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hidden="1" customHeight="1" x14ac:dyDescent="0.25">
      <c r="A297" s="737" t="s">
        <v>502</v>
      </c>
      <c r="B297" s="736"/>
      <c r="C297" s="736"/>
      <c r="D297" s="736"/>
      <c r="E297" s="736"/>
      <c r="F297" s="736"/>
      <c r="G297" s="736"/>
      <c r="H297" s="736"/>
      <c r="I297" s="736"/>
      <c r="J297" s="736"/>
      <c r="K297" s="736"/>
      <c r="L297" s="736"/>
      <c r="M297" s="736"/>
      <c r="N297" s="736"/>
      <c r="O297" s="736"/>
      <c r="P297" s="736"/>
      <c r="Q297" s="736"/>
      <c r="R297" s="736"/>
      <c r="S297" s="736"/>
      <c r="T297" s="736"/>
      <c r="U297" s="736"/>
      <c r="V297" s="736"/>
      <c r="W297" s="736"/>
      <c r="X297" s="736"/>
      <c r="Y297" s="736"/>
      <c r="Z297" s="736"/>
      <c r="AA297" s="718"/>
      <c r="AB297" s="718"/>
      <c r="AC297" s="718"/>
    </row>
    <row r="298" spans="1:68" ht="14.25" hidden="1" customHeight="1" x14ac:dyDescent="0.25">
      <c r="A298" s="735" t="s">
        <v>73</v>
      </c>
      <c r="B298" s="736"/>
      <c r="C298" s="736"/>
      <c r="D298" s="736"/>
      <c r="E298" s="736"/>
      <c r="F298" s="736"/>
      <c r="G298" s="736"/>
      <c r="H298" s="736"/>
      <c r="I298" s="736"/>
      <c r="J298" s="736"/>
      <c r="K298" s="736"/>
      <c r="L298" s="736"/>
      <c r="M298" s="736"/>
      <c r="N298" s="736"/>
      <c r="O298" s="736"/>
      <c r="P298" s="736"/>
      <c r="Q298" s="736"/>
      <c r="R298" s="736"/>
      <c r="S298" s="736"/>
      <c r="T298" s="736"/>
      <c r="U298" s="736"/>
      <c r="V298" s="736"/>
      <c r="W298" s="736"/>
      <c r="X298" s="736"/>
      <c r="Y298" s="736"/>
      <c r="Z298" s="736"/>
      <c r="AA298" s="717"/>
      <c r="AB298" s="717"/>
      <c r="AC298" s="717"/>
    </row>
    <row r="299" spans="1:68" ht="27" hidden="1" customHeight="1" x14ac:dyDescent="0.25">
      <c r="A299" s="54" t="s">
        <v>503</v>
      </c>
      <c r="B299" s="54" t="s">
        <v>504</v>
      </c>
      <c r="C299" s="31">
        <v>4301051409</v>
      </c>
      <c r="D299" s="738">
        <v>4680115881556</v>
      </c>
      <c r="E299" s="739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117</v>
      </c>
      <c r="L299" s="32"/>
      <c r="M299" s="33" t="s">
        <v>121</v>
      </c>
      <c r="N299" s="33"/>
      <c r="O299" s="32">
        <v>45</v>
      </c>
      <c r="P299" s="9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0"/>
      <c r="R299" s="730"/>
      <c r="S299" s="730"/>
      <c r="T299" s="731"/>
      <c r="U299" s="34"/>
      <c r="V299" s="34"/>
      <c r="W299" s="35" t="s">
        <v>69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505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506</v>
      </c>
      <c r="B300" s="54" t="s">
        <v>507</v>
      </c>
      <c r="C300" s="31">
        <v>4301051506</v>
      </c>
      <c r="D300" s="738">
        <v>4680115881037</v>
      </c>
      <c r="E300" s="739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76</v>
      </c>
      <c r="L300" s="32"/>
      <c r="M300" s="33" t="s">
        <v>68</v>
      </c>
      <c r="N300" s="33"/>
      <c r="O300" s="32">
        <v>40</v>
      </c>
      <c r="P300" s="8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0"/>
      <c r="R300" s="730"/>
      <c r="S300" s="730"/>
      <c r="T300" s="731"/>
      <c r="U300" s="34"/>
      <c r="V300" s="34"/>
      <c r="W300" s="35" t="s">
        <v>69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508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509</v>
      </c>
      <c r="B301" s="54" t="s">
        <v>510</v>
      </c>
      <c r="C301" s="31">
        <v>4301051487</v>
      </c>
      <c r="D301" s="738">
        <v>4680115881228</v>
      </c>
      <c r="E301" s="739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76</v>
      </c>
      <c r="L301" s="32"/>
      <c r="M301" s="33" t="s">
        <v>68</v>
      </c>
      <c r="N301" s="33"/>
      <c r="O301" s="32">
        <v>40</v>
      </c>
      <c r="P301" s="10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0"/>
      <c r="R301" s="730"/>
      <c r="S301" s="730"/>
      <c r="T301" s="731"/>
      <c r="U301" s="34"/>
      <c r="V301" s="34"/>
      <c r="W301" s="35" t="s">
        <v>69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379" t="s">
        <v>508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511</v>
      </c>
      <c r="B302" s="54" t="s">
        <v>512</v>
      </c>
      <c r="C302" s="31">
        <v>4301051384</v>
      </c>
      <c r="D302" s="738">
        <v>4680115881211</v>
      </c>
      <c r="E302" s="739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76</v>
      </c>
      <c r="L302" s="32"/>
      <c r="M302" s="33" t="s">
        <v>68</v>
      </c>
      <c r="N302" s="33"/>
      <c r="O302" s="32">
        <v>45</v>
      </c>
      <c r="P302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0"/>
      <c r="R302" s="730"/>
      <c r="S302" s="730"/>
      <c r="T302" s="731"/>
      <c r="U302" s="34"/>
      <c r="V302" s="34"/>
      <c r="W302" s="35" t="s">
        <v>69</v>
      </c>
      <c r="X302" s="723">
        <v>0</v>
      </c>
      <c r="Y302" s="724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505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513</v>
      </c>
      <c r="B303" s="54" t="s">
        <v>514</v>
      </c>
      <c r="C303" s="31">
        <v>4301051378</v>
      </c>
      <c r="D303" s="738">
        <v>4680115881020</v>
      </c>
      <c r="E303" s="739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9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0"/>
      <c r="R303" s="730"/>
      <c r="S303" s="730"/>
      <c r="T303" s="731"/>
      <c r="U303" s="34"/>
      <c r="V303" s="34"/>
      <c r="W303" s="35" t="s">
        <v>69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515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5"/>
      <c r="B304" s="736"/>
      <c r="C304" s="736"/>
      <c r="D304" s="736"/>
      <c r="E304" s="736"/>
      <c r="F304" s="736"/>
      <c r="G304" s="736"/>
      <c r="H304" s="736"/>
      <c r="I304" s="736"/>
      <c r="J304" s="736"/>
      <c r="K304" s="736"/>
      <c r="L304" s="736"/>
      <c r="M304" s="736"/>
      <c r="N304" s="736"/>
      <c r="O304" s="746"/>
      <c r="P304" s="732" t="s">
        <v>71</v>
      </c>
      <c r="Q304" s="733"/>
      <c r="R304" s="733"/>
      <c r="S304" s="733"/>
      <c r="T304" s="733"/>
      <c r="U304" s="733"/>
      <c r="V304" s="734"/>
      <c r="W304" s="37" t="s">
        <v>72</v>
      </c>
      <c r="X304" s="725">
        <f>IFERROR(X299/H299,"0")+IFERROR(X300/H300,"0")+IFERROR(X301/H301,"0")+IFERROR(X302/H302,"0")+IFERROR(X303/H303,"0")</f>
        <v>0</v>
      </c>
      <c r="Y304" s="725">
        <f>IFERROR(Y299/H299,"0")+IFERROR(Y300/H300,"0")+IFERROR(Y301/H301,"0")+IFERROR(Y302/H302,"0")+IFERROR(Y303/H303,"0")</f>
        <v>0</v>
      </c>
      <c r="Z304" s="725">
        <f>IFERROR(IF(Z299="",0,Z299),"0")+IFERROR(IF(Z300="",0,Z300),"0")+IFERROR(IF(Z301="",0,Z301),"0")+IFERROR(IF(Z302="",0,Z302),"0")+IFERROR(IF(Z303="",0,Z303),"0")</f>
        <v>0</v>
      </c>
      <c r="AA304" s="726"/>
      <c r="AB304" s="726"/>
      <c r="AC304" s="726"/>
    </row>
    <row r="305" spans="1:68" hidden="1" x14ac:dyDescent="0.2">
      <c r="A305" s="736"/>
      <c r="B305" s="736"/>
      <c r="C305" s="736"/>
      <c r="D305" s="736"/>
      <c r="E305" s="736"/>
      <c r="F305" s="736"/>
      <c r="G305" s="736"/>
      <c r="H305" s="736"/>
      <c r="I305" s="736"/>
      <c r="J305" s="736"/>
      <c r="K305" s="736"/>
      <c r="L305" s="736"/>
      <c r="M305" s="736"/>
      <c r="N305" s="736"/>
      <c r="O305" s="746"/>
      <c r="P305" s="732" t="s">
        <v>71</v>
      </c>
      <c r="Q305" s="733"/>
      <c r="R305" s="733"/>
      <c r="S305" s="733"/>
      <c r="T305" s="733"/>
      <c r="U305" s="733"/>
      <c r="V305" s="734"/>
      <c r="W305" s="37" t="s">
        <v>69</v>
      </c>
      <c r="X305" s="725">
        <f>IFERROR(SUM(X299:X303),"0")</f>
        <v>0</v>
      </c>
      <c r="Y305" s="725">
        <f>IFERROR(SUM(Y299:Y303),"0")</f>
        <v>0</v>
      </c>
      <c r="Z305" s="37"/>
      <c r="AA305" s="726"/>
      <c r="AB305" s="726"/>
      <c r="AC305" s="726"/>
    </row>
    <row r="306" spans="1:68" ht="16.5" hidden="1" customHeight="1" x14ac:dyDescent="0.25">
      <c r="A306" s="737" t="s">
        <v>516</v>
      </c>
      <c r="B306" s="736"/>
      <c r="C306" s="736"/>
      <c r="D306" s="736"/>
      <c r="E306" s="736"/>
      <c r="F306" s="736"/>
      <c r="G306" s="736"/>
      <c r="H306" s="736"/>
      <c r="I306" s="736"/>
      <c r="J306" s="736"/>
      <c r="K306" s="736"/>
      <c r="L306" s="736"/>
      <c r="M306" s="736"/>
      <c r="N306" s="736"/>
      <c r="O306" s="736"/>
      <c r="P306" s="736"/>
      <c r="Q306" s="736"/>
      <c r="R306" s="736"/>
      <c r="S306" s="736"/>
      <c r="T306" s="736"/>
      <c r="U306" s="736"/>
      <c r="V306" s="736"/>
      <c r="W306" s="736"/>
      <c r="X306" s="736"/>
      <c r="Y306" s="736"/>
      <c r="Z306" s="736"/>
      <c r="AA306" s="718"/>
      <c r="AB306" s="718"/>
      <c r="AC306" s="718"/>
    </row>
    <row r="307" spans="1:68" ht="14.25" hidden="1" customHeight="1" x14ac:dyDescent="0.25">
      <c r="A307" s="735" t="s">
        <v>73</v>
      </c>
      <c r="B307" s="736"/>
      <c r="C307" s="736"/>
      <c r="D307" s="736"/>
      <c r="E307" s="736"/>
      <c r="F307" s="736"/>
      <c r="G307" s="736"/>
      <c r="H307" s="736"/>
      <c r="I307" s="736"/>
      <c r="J307" s="736"/>
      <c r="K307" s="736"/>
      <c r="L307" s="736"/>
      <c r="M307" s="736"/>
      <c r="N307" s="736"/>
      <c r="O307" s="736"/>
      <c r="P307" s="736"/>
      <c r="Q307" s="736"/>
      <c r="R307" s="736"/>
      <c r="S307" s="736"/>
      <c r="T307" s="736"/>
      <c r="U307" s="736"/>
      <c r="V307" s="736"/>
      <c r="W307" s="736"/>
      <c r="X307" s="736"/>
      <c r="Y307" s="736"/>
      <c r="Z307" s="736"/>
      <c r="AA307" s="717"/>
      <c r="AB307" s="717"/>
      <c r="AC307" s="717"/>
    </row>
    <row r="308" spans="1:68" ht="27" hidden="1" customHeight="1" x14ac:dyDescent="0.25">
      <c r="A308" s="54" t="s">
        <v>517</v>
      </c>
      <c r="B308" s="54" t="s">
        <v>518</v>
      </c>
      <c r="C308" s="31">
        <v>4301051731</v>
      </c>
      <c r="D308" s="738">
        <v>4680115884618</v>
      </c>
      <c r="E308" s="739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45</v>
      </c>
      <c r="P308" s="9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0"/>
      <c r="R308" s="730"/>
      <c r="S308" s="730"/>
      <c r="T308" s="731"/>
      <c r="U308" s="34"/>
      <c r="V308" s="34"/>
      <c r="W308" s="35" t="s">
        <v>69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519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5"/>
      <c r="B309" s="736"/>
      <c r="C309" s="736"/>
      <c r="D309" s="736"/>
      <c r="E309" s="736"/>
      <c r="F309" s="736"/>
      <c r="G309" s="736"/>
      <c r="H309" s="736"/>
      <c r="I309" s="736"/>
      <c r="J309" s="736"/>
      <c r="K309" s="736"/>
      <c r="L309" s="736"/>
      <c r="M309" s="736"/>
      <c r="N309" s="736"/>
      <c r="O309" s="746"/>
      <c r="P309" s="732" t="s">
        <v>71</v>
      </c>
      <c r="Q309" s="733"/>
      <c r="R309" s="733"/>
      <c r="S309" s="733"/>
      <c r="T309" s="733"/>
      <c r="U309" s="733"/>
      <c r="V309" s="734"/>
      <c r="W309" s="37" t="s">
        <v>72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hidden="1" x14ac:dyDescent="0.2">
      <c r="A310" s="736"/>
      <c r="B310" s="736"/>
      <c r="C310" s="736"/>
      <c r="D310" s="736"/>
      <c r="E310" s="736"/>
      <c r="F310" s="736"/>
      <c r="G310" s="736"/>
      <c r="H310" s="736"/>
      <c r="I310" s="736"/>
      <c r="J310" s="736"/>
      <c r="K310" s="736"/>
      <c r="L310" s="736"/>
      <c r="M310" s="736"/>
      <c r="N310" s="736"/>
      <c r="O310" s="746"/>
      <c r="P310" s="732" t="s">
        <v>71</v>
      </c>
      <c r="Q310" s="733"/>
      <c r="R310" s="733"/>
      <c r="S310" s="733"/>
      <c r="T310" s="733"/>
      <c r="U310" s="733"/>
      <c r="V310" s="734"/>
      <c r="W310" s="37" t="s">
        <v>69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hidden="1" customHeight="1" x14ac:dyDescent="0.25">
      <c r="A311" s="737" t="s">
        <v>520</v>
      </c>
      <c r="B311" s="736"/>
      <c r="C311" s="736"/>
      <c r="D311" s="736"/>
      <c r="E311" s="736"/>
      <c r="F311" s="736"/>
      <c r="G311" s="736"/>
      <c r="H311" s="736"/>
      <c r="I311" s="736"/>
      <c r="J311" s="736"/>
      <c r="K311" s="736"/>
      <c r="L311" s="736"/>
      <c r="M311" s="736"/>
      <c r="N311" s="736"/>
      <c r="O311" s="736"/>
      <c r="P311" s="736"/>
      <c r="Q311" s="736"/>
      <c r="R311" s="736"/>
      <c r="S311" s="736"/>
      <c r="T311" s="736"/>
      <c r="U311" s="736"/>
      <c r="V311" s="736"/>
      <c r="W311" s="736"/>
      <c r="X311" s="736"/>
      <c r="Y311" s="736"/>
      <c r="Z311" s="736"/>
      <c r="AA311" s="718"/>
      <c r="AB311" s="718"/>
      <c r="AC311" s="718"/>
    </row>
    <row r="312" spans="1:68" ht="14.25" hidden="1" customHeight="1" x14ac:dyDescent="0.25">
      <c r="A312" s="735" t="s">
        <v>114</v>
      </c>
      <c r="B312" s="736"/>
      <c r="C312" s="736"/>
      <c r="D312" s="736"/>
      <c r="E312" s="736"/>
      <c r="F312" s="736"/>
      <c r="G312" s="736"/>
      <c r="H312" s="736"/>
      <c r="I312" s="736"/>
      <c r="J312" s="736"/>
      <c r="K312" s="736"/>
      <c r="L312" s="736"/>
      <c r="M312" s="736"/>
      <c r="N312" s="736"/>
      <c r="O312" s="736"/>
      <c r="P312" s="736"/>
      <c r="Q312" s="736"/>
      <c r="R312" s="736"/>
      <c r="S312" s="736"/>
      <c r="T312" s="736"/>
      <c r="U312" s="736"/>
      <c r="V312" s="736"/>
      <c r="W312" s="736"/>
      <c r="X312" s="736"/>
      <c r="Y312" s="736"/>
      <c r="Z312" s="736"/>
      <c r="AA312" s="717"/>
      <c r="AB312" s="717"/>
      <c r="AC312" s="717"/>
    </row>
    <row r="313" spans="1:68" ht="27" hidden="1" customHeight="1" x14ac:dyDescent="0.25">
      <c r="A313" s="54" t="s">
        <v>521</v>
      </c>
      <c r="B313" s="54" t="s">
        <v>522</v>
      </c>
      <c r="C313" s="31">
        <v>4301011593</v>
      </c>
      <c r="D313" s="738">
        <v>4680115882973</v>
      </c>
      <c r="E313" s="739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117</v>
      </c>
      <c r="L313" s="32"/>
      <c r="M313" s="33" t="s">
        <v>118</v>
      </c>
      <c r="N313" s="33"/>
      <c r="O313" s="32">
        <v>55</v>
      </c>
      <c r="P313" s="113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0"/>
      <c r="R313" s="730"/>
      <c r="S313" s="730"/>
      <c r="T313" s="731"/>
      <c r="U313" s="34"/>
      <c r="V313" s="34"/>
      <c r="W313" s="35" t="s">
        <v>69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448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5"/>
      <c r="B314" s="736"/>
      <c r="C314" s="736"/>
      <c r="D314" s="736"/>
      <c r="E314" s="736"/>
      <c r="F314" s="736"/>
      <c r="G314" s="736"/>
      <c r="H314" s="736"/>
      <c r="I314" s="736"/>
      <c r="J314" s="736"/>
      <c r="K314" s="736"/>
      <c r="L314" s="736"/>
      <c r="M314" s="736"/>
      <c r="N314" s="736"/>
      <c r="O314" s="746"/>
      <c r="P314" s="732" t="s">
        <v>71</v>
      </c>
      <c r="Q314" s="733"/>
      <c r="R314" s="733"/>
      <c r="S314" s="733"/>
      <c r="T314" s="733"/>
      <c r="U314" s="733"/>
      <c r="V314" s="734"/>
      <c r="W314" s="37" t="s">
        <v>72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hidden="1" x14ac:dyDescent="0.2">
      <c r="A315" s="736"/>
      <c r="B315" s="736"/>
      <c r="C315" s="736"/>
      <c r="D315" s="736"/>
      <c r="E315" s="736"/>
      <c r="F315" s="736"/>
      <c r="G315" s="736"/>
      <c r="H315" s="736"/>
      <c r="I315" s="736"/>
      <c r="J315" s="736"/>
      <c r="K315" s="736"/>
      <c r="L315" s="736"/>
      <c r="M315" s="736"/>
      <c r="N315" s="736"/>
      <c r="O315" s="746"/>
      <c r="P315" s="732" t="s">
        <v>71</v>
      </c>
      <c r="Q315" s="733"/>
      <c r="R315" s="733"/>
      <c r="S315" s="733"/>
      <c r="T315" s="733"/>
      <c r="U315" s="733"/>
      <c r="V315" s="734"/>
      <c r="W315" s="37" t="s">
        <v>69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hidden="1" customHeight="1" x14ac:dyDescent="0.25">
      <c r="A316" s="735" t="s">
        <v>64</v>
      </c>
      <c r="B316" s="736"/>
      <c r="C316" s="736"/>
      <c r="D316" s="736"/>
      <c r="E316" s="736"/>
      <c r="F316" s="736"/>
      <c r="G316" s="736"/>
      <c r="H316" s="736"/>
      <c r="I316" s="736"/>
      <c r="J316" s="736"/>
      <c r="K316" s="736"/>
      <c r="L316" s="736"/>
      <c r="M316" s="736"/>
      <c r="N316" s="736"/>
      <c r="O316" s="736"/>
      <c r="P316" s="736"/>
      <c r="Q316" s="736"/>
      <c r="R316" s="736"/>
      <c r="S316" s="736"/>
      <c r="T316" s="736"/>
      <c r="U316" s="736"/>
      <c r="V316" s="736"/>
      <c r="W316" s="736"/>
      <c r="X316" s="736"/>
      <c r="Y316" s="736"/>
      <c r="Z316" s="736"/>
      <c r="AA316" s="717"/>
      <c r="AB316" s="717"/>
      <c r="AC316" s="717"/>
    </row>
    <row r="317" spans="1:68" ht="27" hidden="1" customHeight="1" x14ac:dyDescent="0.25">
      <c r="A317" s="54" t="s">
        <v>523</v>
      </c>
      <c r="B317" s="54" t="s">
        <v>524</v>
      </c>
      <c r="C317" s="31">
        <v>4301031305</v>
      </c>
      <c r="D317" s="738">
        <v>4607091389845</v>
      </c>
      <c r="E317" s="739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67</v>
      </c>
      <c r="L317" s="32"/>
      <c r="M317" s="33" t="s">
        <v>68</v>
      </c>
      <c r="N317" s="33"/>
      <c r="O317" s="32">
        <v>40</v>
      </c>
      <c r="P317" s="108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0"/>
      <c r="R317" s="730"/>
      <c r="S317" s="730"/>
      <c r="T317" s="731"/>
      <c r="U317" s="34"/>
      <c r="V317" s="34"/>
      <c r="W317" s="35" t="s">
        <v>69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525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526</v>
      </c>
      <c r="B318" s="54" t="s">
        <v>527</v>
      </c>
      <c r="C318" s="31">
        <v>4301031306</v>
      </c>
      <c r="D318" s="738">
        <v>4680115882881</v>
      </c>
      <c r="E318" s="739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99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0"/>
      <c r="R318" s="730"/>
      <c r="S318" s="730"/>
      <c r="T318" s="731"/>
      <c r="U318" s="34"/>
      <c r="V318" s="34"/>
      <c r="W318" s="35" t="s">
        <v>69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525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45"/>
      <c r="B319" s="736"/>
      <c r="C319" s="736"/>
      <c r="D319" s="736"/>
      <c r="E319" s="736"/>
      <c r="F319" s="736"/>
      <c r="G319" s="736"/>
      <c r="H319" s="736"/>
      <c r="I319" s="736"/>
      <c r="J319" s="736"/>
      <c r="K319" s="736"/>
      <c r="L319" s="736"/>
      <c r="M319" s="736"/>
      <c r="N319" s="736"/>
      <c r="O319" s="746"/>
      <c r="P319" s="732" t="s">
        <v>71</v>
      </c>
      <c r="Q319" s="733"/>
      <c r="R319" s="733"/>
      <c r="S319" s="733"/>
      <c r="T319" s="733"/>
      <c r="U319" s="733"/>
      <c r="V319" s="734"/>
      <c r="W319" s="37" t="s">
        <v>72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hidden="1" x14ac:dyDescent="0.2">
      <c r="A320" s="736"/>
      <c r="B320" s="736"/>
      <c r="C320" s="736"/>
      <c r="D320" s="736"/>
      <c r="E320" s="736"/>
      <c r="F320" s="736"/>
      <c r="G320" s="736"/>
      <c r="H320" s="736"/>
      <c r="I320" s="736"/>
      <c r="J320" s="736"/>
      <c r="K320" s="736"/>
      <c r="L320" s="736"/>
      <c r="M320" s="736"/>
      <c r="N320" s="736"/>
      <c r="O320" s="746"/>
      <c r="P320" s="732" t="s">
        <v>71</v>
      </c>
      <c r="Q320" s="733"/>
      <c r="R320" s="733"/>
      <c r="S320" s="733"/>
      <c r="T320" s="733"/>
      <c r="U320" s="733"/>
      <c r="V320" s="734"/>
      <c r="W320" s="37" t="s">
        <v>69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hidden="1" customHeight="1" x14ac:dyDescent="0.25">
      <c r="A321" s="737" t="s">
        <v>528</v>
      </c>
      <c r="B321" s="736"/>
      <c r="C321" s="736"/>
      <c r="D321" s="736"/>
      <c r="E321" s="736"/>
      <c r="F321" s="736"/>
      <c r="G321" s="736"/>
      <c r="H321" s="736"/>
      <c r="I321" s="736"/>
      <c r="J321" s="736"/>
      <c r="K321" s="736"/>
      <c r="L321" s="736"/>
      <c r="M321" s="736"/>
      <c r="N321" s="736"/>
      <c r="O321" s="736"/>
      <c r="P321" s="736"/>
      <c r="Q321" s="736"/>
      <c r="R321" s="736"/>
      <c r="S321" s="736"/>
      <c r="T321" s="736"/>
      <c r="U321" s="736"/>
      <c r="V321" s="736"/>
      <c r="W321" s="736"/>
      <c r="X321" s="736"/>
      <c r="Y321" s="736"/>
      <c r="Z321" s="736"/>
      <c r="AA321" s="718"/>
      <c r="AB321" s="718"/>
      <c r="AC321" s="718"/>
    </row>
    <row r="322" spans="1:68" ht="14.25" hidden="1" customHeight="1" x14ac:dyDescent="0.25">
      <c r="A322" s="735" t="s">
        <v>114</v>
      </c>
      <c r="B322" s="736"/>
      <c r="C322" s="736"/>
      <c r="D322" s="736"/>
      <c r="E322" s="736"/>
      <c r="F322" s="736"/>
      <c r="G322" s="736"/>
      <c r="H322" s="736"/>
      <c r="I322" s="736"/>
      <c r="J322" s="736"/>
      <c r="K322" s="736"/>
      <c r="L322" s="736"/>
      <c r="M322" s="736"/>
      <c r="N322" s="736"/>
      <c r="O322" s="736"/>
      <c r="P322" s="736"/>
      <c r="Q322" s="736"/>
      <c r="R322" s="736"/>
      <c r="S322" s="736"/>
      <c r="T322" s="736"/>
      <c r="U322" s="736"/>
      <c r="V322" s="736"/>
      <c r="W322" s="736"/>
      <c r="X322" s="736"/>
      <c r="Y322" s="736"/>
      <c r="Z322" s="736"/>
      <c r="AA322" s="717"/>
      <c r="AB322" s="717"/>
      <c r="AC322" s="717"/>
    </row>
    <row r="323" spans="1:68" ht="27" hidden="1" customHeight="1" x14ac:dyDescent="0.25">
      <c r="A323" s="54" t="s">
        <v>529</v>
      </c>
      <c r="B323" s="54" t="s">
        <v>530</v>
      </c>
      <c r="C323" s="31">
        <v>4301012024</v>
      </c>
      <c r="D323" s="738">
        <v>4680115885615</v>
      </c>
      <c r="E323" s="739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117</v>
      </c>
      <c r="L323" s="32"/>
      <c r="M323" s="33" t="s">
        <v>121</v>
      </c>
      <c r="N323" s="33"/>
      <c r="O323" s="32">
        <v>55</v>
      </c>
      <c r="P323" s="10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0"/>
      <c r="R323" s="730"/>
      <c r="S323" s="730"/>
      <c r="T323" s="731"/>
      <c r="U323" s="34"/>
      <c r="V323" s="34"/>
      <c r="W323" s="35" t="s">
        <v>69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531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hidden="1" customHeight="1" x14ac:dyDescent="0.25">
      <c r="A324" s="54" t="s">
        <v>532</v>
      </c>
      <c r="B324" s="54" t="s">
        <v>533</v>
      </c>
      <c r="C324" s="31">
        <v>4301011911</v>
      </c>
      <c r="D324" s="738">
        <v>4680115885554</v>
      </c>
      <c r="E324" s="739"/>
      <c r="F324" s="722">
        <v>1.35</v>
      </c>
      <c r="G324" s="32">
        <v>8</v>
      </c>
      <c r="H324" s="722">
        <v>10.8</v>
      </c>
      <c r="I324" s="722">
        <v>11.28</v>
      </c>
      <c r="J324" s="32">
        <v>48</v>
      </c>
      <c r="K324" s="32" t="s">
        <v>117</v>
      </c>
      <c r="L324" s="32"/>
      <c r="M324" s="33" t="s">
        <v>148</v>
      </c>
      <c r="N324" s="33"/>
      <c r="O324" s="32">
        <v>55</v>
      </c>
      <c r="P324" s="1009" t="s">
        <v>534</v>
      </c>
      <c r="Q324" s="730"/>
      <c r="R324" s="730"/>
      <c r="S324" s="730"/>
      <c r="T324" s="731"/>
      <c r="U324" s="34"/>
      <c r="V324" s="34"/>
      <c r="W324" s="35" t="s">
        <v>69</v>
      </c>
      <c r="X324" s="723">
        <v>0</v>
      </c>
      <c r="Y324" s="724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535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532</v>
      </c>
      <c r="B325" s="54" t="s">
        <v>536</v>
      </c>
      <c r="C325" s="31">
        <v>4301012016</v>
      </c>
      <c r="D325" s="738">
        <v>4680115885554</v>
      </c>
      <c r="E325" s="739"/>
      <c r="F325" s="722">
        <v>1.35</v>
      </c>
      <c r="G325" s="32">
        <v>8</v>
      </c>
      <c r="H325" s="722">
        <v>10.8</v>
      </c>
      <c r="I325" s="722">
        <v>11.28</v>
      </c>
      <c r="J325" s="32">
        <v>56</v>
      </c>
      <c r="K325" s="32" t="s">
        <v>117</v>
      </c>
      <c r="L325" s="32"/>
      <c r="M325" s="33" t="s">
        <v>121</v>
      </c>
      <c r="N325" s="33"/>
      <c r="O325" s="32">
        <v>55</v>
      </c>
      <c r="P325" s="9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0"/>
      <c r="R325" s="730"/>
      <c r="S325" s="730"/>
      <c r="T325" s="731"/>
      <c r="U325" s="34"/>
      <c r="V325" s="34"/>
      <c r="W325" s="35" t="s">
        <v>69</v>
      </c>
      <c r="X325" s="723">
        <v>190</v>
      </c>
      <c r="Y325" s="724">
        <f t="shared" si="62"/>
        <v>194.4</v>
      </c>
      <c r="Z325" s="36">
        <f>IFERROR(IF(Y325=0,"",ROUNDUP(Y325/H325,0)*0.02175),"")</f>
        <v>0.39149999999999996</v>
      </c>
      <c r="AA325" s="56"/>
      <c r="AB325" s="57"/>
      <c r="AC325" s="397" t="s">
        <v>537</v>
      </c>
      <c r="AG325" s="64"/>
      <c r="AJ325" s="68"/>
      <c r="AK325" s="68"/>
      <c r="BB325" s="398" t="s">
        <v>1</v>
      </c>
      <c r="BM325" s="64">
        <f t="shared" si="63"/>
        <v>198.44444444444443</v>
      </c>
      <c r="BN325" s="64">
        <f t="shared" si="64"/>
        <v>203.03999999999996</v>
      </c>
      <c r="BO325" s="64">
        <f t="shared" si="65"/>
        <v>0.31415343915343913</v>
      </c>
      <c r="BP325" s="64">
        <f t="shared" si="66"/>
        <v>0.3214285714285714</v>
      </c>
    </row>
    <row r="326" spans="1:68" ht="37.5" hidden="1" customHeight="1" x14ac:dyDescent="0.25">
      <c r="A326" s="54" t="s">
        <v>538</v>
      </c>
      <c r="B326" s="54" t="s">
        <v>539</v>
      </c>
      <c r="C326" s="31">
        <v>4301011858</v>
      </c>
      <c r="D326" s="738">
        <v>4680115885646</v>
      </c>
      <c r="E326" s="739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117</v>
      </c>
      <c r="L326" s="32"/>
      <c r="M326" s="33" t="s">
        <v>118</v>
      </c>
      <c r="N326" s="33"/>
      <c r="O326" s="32">
        <v>55</v>
      </c>
      <c r="P326" s="7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0"/>
      <c r="R326" s="730"/>
      <c r="S326" s="730"/>
      <c r="T326" s="731"/>
      <c r="U326" s="34"/>
      <c r="V326" s="34"/>
      <c r="W326" s="35" t="s">
        <v>69</v>
      </c>
      <c r="X326" s="723">
        <v>0</v>
      </c>
      <c r="Y326" s="724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540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hidden="1" customHeight="1" x14ac:dyDescent="0.25">
      <c r="A327" s="54" t="s">
        <v>541</v>
      </c>
      <c r="B327" s="54" t="s">
        <v>542</v>
      </c>
      <c r="C327" s="31">
        <v>4301011857</v>
      </c>
      <c r="D327" s="738">
        <v>4680115885622</v>
      </c>
      <c r="E327" s="739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9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0"/>
      <c r="R327" s="730"/>
      <c r="S327" s="730"/>
      <c r="T327" s="731"/>
      <c r="U327" s="34"/>
      <c r="V327" s="34"/>
      <c r="W327" s="35" t="s">
        <v>69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531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hidden="1" customHeight="1" x14ac:dyDescent="0.25">
      <c r="A328" s="54" t="s">
        <v>543</v>
      </c>
      <c r="B328" s="54" t="s">
        <v>544</v>
      </c>
      <c r="C328" s="31">
        <v>4301011573</v>
      </c>
      <c r="D328" s="738">
        <v>4680115881938</v>
      </c>
      <c r="E328" s="739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90</v>
      </c>
      <c r="P328" s="7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0"/>
      <c r="R328" s="730"/>
      <c r="S328" s="730"/>
      <c r="T328" s="731"/>
      <c r="U328" s="34"/>
      <c r="V328" s="34"/>
      <c r="W328" s="35" t="s">
        <v>69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545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hidden="1" customHeight="1" x14ac:dyDescent="0.25">
      <c r="A329" s="54" t="s">
        <v>546</v>
      </c>
      <c r="B329" s="54" t="s">
        <v>547</v>
      </c>
      <c r="C329" s="31">
        <v>4301010944</v>
      </c>
      <c r="D329" s="738">
        <v>4607091387346</v>
      </c>
      <c r="E329" s="739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7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0"/>
      <c r="R329" s="730"/>
      <c r="S329" s="730"/>
      <c r="T329" s="731"/>
      <c r="U329" s="34"/>
      <c r="V329" s="34"/>
      <c r="W329" s="35" t="s">
        <v>69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548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hidden="1" customHeight="1" x14ac:dyDescent="0.25">
      <c r="A330" s="54" t="s">
        <v>549</v>
      </c>
      <c r="B330" s="54" t="s">
        <v>550</v>
      </c>
      <c r="C330" s="31">
        <v>4301011859</v>
      </c>
      <c r="D330" s="738">
        <v>4680115885608</v>
      </c>
      <c r="E330" s="739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9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0"/>
      <c r="R330" s="730"/>
      <c r="S330" s="730"/>
      <c r="T330" s="731"/>
      <c r="U330" s="34"/>
      <c r="V330" s="34"/>
      <c r="W330" s="35" t="s">
        <v>69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537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45"/>
      <c r="B331" s="736"/>
      <c r="C331" s="736"/>
      <c r="D331" s="736"/>
      <c r="E331" s="736"/>
      <c r="F331" s="736"/>
      <c r="G331" s="736"/>
      <c r="H331" s="736"/>
      <c r="I331" s="736"/>
      <c r="J331" s="736"/>
      <c r="K331" s="736"/>
      <c r="L331" s="736"/>
      <c r="M331" s="736"/>
      <c r="N331" s="736"/>
      <c r="O331" s="746"/>
      <c r="P331" s="732" t="s">
        <v>71</v>
      </c>
      <c r="Q331" s="733"/>
      <c r="R331" s="733"/>
      <c r="S331" s="733"/>
      <c r="T331" s="733"/>
      <c r="U331" s="733"/>
      <c r="V331" s="734"/>
      <c r="W331" s="37" t="s">
        <v>72</v>
      </c>
      <c r="X331" s="725">
        <f>IFERROR(X323/H323,"0")+IFERROR(X324/H324,"0")+IFERROR(X325/H325,"0")+IFERROR(X326/H326,"0")+IFERROR(X327/H327,"0")+IFERROR(X328/H328,"0")+IFERROR(X329/H329,"0")+IFERROR(X330/H330,"0")</f>
        <v>17.592592592592592</v>
      </c>
      <c r="Y331" s="725">
        <f>IFERROR(Y323/H323,"0")+IFERROR(Y324/H324,"0")+IFERROR(Y325/H325,"0")+IFERROR(Y326/H326,"0")+IFERROR(Y327/H327,"0")+IFERROR(Y328/H328,"0")+IFERROR(Y329/H329,"0")+IFERROR(Y330/H330,"0")</f>
        <v>18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0.39149999999999996</v>
      </c>
      <c r="AA331" s="726"/>
      <c r="AB331" s="726"/>
      <c r="AC331" s="726"/>
    </row>
    <row r="332" spans="1:68" x14ac:dyDescent="0.2">
      <c r="A332" s="736"/>
      <c r="B332" s="736"/>
      <c r="C332" s="736"/>
      <c r="D332" s="736"/>
      <c r="E332" s="736"/>
      <c r="F332" s="736"/>
      <c r="G332" s="736"/>
      <c r="H332" s="736"/>
      <c r="I332" s="736"/>
      <c r="J332" s="736"/>
      <c r="K332" s="736"/>
      <c r="L332" s="736"/>
      <c r="M332" s="736"/>
      <c r="N332" s="736"/>
      <c r="O332" s="746"/>
      <c r="P332" s="732" t="s">
        <v>71</v>
      </c>
      <c r="Q332" s="733"/>
      <c r="R332" s="733"/>
      <c r="S332" s="733"/>
      <c r="T332" s="733"/>
      <c r="U332" s="733"/>
      <c r="V332" s="734"/>
      <c r="W332" s="37" t="s">
        <v>69</v>
      </c>
      <c r="X332" s="725">
        <f>IFERROR(SUM(X323:X330),"0")</f>
        <v>190</v>
      </c>
      <c r="Y332" s="725">
        <f>IFERROR(SUM(Y323:Y330),"0")</f>
        <v>194.4</v>
      </c>
      <c r="Z332" s="37"/>
      <c r="AA332" s="726"/>
      <c r="AB332" s="726"/>
      <c r="AC332" s="726"/>
    </row>
    <row r="333" spans="1:68" ht="14.25" hidden="1" customHeight="1" x14ac:dyDescent="0.25">
      <c r="A333" s="735" t="s">
        <v>64</v>
      </c>
      <c r="B333" s="736"/>
      <c r="C333" s="736"/>
      <c r="D333" s="736"/>
      <c r="E333" s="736"/>
      <c r="F333" s="736"/>
      <c r="G333" s="736"/>
      <c r="H333" s="736"/>
      <c r="I333" s="736"/>
      <c r="J333" s="736"/>
      <c r="K333" s="736"/>
      <c r="L333" s="736"/>
      <c r="M333" s="736"/>
      <c r="N333" s="736"/>
      <c r="O333" s="736"/>
      <c r="P333" s="736"/>
      <c r="Q333" s="736"/>
      <c r="R333" s="736"/>
      <c r="S333" s="736"/>
      <c r="T333" s="736"/>
      <c r="U333" s="736"/>
      <c r="V333" s="736"/>
      <c r="W333" s="736"/>
      <c r="X333" s="736"/>
      <c r="Y333" s="736"/>
      <c r="Z333" s="736"/>
      <c r="AA333" s="717"/>
      <c r="AB333" s="717"/>
      <c r="AC333" s="717"/>
    </row>
    <row r="334" spans="1:68" ht="27" customHeight="1" x14ac:dyDescent="0.25">
      <c r="A334" s="54" t="s">
        <v>551</v>
      </c>
      <c r="B334" s="54" t="s">
        <v>552</v>
      </c>
      <c r="C334" s="31">
        <v>4301030878</v>
      </c>
      <c r="D334" s="738">
        <v>4607091387193</v>
      </c>
      <c r="E334" s="739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35</v>
      </c>
      <c r="P334" s="7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0"/>
      <c r="R334" s="730"/>
      <c r="S334" s="730"/>
      <c r="T334" s="731"/>
      <c r="U334" s="34"/>
      <c r="V334" s="34"/>
      <c r="W334" s="35" t="s">
        <v>69</v>
      </c>
      <c r="X334" s="723">
        <v>90</v>
      </c>
      <c r="Y334" s="724">
        <f>IFERROR(IF(X334="",0,CEILING((X334/$H334),1)*$H334),"")</f>
        <v>92.4</v>
      </c>
      <c r="Z334" s="36">
        <f>IFERROR(IF(Y334=0,"",ROUNDUP(Y334/H334,0)*0.00753),"")</f>
        <v>0.16566</v>
      </c>
      <c r="AA334" s="56"/>
      <c r="AB334" s="57"/>
      <c r="AC334" s="409" t="s">
        <v>553</v>
      </c>
      <c r="AG334" s="64"/>
      <c r="AJ334" s="68"/>
      <c r="AK334" s="68"/>
      <c r="BB334" s="410" t="s">
        <v>1</v>
      </c>
      <c r="BM334" s="64">
        <f>IFERROR(X334*I334/H334,"0")</f>
        <v>95.571428571428555</v>
      </c>
      <c r="BN334" s="64">
        <f>IFERROR(Y334*I334/H334,"0")</f>
        <v>98.12</v>
      </c>
      <c r="BO334" s="64">
        <f>IFERROR(1/J334*(X334/H334),"0")</f>
        <v>0.13736263736263735</v>
      </c>
      <c r="BP334" s="64">
        <f>IFERROR(1/J334*(Y334/H334),"0")</f>
        <v>0.14102564102564102</v>
      </c>
    </row>
    <row r="335" spans="1:68" ht="27" hidden="1" customHeight="1" x14ac:dyDescent="0.25">
      <c r="A335" s="54" t="s">
        <v>554</v>
      </c>
      <c r="B335" s="54" t="s">
        <v>555</v>
      </c>
      <c r="C335" s="31">
        <v>4301031153</v>
      </c>
      <c r="D335" s="738">
        <v>4607091387230</v>
      </c>
      <c r="E335" s="739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76</v>
      </c>
      <c r="L335" s="32"/>
      <c r="M335" s="33" t="s">
        <v>68</v>
      </c>
      <c r="N335" s="33"/>
      <c r="O335" s="32">
        <v>40</v>
      </c>
      <c r="P335" s="10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0"/>
      <c r="R335" s="730"/>
      <c r="S335" s="730"/>
      <c r="T335" s="731"/>
      <c r="U335" s="34"/>
      <c r="V335" s="34"/>
      <c r="W335" s="35" t="s">
        <v>69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557</v>
      </c>
      <c r="B336" s="54" t="s">
        <v>558</v>
      </c>
      <c r="C336" s="31">
        <v>4301031154</v>
      </c>
      <c r="D336" s="738">
        <v>4607091387292</v>
      </c>
      <c r="E336" s="739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76</v>
      </c>
      <c r="L336" s="32"/>
      <c r="M336" s="33" t="s">
        <v>68</v>
      </c>
      <c r="N336" s="33"/>
      <c r="O336" s="32">
        <v>45</v>
      </c>
      <c r="P336" s="11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0"/>
      <c r="R336" s="730"/>
      <c r="S336" s="730"/>
      <c r="T336" s="731"/>
      <c r="U336" s="34"/>
      <c r="V336" s="34"/>
      <c r="W336" s="35" t="s">
        <v>69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559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560</v>
      </c>
      <c r="B337" s="54" t="s">
        <v>561</v>
      </c>
      <c r="C337" s="31">
        <v>4301031152</v>
      </c>
      <c r="D337" s="738">
        <v>4607091387285</v>
      </c>
      <c r="E337" s="739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67</v>
      </c>
      <c r="L337" s="32"/>
      <c r="M337" s="33" t="s">
        <v>68</v>
      </c>
      <c r="N337" s="33"/>
      <c r="O337" s="32">
        <v>40</v>
      </c>
      <c r="P337" s="8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0"/>
      <c r="R337" s="730"/>
      <c r="S337" s="730"/>
      <c r="T337" s="731"/>
      <c r="U337" s="34"/>
      <c r="V337" s="34"/>
      <c r="W337" s="35" t="s">
        <v>69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556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45"/>
      <c r="B338" s="736"/>
      <c r="C338" s="736"/>
      <c r="D338" s="736"/>
      <c r="E338" s="736"/>
      <c r="F338" s="736"/>
      <c r="G338" s="736"/>
      <c r="H338" s="736"/>
      <c r="I338" s="736"/>
      <c r="J338" s="736"/>
      <c r="K338" s="736"/>
      <c r="L338" s="736"/>
      <c r="M338" s="736"/>
      <c r="N338" s="736"/>
      <c r="O338" s="746"/>
      <c r="P338" s="732" t="s">
        <v>71</v>
      </c>
      <c r="Q338" s="733"/>
      <c r="R338" s="733"/>
      <c r="S338" s="733"/>
      <c r="T338" s="733"/>
      <c r="U338" s="733"/>
      <c r="V338" s="734"/>
      <c r="W338" s="37" t="s">
        <v>72</v>
      </c>
      <c r="X338" s="725">
        <f>IFERROR(X334/H334,"0")+IFERROR(X335/H335,"0")+IFERROR(X336/H336,"0")+IFERROR(X337/H337,"0")</f>
        <v>21.428571428571427</v>
      </c>
      <c r="Y338" s="725">
        <f>IFERROR(Y334/H334,"0")+IFERROR(Y335/H335,"0")+IFERROR(Y336/H336,"0")+IFERROR(Y337/H337,"0")</f>
        <v>22</v>
      </c>
      <c r="Z338" s="725">
        <f>IFERROR(IF(Z334="",0,Z334),"0")+IFERROR(IF(Z335="",0,Z335),"0")+IFERROR(IF(Z336="",0,Z336),"0")+IFERROR(IF(Z337="",0,Z337),"0")</f>
        <v>0.16566</v>
      </c>
      <c r="AA338" s="726"/>
      <c r="AB338" s="726"/>
      <c r="AC338" s="726"/>
    </row>
    <row r="339" spans="1:68" x14ac:dyDescent="0.2">
      <c r="A339" s="736"/>
      <c r="B339" s="736"/>
      <c r="C339" s="736"/>
      <c r="D339" s="736"/>
      <c r="E339" s="736"/>
      <c r="F339" s="736"/>
      <c r="G339" s="736"/>
      <c r="H339" s="736"/>
      <c r="I339" s="736"/>
      <c r="J339" s="736"/>
      <c r="K339" s="736"/>
      <c r="L339" s="736"/>
      <c r="M339" s="736"/>
      <c r="N339" s="736"/>
      <c r="O339" s="746"/>
      <c r="P339" s="732" t="s">
        <v>71</v>
      </c>
      <c r="Q339" s="733"/>
      <c r="R339" s="733"/>
      <c r="S339" s="733"/>
      <c r="T339" s="733"/>
      <c r="U339" s="733"/>
      <c r="V339" s="734"/>
      <c r="W339" s="37" t="s">
        <v>69</v>
      </c>
      <c r="X339" s="725">
        <f>IFERROR(SUM(X334:X337),"0")</f>
        <v>90</v>
      </c>
      <c r="Y339" s="725">
        <f>IFERROR(SUM(Y334:Y337),"0")</f>
        <v>92.4</v>
      </c>
      <c r="Z339" s="37"/>
      <c r="AA339" s="726"/>
      <c r="AB339" s="726"/>
      <c r="AC339" s="726"/>
    </row>
    <row r="340" spans="1:68" ht="14.25" hidden="1" customHeight="1" x14ac:dyDescent="0.25">
      <c r="A340" s="735" t="s">
        <v>73</v>
      </c>
      <c r="B340" s="736"/>
      <c r="C340" s="736"/>
      <c r="D340" s="736"/>
      <c r="E340" s="736"/>
      <c r="F340" s="736"/>
      <c r="G340" s="736"/>
      <c r="H340" s="736"/>
      <c r="I340" s="736"/>
      <c r="J340" s="736"/>
      <c r="K340" s="736"/>
      <c r="L340" s="736"/>
      <c r="M340" s="736"/>
      <c r="N340" s="736"/>
      <c r="O340" s="736"/>
      <c r="P340" s="736"/>
      <c r="Q340" s="736"/>
      <c r="R340" s="736"/>
      <c r="S340" s="736"/>
      <c r="T340" s="736"/>
      <c r="U340" s="736"/>
      <c r="V340" s="736"/>
      <c r="W340" s="736"/>
      <c r="X340" s="736"/>
      <c r="Y340" s="736"/>
      <c r="Z340" s="736"/>
      <c r="AA340" s="717"/>
      <c r="AB340" s="717"/>
      <c r="AC340" s="717"/>
    </row>
    <row r="341" spans="1:68" ht="37.5" customHeight="1" x14ac:dyDescent="0.25">
      <c r="A341" s="54" t="s">
        <v>562</v>
      </c>
      <c r="B341" s="54" t="s">
        <v>563</v>
      </c>
      <c r="C341" s="31">
        <v>4301051100</v>
      </c>
      <c r="D341" s="738">
        <v>4607091387766</v>
      </c>
      <c r="E341" s="739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117</v>
      </c>
      <c r="L341" s="32"/>
      <c r="M341" s="33" t="s">
        <v>121</v>
      </c>
      <c r="N341" s="33"/>
      <c r="O341" s="32">
        <v>40</v>
      </c>
      <c r="P341" s="10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0"/>
      <c r="R341" s="730"/>
      <c r="S341" s="730"/>
      <c r="T341" s="731"/>
      <c r="U341" s="34"/>
      <c r="V341" s="34"/>
      <c r="W341" s="35" t="s">
        <v>69</v>
      </c>
      <c r="X341" s="723">
        <v>500</v>
      </c>
      <c r="Y341" s="724">
        <f t="shared" ref="Y341:Y346" si="67">IFERROR(IF(X341="",0,CEILING((X341/$H341),1)*$H341),"")</f>
        <v>507</v>
      </c>
      <c r="Z341" s="36">
        <f>IFERROR(IF(Y341=0,"",ROUNDUP(Y341/H341,0)*0.02175),"")</f>
        <v>1.4137499999999998</v>
      </c>
      <c r="AA341" s="56"/>
      <c r="AB341" s="57"/>
      <c r="AC341" s="417" t="s">
        <v>564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535.76923076923083</v>
      </c>
      <c r="BN341" s="64">
        <f t="shared" ref="BN341:BN346" si="69">IFERROR(Y341*I341/H341,"0")</f>
        <v>543.2700000000001</v>
      </c>
      <c r="BO341" s="64">
        <f t="shared" ref="BO341:BO346" si="70">IFERROR(1/J341*(X341/H341),"0")</f>
        <v>1.1446886446886446</v>
      </c>
      <c r="BP341" s="64">
        <f t="shared" ref="BP341:BP346" si="71">IFERROR(1/J341*(Y341/H341),"0")</f>
        <v>1.1607142857142856</v>
      </c>
    </row>
    <row r="342" spans="1:68" ht="27" hidden="1" customHeight="1" x14ac:dyDescent="0.25">
      <c r="A342" s="54" t="s">
        <v>565</v>
      </c>
      <c r="B342" s="54" t="s">
        <v>566</v>
      </c>
      <c r="C342" s="31">
        <v>4301051116</v>
      </c>
      <c r="D342" s="738">
        <v>4607091387957</v>
      </c>
      <c r="E342" s="739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117</v>
      </c>
      <c r="L342" s="32"/>
      <c r="M342" s="33" t="s">
        <v>68</v>
      </c>
      <c r="N342" s="33"/>
      <c r="O342" s="32">
        <v>40</v>
      </c>
      <c r="P342" s="10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0"/>
      <c r="R342" s="730"/>
      <c r="S342" s="730"/>
      <c r="T342" s="731"/>
      <c r="U342" s="34"/>
      <c r="V342" s="34"/>
      <c r="W342" s="35" t="s">
        <v>69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567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hidden="1" customHeight="1" x14ac:dyDescent="0.25">
      <c r="A343" s="54" t="s">
        <v>568</v>
      </c>
      <c r="B343" s="54" t="s">
        <v>569</v>
      </c>
      <c r="C343" s="31">
        <v>4301051115</v>
      </c>
      <c r="D343" s="738">
        <v>4607091387964</v>
      </c>
      <c r="E343" s="739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117</v>
      </c>
      <c r="L343" s="32"/>
      <c r="M343" s="33" t="s">
        <v>68</v>
      </c>
      <c r="N343" s="33"/>
      <c r="O343" s="32">
        <v>40</v>
      </c>
      <c r="P343" s="9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0"/>
      <c r="R343" s="730"/>
      <c r="S343" s="730"/>
      <c r="T343" s="731"/>
      <c r="U343" s="34"/>
      <c r="V343" s="34"/>
      <c r="W343" s="35" t="s">
        <v>69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570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hidden="1" customHeight="1" x14ac:dyDescent="0.25">
      <c r="A344" s="54" t="s">
        <v>571</v>
      </c>
      <c r="B344" s="54" t="s">
        <v>572</v>
      </c>
      <c r="C344" s="31">
        <v>4301051705</v>
      </c>
      <c r="D344" s="738">
        <v>4680115884588</v>
      </c>
      <c r="E344" s="739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10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0"/>
      <c r="R344" s="730"/>
      <c r="S344" s="730"/>
      <c r="T344" s="731"/>
      <c r="U344" s="34"/>
      <c r="V344" s="34"/>
      <c r="W344" s="35" t="s">
        <v>69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573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hidden="1" customHeight="1" x14ac:dyDescent="0.25">
      <c r="A345" s="54" t="s">
        <v>574</v>
      </c>
      <c r="B345" s="54" t="s">
        <v>575</v>
      </c>
      <c r="C345" s="31">
        <v>4301051130</v>
      </c>
      <c r="D345" s="738">
        <v>4607091387537</v>
      </c>
      <c r="E345" s="739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76</v>
      </c>
      <c r="L345" s="32"/>
      <c r="M345" s="33" t="s">
        <v>68</v>
      </c>
      <c r="N345" s="33"/>
      <c r="O345" s="32">
        <v>40</v>
      </c>
      <c r="P345" s="10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0"/>
      <c r="R345" s="730"/>
      <c r="S345" s="730"/>
      <c r="T345" s="731"/>
      <c r="U345" s="34"/>
      <c r="V345" s="34"/>
      <c r="W345" s="35" t="s">
        <v>69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576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hidden="1" customHeight="1" x14ac:dyDescent="0.25">
      <c r="A346" s="54" t="s">
        <v>577</v>
      </c>
      <c r="B346" s="54" t="s">
        <v>578</v>
      </c>
      <c r="C346" s="31">
        <v>4301051132</v>
      </c>
      <c r="D346" s="738">
        <v>4607091387513</v>
      </c>
      <c r="E346" s="739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76</v>
      </c>
      <c r="L346" s="32"/>
      <c r="M346" s="33" t="s">
        <v>68</v>
      </c>
      <c r="N346" s="33"/>
      <c r="O346" s="32">
        <v>40</v>
      </c>
      <c r="P346" s="10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0"/>
      <c r="R346" s="730"/>
      <c r="S346" s="730"/>
      <c r="T346" s="731"/>
      <c r="U346" s="34"/>
      <c r="V346" s="34"/>
      <c r="W346" s="35" t="s">
        <v>69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579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45"/>
      <c r="B347" s="736"/>
      <c r="C347" s="736"/>
      <c r="D347" s="736"/>
      <c r="E347" s="736"/>
      <c r="F347" s="736"/>
      <c r="G347" s="736"/>
      <c r="H347" s="736"/>
      <c r="I347" s="736"/>
      <c r="J347" s="736"/>
      <c r="K347" s="736"/>
      <c r="L347" s="736"/>
      <c r="M347" s="736"/>
      <c r="N347" s="736"/>
      <c r="O347" s="746"/>
      <c r="P347" s="732" t="s">
        <v>71</v>
      </c>
      <c r="Q347" s="733"/>
      <c r="R347" s="733"/>
      <c r="S347" s="733"/>
      <c r="T347" s="733"/>
      <c r="U347" s="733"/>
      <c r="V347" s="734"/>
      <c r="W347" s="37" t="s">
        <v>72</v>
      </c>
      <c r="X347" s="725">
        <f>IFERROR(X341/H341,"0")+IFERROR(X342/H342,"0")+IFERROR(X343/H343,"0")+IFERROR(X344/H344,"0")+IFERROR(X345/H345,"0")+IFERROR(X346/H346,"0")</f>
        <v>64.102564102564102</v>
      </c>
      <c r="Y347" s="725">
        <f>IFERROR(Y341/H341,"0")+IFERROR(Y342/H342,"0")+IFERROR(Y343/H343,"0")+IFERROR(Y344/H344,"0")+IFERROR(Y345/H345,"0")+IFERROR(Y346/H346,"0")</f>
        <v>65</v>
      </c>
      <c r="Z347" s="725">
        <f>IFERROR(IF(Z341="",0,Z341),"0")+IFERROR(IF(Z342="",0,Z342),"0")+IFERROR(IF(Z343="",0,Z343),"0")+IFERROR(IF(Z344="",0,Z344),"0")+IFERROR(IF(Z345="",0,Z345),"0")+IFERROR(IF(Z346="",0,Z346),"0")</f>
        <v>1.4137499999999998</v>
      </c>
      <c r="AA347" s="726"/>
      <c r="AB347" s="726"/>
      <c r="AC347" s="726"/>
    </row>
    <row r="348" spans="1:68" x14ac:dyDescent="0.2">
      <c r="A348" s="736"/>
      <c r="B348" s="736"/>
      <c r="C348" s="736"/>
      <c r="D348" s="736"/>
      <c r="E348" s="736"/>
      <c r="F348" s="736"/>
      <c r="G348" s="736"/>
      <c r="H348" s="736"/>
      <c r="I348" s="736"/>
      <c r="J348" s="736"/>
      <c r="K348" s="736"/>
      <c r="L348" s="736"/>
      <c r="M348" s="736"/>
      <c r="N348" s="736"/>
      <c r="O348" s="746"/>
      <c r="P348" s="732" t="s">
        <v>71</v>
      </c>
      <c r="Q348" s="733"/>
      <c r="R348" s="733"/>
      <c r="S348" s="733"/>
      <c r="T348" s="733"/>
      <c r="U348" s="733"/>
      <c r="V348" s="734"/>
      <c r="W348" s="37" t="s">
        <v>69</v>
      </c>
      <c r="X348" s="725">
        <f>IFERROR(SUM(X341:X346),"0")</f>
        <v>500</v>
      </c>
      <c r="Y348" s="725">
        <f>IFERROR(SUM(Y341:Y346),"0")</f>
        <v>507</v>
      </c>
      <c r="Z348" s="37"/>
      <c r="AA348" s="726"/>
      <c r="AB348" s="726"/>
      <c r="AC348" s="726"/>
    </row>
    <row r="349" spans="1:68" ht="14.25" hidden="1" customHeight="1" x14ac:dyDescent="0.25">
      <c r="A349" s="735" t="s">
        <v>213</v>
      </c>
      <c r="B349" s="736"/>
      <c r="C349" s="736"/>
      <c r="D349" s="736"/>
      <c r="E349" s="736"/>
      <c r="F349" s="736"/>
      <c r="G349" s="736"/>
      <c r="H349" s="736"/>
      <c r="I349" s="736"/>
      <c r="J349" s="736"/>
      <c r="K349" s="736"/>
      <c r="L349" s="736"/>
      <c r="M349" s="736"/>
      <c r="N349" s="736"/>
      <c r="O349" s="736"/>
      <c r="P349" s="736"/>
      <c r="Q349" s="736"/>
      <c r="R349" s="736"/>
      <c r="S349" s="736"/>
      <c r="T349" s="736"/>
      <c r="U349" s="736"/>
      <c r="V349" s="736"/>
      <c r="W349" s="736"/>
      <c r="X349" s="736"/>
      <c r="Y349" s="736"/>
      <c r="Z349" s="736"/>
      <c r="AA349" s="717"/>
      <c r="AB349" s="717"/>
      <c r="AC349" s="717"/>
    </row>
    <row r="350" spans="1:68" ht="27" customHeight="1" x14ac:dyDescent="0.25">
      <c r="A350" s="54" t="s">
        <v>580</v>
      </c>
      <c r="B350" s="54" t="s">
        <v>581</v>
      </c>
      <c r="C350" s="31">
        <v>4301060379</v>
      </c>
      <c r="D350" s="738">
        <v>4607091380880</v>
      </c>
      <c r="E350" s="739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9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0"/>
      <c r="R350" s="730"/>
      <c r="S350" s="730"/>
      <c r="T350" s="731"/>
      <c r="U350" s="34"/>
      <c r="V350" s="34"/>
      <c r="W350" s="35" t="s">
        <v>69</v>
      </c>
      <c r="X350" s="723">
        <v>15</v>
      </c>
      <c r="Y350" s="724">
        <f>IFERROR(IF(X350="",0,CEILING((X350/$H350),1)*$H350),"")</f>
        <v>16.8</v>
      </c>
      <c r="Z350" s="36">
        <f>IFERROR(IF(Y350=0,"",ROUNDUP(Y350/H350,0)*0.02175),"")</f>
        <v>4.3499999999999997E-2</v>
      </c>
      <c r="AA350" s="56"/>
      <c r="AB350" s="57"/>
      <c r="AC350" s="429" t="s">
        <v>582</v>
      </c>
      <c r="AG350" s="64"/>
      <c r="AJ350" s="68"/>
      <c r="AK350" s="68"/>
      <c r="BB350" s="430" t="s">
        <v>1</v>
      </c>
      <c r="BM350" s="64">
        <f>IFERROR(X350*I350/H350,"0")</f>
        <v>16.007142857142856</v>
      </c>
      <c r="BN350" s="64">
        <f>IFERROR(Y350*I350/H350,"0")</f>
        <v>17.928000000000001</v>
      </c>
      <c r="BO350" s="64">
        <f>IFERROR(1/J350*(X350/H350),"0")</f>
        <v>3.188775510204081E-2</v>
      </c>
      <c r="BP350" s="64">
        <f>IFERROR(1/J350*(Y350/H350),"0")</f>
        <v>3.5714285714285712E-2</v>
      </c>
    </row>
    <row r="351" spans="1:68" ht="27" hidden="1" customHeight="1" x14ac:dyDescent="0.25">
      <c r="A351" s="54" t="s">
        <v>583</v>
      </c>
      <c r="B351" s="54" t="s">
        <v>584</v>
      </c>
      <c r="C351" s="31">
        <v>4301060308</v>
      </c>
      <c r="D351" s="738">
        <v>4607091384482</v>
      </c>
      <c r="E351" s="739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117</v>
      </c>
      <c r="L351" s="32"/>
      <c r="M351" s="33" t="s">
        <v>68</v>
      </c>
      <c r="N351" s="33"/>
      <c r="O351" s="32">
        <v>30</v>
      </c>
      <c r="P351" s="89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0"/>
      <c r="R351" s="730"/>
      <c r="S351" s="730"/>
      <c r="T351" s="731"/>
      <c r="U351" s="34"/>
      <c r="V351" s="34"/>
      <c r="W351" s="35" t="s">
        <v>69</v>
      </c>
      <c r="X351" s="723">
        <v>0</v>
      </c>
      <c r="Y351" s="724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31" t="s">
        <v>585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hidden="1" customHeight="1" x14ac:dyDescent="0.25">
      <c r="A352" s="54" t="s">
        <v>586</v>
      </c>
      <c r="B352" s="54" t="s">
        <v>587</v>
      </c>
      <c r="C352" s="31">
        <v>4301060325</v>
      </c>
      <c r="D352" s="738">
        <v>4607091380897</v>
      </c>
      <c r="E352" s="739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117</v>
      </c>
      <c r="L352" s="32"/>
      <c r="M352" s="33" t="s">
        <v>68</v>
      </c>
      <c r="N352" s="33"/>
      <c r="O352" s="32">
        <v>30</v>
      </c>
      <c r="P352" s="8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0"/>
      <c r="R352" s="730"/>
      <c r="S352" s="730"/>
      <c r="T352" s="731"/>
      <c r="U352" s="34"/>
      <c r="V352" s="34"/>
      <c r="W352" s="35" t="s">
        <v>69</v>
      </c>
      <c r="X352" s="723">
        <v>0</v>
      </c>
      <c r="Y352" s="72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745"/>
      <c r="B353" s="736"/>
      <c r="C353" s="736"/>
      <c r="D353" s="736"/>
      <c r="E353" s="736"/>
      <c r="F353" s="736"/>
      <c r="G353" s="736"/>
      <c r="H353" s="736"/>
      <c r="I353" s="736"/>
      <c r="J353" s="736"/>
      <c r="K353" s="736"/>
      <c r="L353" s="736"/>
      <c r="M353" s="736"/>
      <c r="N353" s="736"/>
      <c r="O353" s="746"/>
      <c r="P353" s="732" t="s">
        <v>71</v>
      </c>
      <c r="Q353" s="733"/>
      <c r="R353" s="733"/>
      <c r="S353" s="733"/>
      <c r="T353" s="733"/>
      <c r="U353" s="733"/>
      <c r="V353" s="734"/>
      <c r="W353" s="37" t="s">
        <v>72</v>
      </c>
      <c r="X353" s="725">
        <f>IFERROR(X350/H350,"0")+IFERROR(X351/H351,"0")+IFERROR(X352/H352,"0")</f>
        <v>1.7857142857142856</v>
      </c>
      <c r="Y353" s="725">
        <f>IFERROR(Y350/H350,"0")+IFERROR(Y351/H351,"0")+IFERROR(Y352/H352,"0")</f>
        <v>2</v>
      </c>
      <c r="Z353" s="725">
        <f>IFERROR(IF(Z350="",0,Z350),"0")+IFERROR(IF(Z351="",0,Z351),"0")+IFERROR(IF(Z352="",0,Z352),"0")</f>
        <v>4.3499999999999997E-2</v>
      </c>
      <c r="AA353" s="726"/>
      <c r="AB353" s="726"/>
      <c r="AC353" s="726"/>
    </row>
    <row r="354" spans="1:68" x14ac:dyDescent="0.2">
      <c r="A354" s="736"/>
      <c r="B354" s="736"/>
      <c r="C354" s="736"/>
      <c r="D354" s="736"/>
      <c r="E354" s="736"/>
      <c r="F354" s="736"/>
      <c r="G354" s="736"/>
      <c r="H354" s="736"/>
      <c r="I354" s="736"/>
      <c r="J354" s="736"/>
      <c r="K354" s="736"/>
      <c r="L354" s="736"/>
      <c r="M354" s="736"/>
      <c r="N354" s="736"/>
      <c r="O354" s="746"/>
      <c r="P354" s="732" t="s">
        <v>71</v>
      </c>
      <c r="Q354" s="733"/>
      <c r="R354" s="733"/>
      <c r="S354" s="733"/>
      <c r="T354" s="733"/>
      <c r="U354" s="733"/>
      <c r="V354" s="734"/>
      <c r="W354" s="37" t="s">
        <v>69</v>
      </c>
      <c r="X354" s="725">
        <f>IFERROR(SUM(X350:X352),"0")</f>
        <v>15</v>
      </c>
      <c r="Y354" s="725">
        <f>IFERROR(SUM(Y350:Y352),"0")</f>
        <v>16.8</v>
      </c>
      <c r="Z354" s="37"/>
      <c r="AA354" s="726"/>
      <c r="AB354" s="726"/>
      <c r="AC354" s="726"/>
    </row>
    <row r="355" spans="1:68" ht="14.25" hidden="1" customHeight="1" x14ac:dyDescent="0.25">
      <c r="A355" s="735" t="s">
        <v>103</v>
      </c>
      <c r="B355" s="736"/>
      <c r="C355" s="736"/>
      <c r="D355" s="736"/>
      <c r="E355" s="736"/>
      <c r="F355" s="736"/>
      <c r="G355" s="736"/>
      <c r="H355" s="736"/>
      <c r="I355" s="736"/>
      <c r="J355" s="736"/>
      <c r="K355" s="736"/>
      <c r="L355" s="736"/>
      <c r="M355" s="736"/>
      <c r="N355" s="736"/>
      <c r="O355" s="736"/>
      <c r="P355" s="736"/>
      <c r="Q355" s="736"/>
      <c r="R355" s="736"/>
      <c r="S355" s="736"/>
      <c r="T355" s="736"/>
      <c r="U355" s="736"/>
      <c r="V355" s="736"/>
      <c r="W355" s="736"/>
      <c r="X355" s="736"/>
      <c r="Y355" s="736"/>
      <c r="Z355" s="736"/>
      <c r="AA355" s="717"/>
      <c r="AB355" s="717"/>
      <c r="AC355" s="717"/>
    </row>
    <row r="356" spans="1:68" ht="16.5" hidden="1" customHeight="1" x14ac:dyDescent="0.25">
      <c r="A356" s="54" t="s">
        <v>589</v>
      </c>
      <c r="B356" s="54" t="s">
        <v>590</v>
      </c>
      <c r="C356" s="31">
        <v>4301030232</v>
      </c>
      <c r="D356" s="738">
        <v>4607091388374</v>
      </c>
      <c r="E356" s="739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24" t="s">
        <v>591</v>
      </c>
      <c r="Q356" s="730"/>
      <c r="R356" s="730"/>
      <c r="S356" s="730"/>
      <c r="T356" s="731"/>
      <c r="U356" s="34"/>
      <c r="V356" s="34"/>
      <c r="W356" s="35" t="s">
        <v>69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592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593</v>
      </c>
      <c r="B357" s="54" t="s">
        <v>594</v>
      </c>
      <c r="C357" s="31">
        <v>4301030235</v>
      </c>
      <c r="D357" s="738">
        <v>4607091388381</v>
      </c>
      <c r="E357" s="739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1069" t="s">
        <v>595</v>
      </c>
      <c r="Q357" s="730"/>
      <c r="R357" s="730"/>
      <c r="S357" s="730"/>
      <c r="T357" s="731"/>
      <c r="U357" s="34"/>
      <c r="V357" s="34"/>
      <c r="W357" s="35" t="s">
        <v>69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596</v>
      </c>
      <c r="B358" s="54" t="s">
        <v>597</v>
      </c>
      <c r="C358" s="31">
        <v>4301032015</v>
      </c>
      <c r="D358" s="738">
        <v>4607091383102</v>
      </c>
      <c r="E358" s="739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76</v>
      </c>
      <c r="L358" s="32"/>
      <c r="M358" s="33" t="s">
        <v>106</v>
      </c>
      <c r="N358" s="33"/>
      <c r="O358" s="32">
        <v>180</v>
      </c>
      <c r="P358" s="8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0"/>
      <c r="R358" s="730"/>
      <c r="S358" s="730"/>
      <c r="T358" s="731"/>
      <c r="U358" s="34"/>
      <c r="V358" s="34"/>
      <c r="W358" s="35" t="s">
        <v>69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598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599</v>
      </c>
      <c r="B359" s="54" t="s">
        <v>600</v>
      </c>
      <c r="C359" s="31">
        <v>4301030233</v>
      </c>
      <c r="D359" s="738">
        <v>4607091388404</v>
      </c>
      <c r="E359" s="739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76</v>
      </c>
      <c r="L359" s="32"/>
      <c r="M359" s="33" t="s">
        <v>106</v>
      </c>
      <c r="N359" s="33"/>
      <c r="O359" s="32">
        <v>180</v>
      </c>
      <c r="P359" s="10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0"/>
      <c r="R359" s="730"/>
      <c r="S359" s="730"/>
      <c r="T359" s="731"/>
      <c r="U359" s="34"/>
      <c r="V359" s="34"/>
      <c r="W359" s="35" t="s">
        <v>69</v>
      </c>
      <c r="X359" s="723">
        <v>0</v>
      </c>
      <c r="Y359" s="724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745"/>
      <c r="B360" s="736"/>
      <c r="C360" s="736"/>
      <c r="D360" s="736"/>
      <c r="E360" s="736"/>
      <c r="F360" s="736"/>
      <c r="G360" s="736"/>
      <c r="H360" s="736"/>
      <c r="I360" s="736"/>
      <c r="J360" s="736"/>
      <c r="K360" s="736"/>
      <c r="L360" s="736"/>
      <c r="M360" s="736"/>
      <c r="N360" s="736"/>
      <c r="O360" s="746"/>
      <c r="P360" s="732" t="s">
        <v>71</v>
      </c>
      <c r="Q360" s="733"/>
      <c r="R360" s="733"/>
      <c r="S360" s="733"/>
      <c r="T360" s="733"/>
      <c r="U360" s="733"/>
      <c r="V360" s="734"/>
      <c r="W360" s="37" t="s">
        <v>72</v>
      </c>
      <c r="X360" s="725">
        <f>IFERROR(X356/H356,"0")+IFERROR(X357/H357,"0")+IFERROR(X358/H358,"0")+IFERROR(X359/H359,"0")</f>
        <v>0</v>
      </c>
      <c r="Y360" s="725">
        <f>IFERROR(Y356/H356,"0")+IFERROR(Y357/H357,"0")+IFERROR(Y358/H358,"0")+IFERROR(Y359/H359,"0")</f>
        <v>0</v>
      </c>
      <c r="Z360" s="725">
        <f>IFERROR(IF(Z356="",0,Z356),"0")+IFERROR(IF(Z357="",0,Z357),"0")+IFERROR(IF(Z358="",0,Z358),"0")+IFERROR(IF(Z359="",0,Z359),"0")</f>
        <v>0</v>
      </c>
      <c r="AA360" s="726"/>
      <c r="AB360" s="726"/>
      <c r="AC360" s="726"/>
    </row>
    <row r="361" spans="1:68" hidden="1" x14ac:dyDescent="0.2">
      <c r="A361" s="736"/>
      <c r="B361" s="736"/>
      <c r="C361" s="736"/>
      <c r="D361" s="736"/>
      <c r="E361" s="736"/>
      <c r="F361" s="736"/>
      <c r="G361" s="736"/>
      <c r="H361" s="736"/>
      <c r="I361" s="736"/>
      <c r="J361" s="736"/>
      <c r="K361" s="736"/>
      <c r="L361" s="736"/>
      <c r="M361" s="736"/>
      <c r="N361" s="736"/>
      <c r="O361" s="746"/>
      <c r="P361" s="732" t="s">
        <v>71</v>
      </c>
      <c r="Q361" s="733"/>
      <c r="R361" s="733"/>
      <c r="S361" s="733"/>
      <c r="T361" s="733"/>
      <c r="U361" s="733"/>
      <c r="V361" s="734"/>
      <c r="W361" s="37" t="s">
        <v>69</v>
      </c>
      <c r="X361" s="725">
        <f>IFERROR(SUM(X356:X359),"0")</f>
        <v>0</v>
      </c>
      <c r="Y361" s="725">
        <f>IFERROR(SUM(Y356:Y359),"0")</f>
        <v>0</v>
      </c>
      <c r="Z361" s="37"/>
      <c r="AA361" s="726"/>
      <c r="AB361" s="726"/>
      <c r="AC361" s="726"/>
    </row>
    <row r="362" spans="1:68" ht="14.25" hidden="1" customHeight="1" x14ac:dyDescent="0.25">
      <c r="A362" s="735" t="s">
        <v>601</v>
      </c>
      <c r="B362" s="736"/>
      <c r="C362" s="736"/>
      <c r="D362" s="736"/>
      <c r="E362" s="736"/>
      <c r="F362" s="736"/>
      <c r="G362" s="736"/>
      <c r="H362" s="736"/>
      <c r="I362" s="736"/>
      <c r="J362" s="736"/>
      <c r="K362" s="736"/>
      <c r="L362" s="736"/>
      <c r="M362" s="736"/>
      <c r="N362" s="736"/>
      <c r="O362" s="736"/>
      <c r="P362" s="736"/>
      <c r="Q362" s="736"/>
      <c r="R362" s="736"/>
      <c r="S362" s="736"/>
      <c r="T362" s="736"/>
      <c r="U362" s="736"/>
      <c r="V362" s="736"/>
      <c r="W362" s="736"/>
      <c r="X362" s="736"/>
      <c r="Y362" s="736"/>
      <c r="Z362" s="736"/>
      <c r="AA362" s="717"/>
      <c r="AB362" s="717"/>
      <c r="AC362" s="717"/>
    </row>
    <row r="363" spans="1:68" ht="16.5" hidden="1" customHeight="1" x14ac:dyDescent="0.25">
      <c r="A363" s="54" t="s">
        <v>602</v>
      </c>
      <c r="B363" s="54" t="s">
        <v>603</v>
      </c>
      <c r="C363" s="31">
        <v>4301180007</v>
      </c>
      <c r="D363" s="738">
        <v>4680115881808</v>
      </c>
      <c r="E363" s="739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604</v>
      </c>
      <c r="L363" s="32"/>
      <c r="M363" s="33" t="s">
        <v>605</v>
      </c>
      <c r="N363" s="33"/>
      <c r="O363" s="32">
        <v>730</v>
      </c>
      <c r="P363" s="11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0"/>
      <c r="R363" s="730"/>
      <c r="S363" s="730"/>
      <c r="T363" s="731"/>
      <c r="U363" s="34"/>
      <c r="V363" s="34"/>
      <c r="W363" s="35" t="s">
        <v>69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607</v>
      </c>
      <c r="B364" s="54" t="s">
        <v>608</v>
      </c>
      <c r="C364" s="31">
        <v>4301180006</v>
      </c>
      <c r="D364" s="738">
        <v>4680115881822</v>
      </c>
      <c r="E364" s="739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604</v>
      </c>
      <c r="L364" s="32"/>
      <c r="M364" s="33" t="s">
        <v>605</v>
      </c>
      <c r="N364" s="33"/>
      <c r="O364" s="32">
        <v>730</v>
      </c>
      <c r="P364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0"/>
      <c r="R364" s="730"/>
      <c r="S364" s="730"/>
      <c r="T364" s="731"/>
      <c r="U364" s="34"/>
      <c r="V364" s="34"/>
      <c r="W364" s="35" t="s">
        <v>69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606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609</v>
      </c>
      <c r="B365" s="54" t="s">
        <v>610</v>
      </c>
      <c r="C365" s="31">
        <v>4301180001</v>
      </c>
      <c r="D365" s="738">
        <v>4680115880016</v>
      </c>
      <c r="E365" s="739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604</v>
      </c>
      <c r="L365" s="32"/>
      <c r="M365" s="33" t="s">
        <v>605</v>
      </c>
      <c r="N365" s="33"/>
      <c r="O365" s="32">
        <v>730</v>
      </c>
      <c r="P365" s="10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0"/>
      <c r="R365" s="730"/>
      <c r="S365" s="730"/>
      <c r="T365" s="731"/>
      <c r="U365" s="34"/>
      <c r="V365" s="34"/>
      <c r="W365" s="35" t="s">
        <v>69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606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45"/>
      <c r="B366" s="736"/>
      <c r="C366" s="736"/>
      <c r="D366" s="736"/>
      <c r="E366" s="736"/>
      <c r="F366" s="736"/>
      <c r="G366" s="736"/>
      <c r="H366" s="736"/>
      <c r="I366" s="736"/>
      <c r="J366" s="736"/>
      <c r="K366" s="736"/>
      <c r="L366" s="736"/>
      <c r="M366" s="736"/>
      <c r="N366" s="736"/>
      <c r="O366" s="746"/>
      <c r="P366" s="732" t="s">
        <v>71</v>
      </c>
      <c r="Q366" s="733"/>
      <c r="R366" s="733"/>
      <c r="S366" s="733"/>
      <c r="T366" s="733"/>
      <c r="U366" s="733"/>
      <c r="V366" s="734"/>
      <c r="W366" s="37" t="s">
        <v>72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hidden="1" x14ac:dyDescent="0.2">
      <c r="A367" s="736"/>
      <c r="B367" s="736"/>
      <c r="C367" s="736"/>
      <c r="D367" s="736"/>
      <c r="E367" s="736"/>
      <c r="F367" s="736"/>
      <c r="G367" s="736"/>
      <c r="H367" s="736"/>
      <c r="I367" s="736"/>
      <c r="J367" s="736"/>
      <c r="K367" s="736"/>
      <c r="L367" s="736"/>
      <c r="M367" s="736"/>
      <c r="N367" s="736"/>
      <c r="O367" s="746"/>
      <c r="P367" s="732" t="s">
        <v>71</v>
      </c>
      <c r="Q367" s="733"/>
      <c r="R367" s="733"/>
      <c r="S367" s="733"/>
      <c r="T367" s="733"/>
      <c r="U367" s="733"/>
      <c r="V367" s="734"/>
      <c r="W367" s="37" t="s">
        <v>69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hidden="1" customHeight="1" x14ac:dyDescent="0.25">
      <c r="A368" s="737" t="s">
        <v>611</v>
      </c>
      <c r="B368" s="736"/>
      <c r="C368" s="736"/>
      <c r="D368" s="736"/>
      <c r="E368" s="736"/>
      <c r="F368" s="736"/>
      <c r="G368" s="736"/>
      <c r="H368" s="736"/>
      <c r="I368" s="736"/>
      <c r="J368" s="736"/>
      <c r="K368" s="736"/>
      <c r="L368" s="736"/>
      <c r="M368" s="736"/>
      <c r="N368" s="736"/>
      <c r="O368" s="736"/>
      <c r="P368" s="736"/>
      <c r="Q368" s="736"/>
      <c r="R368" s="736"/>
      <c r="S368" s="736"/>
      <c r="T368" s="736"/>
      <c r="U368" s="736"/>
      <c r="V368" s="736"/>
      <c r="W368" s="736"/>
      <c r="X368" s="736"/>
      <c r="Y368" s="736"/>
      <c r="Z368" s="736"/>
      <c r="AA368" s="718"/>
      <c r="AB368" s="718"/>
      <c r="AC368" s="718"/>
    </row>
    <row r="369" spans="1:68" ht="14.25" hidden="1" customHeight="1" x14ac:dyDescent="0.25">
      <c r="A369" s="735" t="s">
        <v>64</v>
      </c>
      <c r="B369" s="736"/>
      <c r="C369" s="736"/>
      <c r="D369" s="736"/>
      <c r="E369" s="736"/>
      <c r="F369" s="736"/>
      <c r="G369" s="736"/>
      <c r="H369" s="736"/>
      <c r="I369" s="736"/>
      <c r="J369" s="736"/>
      <c r="K369" s="736"/>
      <c r="L369" s="736"/>
      <c r="M369" s="736"/>
      <c r="N369" s="736"/>
      <c r="O369" s="736"/>
      <c r="P369" s="736"/>
      <c r="Q369" s="736"/>
      <c r="R369" s="736"/>
      <c r="S369" s="736"/>
      <c r="T369" s="736"/>
      <c r="U369" s="736"/>
      <c r="V369" s="736"/>
      <c r="W369" s="736"/>
      <c r="X369" s="736"/>
      <c r="Y369" s="736"/>
      <c r="Z369" s="736"/>
      <c r="AA369" s="717"/>
      <c r="AB369" s="717"/>
      <c r="AC369" s="717"/>
    </row>
    <row r="370" spans="1:68" ht="27" hidden="1" customHeight="1" x14ac:dyDescent="0.25">
      <c r="A370" s="54" t="s">
        <v>612</v>
      </c>
      <c r="B370" s="54" t="s">
        <v>613</v>
      </c>
      <c r="C370" s="31">
        <v>4301031066</v>
      </c>
      <c r="D370" s="738">
        <v>4607091383836</v>
      </c>
      <c r="E370" s="739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40</v>
      </c>
      <c r="P370" s="11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0"/>
      <c r="R370" s="730"/>
      <c r="S370" s="730"/>
      <c r="T370" s="731"/>
      <c r="U370" s="34"/>
      <c r="V370" s="34"/>
      <c r="W370" s="35" t="s">
        <v>69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614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745"/>
      <c r="B371" s="736"/>
      <c r="C371" s="736"/>
      <c r="D371" s="736"/>
      <c r="E371" s="736"/>
      <c r="F371" s="736"/>
      <c r="G371" s="736"/>
      <c r="H371" s="736"/>
      <c r="I371" s="736"/>
      <c r="J371" s="736"/>
      <c r="K371" s="736"/>
      <c r="L371" s="736"/>
      <c r="M371" s="736"/>
      <c r="N371" s="736"/>
      <c r="O371" s="746"/>
      <c r="P371" s="732" t="s">
        <v>71</v>
      </c>
      <c r="Q371" s="733"/>
      <c r="R371" s="733"/>
      <c r="S371" s="733"/>
      <c r="T371" s="733"/>
      <c r="U371" s="733"/>
      <c r="V371" s="734"/>
      <c r="W371" s="37" t="s">
        <v>72</v>
      </c>
      <c r="X371" s="725">
        <f>IFERROR(X370/H370,"0")</f>
        <v>0</v>
      </c>
      <c r="Y371" s="725">
        <f>IFERROR(Y370/H370,"0")</f>
        <v>0</v>
      </c>
      <c r="Z371" s="725">
        <f>IFERROR(IF(Z370="",0,Z370),"0")</f>
        <v>0</v>
      </c>
      <c r="AA371" s="726"/>
      <c r="AB371" s="726"/>
      <c r="AC371" s="726"/>
    </row>
    <row r="372" spans="1:68" hidden="1" x14ac:dyDescent="0.2">
      <c r="A372" s="736"/>
      <c r="B372" s="736"/>
      <c r="C372" s="736"/>
      <c r="D372" s="736"/>
      <c r="E372" s="736"/>
      <c r="F372" s="736"/>
      <c r="G372" s="736"/>
      <c r="H372" s="736"/>
      <c r="I372" s="736"/>
      <c r="J372" s="736"/>
      <c r="K372" s="736"/>
      <c r="L372" s="736"/>
      <c r="M372" s="736"/>
      <c r="N372" s="736"/>
      <c r="O372" s="746"/>
      <c r="P372" s="732" t="s">
        <v>71</v>
      </c>
      <c r="Q372" s="733"/>
      <c r="R372" s="733"/>
      <c r="S372" s="733"/>
      <c r="T372" s="733"/>
      <c r="U372" s="733"/>
      <c r="V372" s="734"/>
      <c r="W372" s="37" t="s">
        <v>69</v>
      </c>
      <c r="X372" s="725">
        <f>IFERROR(SUM(X370:X370),"0")</f>
        <v>0</v>
      </c>
      <c r="Y372" s="725">
        <f>IFERROR(SUM(Y370:Y370),"0")</f>
        <v>0</v>
      </c>
      <c r="Z372" s="37"/>
      <c r="AA372" s="726"/>
      <c r="AB372" s="726"/>
      <c r="AC372" s="726"/>
    </row>
    <row r="373" spans="1:68" ht="14.25" hidden="1" customHeight="1" x14ac:dyDescent="0.25">
      <c r="A373" s="735" t="s">
        <v>73</v>
      </c>
      <c r="B373" s="736"/>
      <c r="C373" s="736"/>
      <c r="D373" s="736"/>
      <c r="E373" s="736"/>
      <c r="F373" s="736"/>
      <c r="G373" s="736"/>
      <c r="H373" s="736"/>
      <c r="I373" s="736"/>
      <c r="J373" s="736"/>
      <c r="K373" s="736"/>
      <c r="L373" s="736"/>
      <c r="M373" s="736"/>
      <c r="N373" s="736"/>
      <c r="O373" s="736"/>
      <c r="P373" s="736"/>
      <c r="Q373" s="736"/>
      <c r="R373" s="736"/>
      <c r="S373" s="736"/>
      <c r="T373" s="736"/>
      <c r="U373" s="736"/>
      <c r="V373" s="736"/>
      <c r="W373" s="736"/>
      <c r="X373" s="736"/>
      <c r="Y373" s="736"/>
      <c r="Z373" s="736"/>
      <c r="AA373" s="717"/>
      <c r="AB373" s="717"/>
      <c r="AC373" s="717"/>
    </row>
    <row r="374" spans="1:68" ht="37.5" customHeight="1" x14ac:dyDescent="0.25">
      <c r="A374" s="54" t="s">
        <v>615</v>
      </c>
      <c r="B374" s="54" t="s">
        <v>616</v>
      </c>
      <c r="C374" s="31">
        <v>4301051142</v>
      </c>
      <c r="D374" s="738">
        <v>4607091387919</v>
      </c>
      <c r="E374" s="739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45</v>
      </c>
      <c r="P374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0"/>
      <c r="R374" s="730"/>
      <c r="S374" s="730"/>
      <c r="T374" s="731"/>
      <c r="U374" s="34"/>
      <c r="V374" s="34"/>
      <c r="W374" s="35" t="s">
        <v>69</v>
      </c>
      <c r="X374" s="723">
        <v>140</v>
      </c>
      <c r="Y374" s="724">
        <f>IFERROR(IF(X374="",0,CEILING((X374/$H374),1)*$H374),"")</f>
        <v>145.79999999999998</v>
      </c>
      <c r="Z374" s="36">
        <f>IFERROR(IF(Y374=0,"",ROUNDUP(Y374/H374,0)*0.02175),"")</f>
        <v>0.39149999999999996</v>
      </c>
      <c r="AA374" s="56"/>
      <c r="AB374" s="57"/>
      <c r="AC374" s="451" t="s">
        <v>617</v>
      </c>
      <c r="AG374" s="64"/>
      <c r="AJ374" s="68"/>
      <c r="AK374" s="68"/>
      <c r="BB374" s="452" t="s">
        <v>1</v>
      </c>
      <c r="BM374" s="64">
        <f>IFERROR(X374*I374/H374,"0")</f>
        <v>149.74814814814815</v>
      </c>
      <c r="BN374" s="64">
        <f>IFERROR(Y374*I374/H374,"0")</f>
        <v>155.95199999999997</v>
      </c>
      <c r="BO374" s="64">
        <f>IFERROR(1/J374*(X374/H374),"0")</f>
        <v>0.30864197530864201</v>
      </c>
      <c r="BP374" s="64">
        <f>IFERROR(1/J374*(Y374/H374),"0")</f>
        <v>0.3214285714285714</v>
      </c>
    </row>
    <row r="375" spans="1:68" ht="27" hidden="1" customHeight="1" x14ac:dyDescent="0.25">
      <c r="A375" s="54" t="s">
        <v>618</v>
      </c>
      <c r="B375" s="54" t="s">
        <v>619</v>
      </c>
      <c r="C375" s="31">
        <v>4301051461</v>
      </c>
      <c r="D375" s="738">
        <v>4680115883604</v>
      </c>
      <c r="E375" s="739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76</v>
      </c>
      <c r="L375" s="32"/>
      <c r="M375" s="33" t="s">
        <v>121</v>
      </c>
      <c r="N375" s="33"/>
      <c r="O375" s="32">
        <v>45</v>
      </c>
      <c r="P375" s="94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0"/>
      <c r="R375" s="730"/>
      <c r="S375" s="730"/>
      <c r="T375" s="731"/>
      <c r="U375" s="34"/>
      <c r="V375" s="34"/>
      <c r="W375" s="35" t="s">
        <v>69</v>
      </c>
      <c r="X375" s="723">
        <v>0</v>
      </c>
      <c r="Y375" s="724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620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hidden="1" customHeight="1" x14ac:dyDescent="0.25">
      <c r="A376" s="54" t="s">
        <v>621</v>
      </c>
      <c r="B376" s="54" t="s">
        <v>622</v>
      </c>
      <c r="C376" s="31">
        <v>4301051485</v>
      </c>
      <c r="D376" s="738">
        <v>4680115883567</v>
      </c>
      <c r="E376" s="739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8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0"/>
      <c r="R376" s="730"/>
      <c r="S376" s="730"/>
      <c r="T376" s="731"/>
      <c r="U376" s="34"/>
      <c r="V376" s="34"/>
      <c r="W376" s="35" t="s">
        <v>69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623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5"/>
      <c r="B377" s="736"/>
      <c r="C377" s="736"/>
      <c r="D377" s="736"/>
      <c r="E377" s="736"/>
      <c r="F377" s="736"/>
      <c r="G377" s="736"/>
      <c r="H377" s="736"/>
      <c r="I377" s="736"/>
      <c r="J377" s="736"/>
      <c r="K377" s="736"/>
      <c r="L377" s="736"/>
      <c r="M377" s="736"/>
      <c r="N377" s="736"/>
      <c r="O377" s="746"/>
      <c r="P377" s="732" t="s">
        <v>71</v>
      </c>
      <c r="Q377" s="733"/>
      <c r="R377" s="733"/>
      <c r="S377" s="733"/>
      <c r="T377" s="733"/>
      <c r="U377" s="733"/>
      <c r="V377" s="734"/>
      <c r="W377" s="37" t="s">
        <v>72</v>
      </c>
      <c r="X377" s="725">
        <f>IFERROR(X374/H374,"0")+IFERROR(X375/H375,"0")+IFERROR(X376/H376,"0")</f>
        <v>17.283950617283953</v>
      </c>
      <c r="Y377" s="725">
        <f>IFERROR(Y374/H374,"0")+IFERROR(Y375/H375,"0")+IFERROR(Y376/H376,"0")</f>
        <v>18</v>
      </c>
      <c r="Z377" s="725">
        <f>IFERROR(IF(Z374="",0,Z374),"0")+IFERROR(IF(Z375="",0,Z375),"0")+IFERROR(IF(Z376="",0,Z376),"0")</f>
        <v>0.39149999999999996</v>
      </c>
      <c r="AA377" s="726"/>
      <c r="AB377" s="726"/>
      <c r="AC377" s="726"/>
    </row>
    <row r="378" spans="1:68" x14ac:dyDescent="0.2">
      <c r="A378" s="736"/>
      <c r="B378" s="736"/>
      <c r="C378" s="736"/>
      <c r="D378" s="736"/>
      <c r="E378" s="736"/>
      <c r="F378" s="736"/>
      <c r="G378" s="736"/>
      <c r="H378" s="736"/>
      <c r="I378" s="736"/>
      <c r="J378" s="736"/>
      <c r="K378" s="736"/>
      <c r="L378" s="736"/>
      <c r="M378" s="736"/>
      <c r="N378" s="736"/>
      <c r="O378" s="746"/>
      <c r="P378" s="732" t="s">
        <v>71</v>
      </c>
      <c r="Q378" s="733"/>
      <c r="R378" s="733"/>
      <c r="S378" s="733"/>
      <c r="T378" s="733"/>
      <c r="U378" s="733"/>
      <c r="V378" s="734"/>
      <c r="W378" s="37" t="s">
        <v>69</v>
      </c>
      <c r="X378" s="725">
        <f>IFERROR(SUM(X374:X376),"0")</f>
        <v>140</v>
      </c>
      <c r="Y378" s="725">
        <f>IFERROR(SUM(Y374:Y376),"0")</f>
        <v>145.79999999999998</v>
      </c>
      <c r="Z378" s="37"/>
      <c r="AA378" s="726"/>
      <c r="AB378" s="726"/>
      <c r="AC378" s="726"/>
    </row>
    <row r="379" spans="1:68" ht="27.75" hidden="1" customHeight="1" x14ac:dyDescent="0.2">
      <c r="A379" s="823" t="s">
        <v>624</v>
      </c>
      <c r="B379" s="824"/>
      <c r="C379" s="824"/>
      <c r="D379" s="824"/>
      <c r="E379" s="824"/>
      <c r="F379" s="824"/>
      <c r="G379" s="824"/>
      <c r="H379" s="824"/>
      <c r="I379" s="824"/>
      <c r="J379" s="824"/>
      <c r="K379" s="824"/>
      <c r="L379" s="824"/>
      <c r="M379" s="824"/>
      <c r="N379" s="824"/>
      <c r="O379" s="824"/>
      <c r="P379" s="824"/>
      <c r="Q379" s="824"/>
      <c r="R379" s="824"/>
      <c r="S379" s="824"/>
      <c r="T379" s="824"/>
      <c r="U379" s="824"/>
      <c r="V379" s="824"/>
      <c r="W379" s="824"/>
      <c r="X379" s="824"/>
      <c r="Y379" s="824"/>
      <c r="Z379" s="824"/>
      <c r="AA379" s="48"/>
      <c r="AB379" s="48"/>
      <c r="AC379" s="48"/>
    </row>
    <row r="380" spans="1:68" ht="16.5" hidden="1" customHeight="1" x14ac:dyDescent="0.25">
      <c r="A380" s="737" t="s">
        <v>625</v>
      </c>
      <c r="B380" s="736"/>
      <c r="C380" s="736"/>
      <c r="D380" s="736"/>
      <c r="E380" s="736"/>
      <c r="F380" s="736"/>
      <c r="G380" s="736"/>
      <c r="H380" s="736"/>
      <c r="I380" s="736"/>
      <c r="J380" s="736"/>
      <c r="K380" s="736"/>
      <c r="L380" s="736"/>
      <c r="M380" s="736"/>
      <c r="N380" s="736"/>
      <c r="O380" s="736"/>
      <c r="P380" s="736"/>
      <c r="Q380" s="736"/>
      <c r="R380" s="736"/>
      <c r="S380" s="736"/>
      <c r="T380" s="736"/>
      <c r="U380" s="736"/>
      <c r="V380" s="736"/>
      <c r="W380" s="736"/>
      <c r="X380" s="736"/>
      <c r="Y380" s="736"/>
      <c r="Z380" s="736"/>
      <c r="AA380" s="718"/>
      <c r="AB380" s="718"/>
      <c r="AC380" s="718"/>
    </row>
    <row r="381" spans="1:68" ht="14.25" hidden="1" customHeight="1" x14ac:dyDescent="0.25">
      <c r="A381" s="735" t="s">
        <v>114</v>
      </c>
      <c r="B381" s="736"/>
      <c r="C381" s="736"/>
      <c r="D381" s="736"/>
      <c r="E381" s="736"/>
      <c r="F381" s="736"/>
      <c r="G381" s="736"/>
      <c r="H381" s="736"/>
      <c r="I381" s="736"/>
      <c r="J381" s="736"/>
      <c r="K381" s="736"/>
      <c r="L381" s="736"/>
      <c r="M381" s="736"/>
      <c r="N381" s="736"/>
      <c r="O381" s="736"/>
      <c r="P381" s="736"/>
      <c r="Q381" s="736"/>
      <c r="R381" s="736"/>
      <c r="S381" s="736"/>
      <c r="T381" s="736"/>
      <c r="U381" s="736"/>
      <c r="V381" s="736"/>
      <c r="W381" s="736"/>
      <c r="X381" s="736"/>
      <c r="Y381" s="736"/>
      <c r="Z381" s="736"/>
      <c r="AA381" s="717"/>
      <c r="AB381" s="717"/>
      <c r="AC381" s="717"/>
    </row>
    <row r="382" spans="1:68" ht="27" hidden="1" customHeight="1" x14ac:dyDescent="0.25">
      <c r="A382" s="54" t="s">
        <v>626</v>
      </c>
      <c r="B382" s="54" t="s">
        <v>627</v>
      </c>
      <c r="C382" s="31">
        <v>4301011946</v>
      </c>
      <c r="D382" s="738">
        <v>4680115884847</v>
      </c>
      <c r="E382" s="739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117</v>
      </c>
      <c r="L382" s="32"/>
      <c r="M382" s="33" t="s">
        <v>148</v>
      </c>
      <c r="N382" s="33"/>
      <c r="O382" s="32">
        <v>60</v>
      </c>
      <c r="P382" s="8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0"/>
      <c r="R382" s="730"/>
      <c r="S382" s="730"/>
      <c r="T382" s="731"/>
      <c r="U382" s="34"/>
      <c r="V382" s="34"/>
      <c r="W382" s="35" t="s">
        <v>69</v>
      </c>
      <c r="X382" s="723">
        <v>0</v>
      </c>
      <c r="Y382" s="724">
        <f t="shared" ref="Y382:Y392" si="72">IFERROR(IF(X382="",0,CEILING((X382/$H382),1)*$H382),"")</f>
        <v>0</v>
      </c>
      <c r="Z382" s="36" t="str">
        <f>IFERROR(IF(Y382=0,"",ROUNDUP(Y382/H382,0)*0.02039),"")</f>
        <v/>
      </c>
      <c r="AA382" s="56"/>
      <c r="AB382" s="57"/>
      <c r="AC382" s="457" t="s">
        <v>628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626</v>
      </c>
      <c r="B383" s="54" t="s">
        <v>629</v>
      </c>
      <c r="C383" s="31">
        <v>4301011869</v>
      </c>
      <c r="D383" s="738">
        <v>4680115884847</v>
      </c>
      <c r="E383" s="739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114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0"/>
      <c r="R383" s="730"/>
      <c r="S383" s="730"/>
      <c r="T383" s="731"/>
      <c r="U383" s="34"/>
      <c r="V383" s="34"/>
      <c r="W383" s="35" t="s">
        <v>69</v>
      </c>
      <c r="X383" s="723">
        <v>160</v>
      </c>
      <c r="Y383" s="724">
        <f t="shared" si="72"/>
        <v>165</v>
      </c>
      <c r="Z383" s="36">
        <f>IFERROR(IF(Y383=0,"",ROUNDUP(Y383/H383,0)*0.02175),"")</f>
        <v>0.23924999999999999</v>
      </c>
      <c r="AA383" s="56"/>
      <c r="AB383" s="57"/>
      <c r="AC383" s="459" t="s">
        <v>630</v>
      </c>
      <c r="AG383" s="64"/>
      <c r="AJ383" s="68"/>
      <c r="AK383" s="68"/>
      <c r="BB383" s="460" t="s">
        <v>1</v>
      </c>
      <c r="BM383" s="64">
        <f t="shared" si="73"/>
        <v>165.12</v>
      </c>
      <c r="BN383" s="64">
        <f t="shared" si="74"/>
        <v>170.28000000000003</v>
      </c>
      <c r="BO383" s="64">
        <f t="shared" si="75"/>
        <v>0.22222222222222221</v>
      </c>
      <c r="BP383" s="64">
        <f t="shared" si="76"/>
        <v>0.22916666666666666</v>
      </c>
    </row>
    <row r="384" spans="1:68" ht="27" hidden="1" customHeight="1" x14ac:dyDescent="0.25">
      <c r="A384" s="54" t="s">
        <v>631</v>
      </c>
      <c r="B384" s="54" t="s">
        <v>632</v>
      </c>
      <c r="C384" s="31">
        <v>4301011947</v>
      </c>
      <c r="D384" s="738">
        <v>4680115884854</v>
      </c>
      <c r="E384" s="739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117</v>
      </c>
      <c r="L384" s="32"/>
      <c r="M384" s="33" t="s">
        <v>148</v>
      </c>
      <c r="N384" s="33"/>
      <c r="O384" s="32">
        <v>60</v>
      </c>
      <c r="P384" s="7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0"/>
      <c r="R384" s="730"/>
      <c r="S384" s="730"/>
      <c r="T384" s="731"/>
      <c r="U384" s="34"/>
      <c r="V384" s="34"/>
      <c r="W384" s="35" t="s">
        <v>69</v>
      </c>
      <c r="X384" s="723">
        <v>0</v>
      </c>
      <c r="Y384" s="724">
        <f t="shared" si="72"/>
        <v>0</v>
      </c>
      <c r="Z384" s="36" t="str">
        <f>IFERROR(IF(Y384=0,"",ROUNDUP(Y384/H384,0)*0.02039),"")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hidden="1" customHeight="1" x14ac:dyDescent="0.25">
      <c r="A385" s="54" t="s">
        <v>631</v>
      </c>
      <c r="B385" s="54" t="s">
        <v>633</v>
      </c>
      <c r="C385" s="31">
        <v>4301011870</v>
      </c>
      <c r="D385" s="738">
        <v>4680115884854</v>
      </c>
      <c r="E385" s="739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117</v>
      </c>
      <c r="L385" s="32"/>
      <c r="M385" s="33" t="s">
        <v>68</v>
      </c>
      <c r="N385" s="33"/>
      <c r="O385" s="32">
        <v>60</v>
      </c>
      <c r="P385" s="11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0"/>
      <c r="R385" s="730"/>
      <c r="S385" s="730"/>
      <c r="T385" s="731"/>
      <c r="U385" s="34"/>
      <c r="V385" s="34"/>
      <c r="W385" s="35" t="s">
        <v>69</v>
      </c>
      <c r="X385" s="723">
        <v>0</v>
      </c>
      <c r="Y385" s="724">
        <f t="shared" si="72"/>
        <v>0</v>
      </c>
      <c r="Z385" s="36" t="str">
        <f>IFERROR(IF(Y385=0,"",ROUNDUP(Y385/H385,0)*0.02175),"")</f>
        <v/>
      </c>
      <c r="AA385" s="56"/>
      <c r="AB385" s="57"/>
      <c r="AC385" s="463" t="s">
        <v>634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hidden="1" customHeight="1" x14ac:dyDescent="0.25">
      <c r="A386" s="54" t="s">
        <v>635</v>
      </c>
      <c r="B386" s="54" t="s">
        <v>636</v>
      </c>
      <c r="C386" s="31">
        <v>4301011943</v>
      </c>
      <c r="D386" s="738">
        <v>4680115884830</v>
      </c>
      <c r="E386" s="739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117</v>
      </c>
      <c r="L386" s="32"/>
      <c r="M386" s="33" t="s">
        <v>148</v>
      </c>
      <c r="N386" s="33"/>
      <c r="O386" s="32">
        <v>60</v>
      </c>
      <c r="P386" s="77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0"/>
      <c r="R386" s="730"/>
      <c r="S386" s="730"/>
      <c r="T386" s="731"/>
      <c r="U386" s="34"/>
      <c r="V386" s="34"/>
      <c r="W386" s="35" t="s">
        <v>69</v>
      </c>
      <c r="X386" s="723">
        <v>0</v>
      </c>
      <c r="Y386" s="724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628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635</v>
      </c>
      <c r="B387" s="54" t="s">
        <v>637</v>
      </c>
      <c r="C387" s="31">
        <v>4301011867</v>
      </c>
      <c r="D387" s="738">
        <v>4680115884830</v>
      </c>
      <c r="E387" s="739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117</v>
      </c>
      <c r="L387" s="32"/>
      <c r="M387" s="33" t="s">
        <v>68</v>
      </c>
      <c r="N387" s="33"/>
      <c r="O387" s="32">
        <v>60</v>
      </c>
      <c r="P387" s="8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0"/>
      <c r="R387" s="730"/>
      <c r="S387" s="730"/>
      <c r="T387" s="731"/>
      <c r="U387" s="34"/>
      <c r="V387" s="34"/>
      <c r="W387" s="35" t="s">
        <v>69</v>
      </c>
      <c r="X387" s="723">
        <v>200</v>
      </c>
      <c r="Y387" s="724">
        <f t="shared" si="72"/>
        <v>210</v>
      </c>
      <c r="Z387" s="36">
        <f>IFERROR(IF(Y387=0,"",ROUNDUP(Y387/H387,0)*0.02175),"")</f>
        <v>0.30449999999999999</v>
      </c>
      <c r="AA387" s="56"/>
      <c r="AB387" s="57"/>
      <c r="AC387" s="467" t="s">
        <v>638</v>
      </c>
      <c r="AG387" s="64"/>
      <c r="AJ387" s="68"/>
      <c r="AK387" s="68"/>
      <c r="BB387" s="468" t="s">
        <v>1</v>
      </c>
      <c r="BM387" s="64">
        <f t="shared" si="73"/>
        <v>206.4</v>
      </c>
      <c r="BN387" s="64">
        <f t="shared" si="74"/>
        <v>216.72</v>
      </c>
      <c r="BO387" s="64">
        <f t="shared" si="75"/>
        <v>0.27777777777777779</v>
      </c>
      <c r="BP387" s="64">
        <f t="shared" si="76"/>
        <v>0.29166666666666663</v>
      </c>
    </row>
    <row r="388" spans="1:68" ht="27" hidden="1" customHeight="1" x14ac:dyDescent="0.25">
      <c r="A388" s="54" t="s">
        <v>639</v>
      </c>
      <c r="B388" s="54" t="s">
        <v>640</v>
      </c>
      <c r="C388" s="31">
        <v>4301011339</v>
      </c>
      <c r="D388" s="738">
        <v>4607091383997</v>
      </c>
      <c r="E388" s="739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117</v>
      </c>
      <c r="L388" s="32"/>
      <c r="M388" s="33" t="s">
        <v>68</v>
      </c>
      <c r="N388" s="33"/>
      <c r="O388" s="32">
        <v>60</v>
      </c>
      <c r="P388" s="9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0"/>
      <c r="R388" s="730"/>
      <c r="S388" s="730"/>
      <c r="T388" s="731"/>
      <c r="U388" s="34"/>
      <c r="V388" s="34"/>
      <c r="W388" s="35" t="s">
        <v>69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641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hidden="1" customHeight="1" x14ac:dyDescent="0.25">
      <c r="A389" s="54" t="s">
        <v>642</v>
      </c>
      <c r="B389" s="54" t="s">
        <v>643</v>
      </c>
      <c r="C389" s="31">
        <v>4301011433</v>
      </c>
      <c r="D389" s="738">
        <v>4680115882638</v>
      </c>
      <c r="E389" s="739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76</v>
      </c>
      <c r="L389" s="32"/>
      <c r="M389" s="33" t="s">
        <v>118</v>
      </c>
      <c r="N389" s="33"/>
      <c r="O389" s="32">
        <v>90</v>
      </c>
      <c r="P389" s="7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0"/>
      <c r="R389" s="730"/>
      <c r="S389" s="730"/>
      <c r="T389" s="731"/>
      <c r="U389" s="34"/>
      <c r="V389" s="34"/>
      <c r="W389" s="35" t="s">
        <v>69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644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hidden="1" customHeight="1" x14ac:dyDescent="0.25">
      <c r="A390" s="54" t="s">
        <v>645</v>
      </c>
      <c r="B390" s="54" t="s">
        <v>646</v>
      </c>
      <c r="C390" s="31">
        <v>4301011952</v>
      </c>
      <c r="D390" s="738">
        <v>4680115884922</v>
      </c>
      <c r="E390" s="739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0"/>
      <c r="R390" s="730"/>
      <c r="S390" s="730"/>
      <c r="T390" s="731"/>
      <c r="U390" s="34"/>
      <c r="V390" s="34"/>
      <c r="W390" s="35" t="s">
        <v>69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634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hidden="1" customHeight="1" x14ac:dyDescent="0.25">
      <c r="A391" s="54" t="s">
        <v>647</v>
      </c>
      <c r="B391" s="54" t="s">
        <v>648</v>
      </c>
      <c r="C391" s="31">
        <v>4301011866</v>
      </c>
      <c r="D391" s="738">
        <v>4680115884878</v>
      </c>
      <c r="E391" s="739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76</v>
      </c>
      <c r="L391" s="32"/>
      <c r="M391" s="33" t="s">
        <v>68</v>
      </c>
      <c r="N391" s="33"/>
      <c r="O391" s="32">
        <v>60</v>
      </c>
      <c r="P391" s="75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0"/>
      <c r="R391" s="730"/>
      <c r="S391" s="730"/>
      <c r="T391" s="731"/>
      <c r="U391" s="34"/>
      <c r="V391" s="34"/>
      <c r="W391" s="35" t="s">
        <v>69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649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hidden="1" customHeight="1" x14ac:dyDescent="0.25">
      <c r="A392" s="54" t="s">
        <v>650</v>
      </c>
      <c r="B392" s="54" t="s">
        <v>651</v>
      </c>
      <c r="C392" s="31">
        <v>4301011868</v>
      </c>
      <c r="D392" s="738">
        <v>4680115884861</v>
      </c>
      <c r="E392" s="739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76</v>
      </c>
      <c r="L392" s="32"/>
      <c r="M392" s="33" t="s">
        <v>68</v>
      </c>
      <c r="N392" s="33"/>
      <c r="O392" s="32">
        <v>60</v>
      </c>
      <c r="P392" s="7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0"/>
      <c r="R392" s="730"/>
      <c r="S392" s="730"/>
      <c r="T392" s="731"/>
      <c r="U392" s="34"/>
      <c r="V392" s="34"/>
      <c r="W392" s="35" t="s">
        <v>69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638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45"/>
      <c r="B393" s="736"/>
      <c r="C393" s="736"/>
      <c r="D393" s="736"/>
      <c r="E393" s="736"/>
      <c r="F393" s="736"/>
      <c r="G393" s="736"/>
      <c r="H393" s="736"/>
      <c r="I393" s="736"/>
      <c r="J393" s="736"/>
      <c r="K393" s="736"/>
      <c r="L393" s="736"/>
      <c r="M393" s="736"/>
      <c r="N393" s="736"/>
      <c r="O393" s="746"/>
      <c r="P393" s="732" t="s">
        <v>71</v>
      </c>
      <c r="Q393" s="733"/>
      <c r="R393" s="733"/>
      <c r="S393" s="733"/>
      <c r="T393" s="733"/>
      <c r="U393" s="733"/>
      <c r="V393" s="734"/>
      <c r="W393" s="37" t="s">
        <v>72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24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25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0.54374999999999996</v>
      </c>
      <c r="AA393" s="726"/>
      <c r="AB393" s="726"/>
      <c r="AC393" s="726"/>
    </row>
    <row r="394" spans="1:68" x14ac:dyDescent="0.2">
      <c r="A394" s="736"/>
      <c r="B394" s="736"/>
      <c r="C394" s="736"/>
      <c r="D394" s="736"/>
      <c r="E394" s="736"/>
      <c r="F394" s="736"/>
      <c r="G394" s="736"/>
      <c r="H394" s="736"/>
      <c r="I394" s="736"/>
      <c r="J394" s="736"/>
      <c r="K394" s="736"/>
      <c r="L394" s="736"/>
      <c r="M394" s="736"/>
      <c r="N394" s="736"/>
      <c r="O394" s="746"/>
      <c r="P394" s="732" t="s">
        <v>71</v>
      </c>
      <c r="Q394" s="733"/>
      <c r="R394" s="733"/>
      <c r="S394" s="733"/>
      <c r="T394" s="733"/>
      <c r="U394" s="733"/>
      <c r="V394" s="734"/>
      <c r="W394" s="37" t="s">
        <v>69</v>
      </c>
      <c r="X394" s="725">
        <f>IFERROR(SUM(X382:X392),"0")</f>
        <v>360</v>
      </c>
      <c r="Y394" s="725">
        <f>IFERROR(SUM(Y382:Y392),"0")</f>
        <v>375</v>
      </c>
      <c r="Z394" s="37"/>
      <c r="AA394" s="726"/>
      <c r="AB394" s="726"/>
      <c r="AC394" s="726"/>
    </row>
    <row r="395" spans="1:68" ht="14.25" hidden="1" customHeight="1" x14ac:dyDescent="0.25">
      <c r="A395" s="735" t="s">
        <v>166</v>
      </c>
      <c r="B395" s="736"/>
      <c r="C395" s="736"/>
      <c r="D395" s="736"/>
      <c r="E395" s="736"/>
      <c r="F395" s="736"/>
      <c r="G395" s="736"/>
      <c r="H395" s="736"/>
      <c r="I395" s="736"/>
      <c r="J395" s="736"/>
      <c r="K395" s="736"/>
      <c r="L395" s="736"/>
      <c r="M395" s="736"/>
      <c r="N395" s="736"/>
      <c r="O395" s="736"/>
      <c r="P395" s="736"/>
      <c r="Q395" s="736"/>
      <c r="R395" s="736"/>
      <c r="S395" s="736"/>
      <c r="T395" s="736"/>
      <c r="U395" s="736"/>
      <c r="V395" s="736"/>
      <c r="W395" s="736"/>
      <c r="X395" s="736"/>
      <c r="Y395" s="736"/>
      <c r="Z395" s="736"/>
      <c r="AA395" s="717"/>
      <c r="AB395" s="717"/>
      <c r="AC395" s="717"/>
    </row>
    <row r="396" spans="1:68" ht="27" customHeight="1" x14ac:dyDescent="0.25">
      <c r="A396" s="54" t="s">
        <v>652</v>
      </c>
      <c r="B396" s="54" t="s">
        <v>653</v>
      </c>
      <c r="C396" s="31">
        <v>4301020178</v>
      </c>
      <c r="D396" s="738">
        <v>4607091383980</v>
      </c>
      <c r="E396" s="739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117</v>
      </c>
      <c r="L396" s="32"/>
      <c r="M396" s="33" t="s">
        <v>118</v>
      </c>
      <c r="N396" s="33"/>
      <c r="O396" s="32">
        <v>50</v>
      </c>
      <c r="P396" s="10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0"/>
      <c r="R396" s="730"/>
      <c r="S396" s="730"/>
      <c r="T396" s="731"/>
      <c r="U396" s="34"/>
      <c r="V396" s="34"/>
      <c r="W396" s="35" t="s">
        <v>69</v>
      </c>
      <c r="X396" s="723">
        <v>1200</v>
      </c>
      <c r="Y396" s="724">
        <f>IFERROR(IF(X396="",0,CEILING((X396/$H396),1)*$H396),"")</f>
        <v>1200</v>
      </c>
      <c r="Z396" s="36">
        <f>IFERROR(IF(Y396=0,"",ROUNDUP(Y396/H396,0)*0.02175),"")</f>
        <v>1.7399999999999998</v>
      </c>
      <c r="AA396" s="56"/>
      <c r="AB396" s="57"/>
      <c r="AC396" s="479" t="s">
        <v>654</v>
      </c>
      <c r="AG396" s="64"/>
      <c r="AJ396" s="68"/>
      <c r="AK396" s="68"/>
      <c r="BB396" s="480" t="s">
        <v>1</v>
      </c>
      <c r="BM396" s="64">
        <f>IFERROR(X396*I396/H396,"0")</f>
        <v>1238.4000000000001</v>
      </c>
      <c r="BN396" s="64">
        <f>IFERROR(Y396*I396/H396,"0")</f>
        <v>1238.4000000000001</v>
      </c>
      <c r="BO396" s="64">
        <f>IFERROR(1/J396*(X396/H396),"0")</f>
        <v>1.6666666666666665</v>
      </c>
      <c r="BP396" s="64">
        <f>IFERROR(1/J396*(Y396/H396),"0")</f>
        <v>1.6666666666666665</v>
      </c>
    </row>
    <row r="397" spans="1:68" ht="27" hidden="1" customHeight="1" x14ac:dyDescent="0.25">
      <c r="A397" s="54" t="s">
        <v>655</v>
      </c>
      <c r="B397" s="54" t="s">
        <v>656</v>
      </c>
      <c r="C397" s="31">
        <v>4301020179</v>
      </c>
      <c r="D397" s="738">
        <v>4607091384178</v>
      </c>
      <c r="E397" s="739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76</v>
      </c>
      <c r="L397" s="32"/>
      <c r="M397" s="33" t="s">
        <v>118</v>
      </c>
      <c r="N397" s="33"/>
      <c r="O397" s="32">
        <v>50</v>
      </c>
      <c r="P397" s="9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0"/>
      <c r="R397" s="730"/>
      <c r="S397" s="730"/>
      <c r="T397" s="731"/>
      <c r="U397" s="34"/>
      <c r="V397" s="34"/>
      <c r="W397" s="35" t="s">
        <v>69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654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45"/>
      <c r="B398" s="736"/>
      <c r="C398" s="736"/>
      <c r="D398" s="736"/>
      <c r="E398" s="736"/>
      <c r="F398" s="736"/>
      <c r="G398" s="736"/>
      <c r="H398" s="736"/>
      <c r="I398" s="736"/>
      <c r="J398" s="736"/>
      <c r="K398" s="736"/>
      <c r="L398" s="736"/>
      <c r="M398" s="736"/>
      <c r="N398" s="736"/>
      <c r="O398" s="746"/>
      <c r="P398" s="732" t="s">
        <v>71</v>
      </c>
      <c r="Q398" s="733"/>
      <c r="R398" s="733"/>
      <c r="S398" s="733"/>
      <c r="T398" s="733"/>
      <c r="U398" s="733"/>
      <c r="V398" s="734"/>
      <c r="W398" s="37" t="s">
        <v>72</v>
      </c>
      <c r="X398" s="725">
        <f>IFERROR(X396/H396,"0")+IFERROR(X397/H397,"0")</f>
        <v>80</v>
      </c>
      <c r="Y398" s="725">
        <f>IFERROR(Y396/H396,"0")+IFERROR(Y397/H397,"0")</f>
        <v>80</v>
      </c>
      <c r="Z398" s="725">
        <f>IFERROR(IF(Z396="",0,Z396),"0")+IFERROR(IF(Z397="",0,Z397),"0")</f>
        <v>1.7399999999999998</v>
      </c>
      <c r="AA398" s="726"/>
      <c r="AB398" s="726"/>
      <c r="AC398" s="726"/>
    </row>
    <row r="399" spans="1:68" x14ac:dyDescent="0.2">
      <c r="A399" s="736"/>
      <c r="B399" s="736"/>
      <c r="C399" s="736"/>
      <c r="D399" s="736"/>
      <c r="E399" s="736"/>
      <c r="F399" s="736"/>
      <c r="G399" s="736"/>
      <c r="H399" s="736"/>
      <c r="I399" s="736"/>
      <c r="J399" s="736"/>
      <c r="K399" s="736"/>
      <c r="L399" s="736"/>
      <c r="M399" s="736"/>
      <c r="N399" s="736"/>
      <c r="O399" s="746"/>
      <c r="P399" s="732" t="s">
        <v>71</v>
      </c>
      <c r="Q399" s="733"/>
      <c r="R399" s="733"/>
      <c r="S399" s="733"/>
      <c r="T399" s="733"/>
      <c r="U399" s="733"/>
      <c r="V399" s="734"/>
      <c r="W399" s="37" t="s">
        <v>69</v>
      </c>
      <c r="X399" s="725">
        <f>IFERROR(SUM(X396:X397),"0")</f>
        <v>1200</v>
      </c>
      <c r="Y399" s="725">
        <f>IFERROR(SUM(Y396:Y397),"0")</f>
        <v>1200</v>
      </c>
      <c r="Z399" s="37"/>
      <c r="AA399" s="726"/>
      <c r="AB399" s="726"/>
      <c r="AC399" s="726"/>
    </row>
    <row r="400" spans="1:68" ht="14.25" hidden="1" customHeight="1" x14ac:dyDescent="0.25">
      <c r="A400" s="735" t="s">
        <v>73</v>
      </c>
      <c r="B400" s="736"/>
      <c r="C400" s="736"/>
      <c r="D400" s="736"/>
      <c r="E400" s="736"/>
      <c r="F400" s="736"/>
      <c r="G400" s="736"/>
      <c r="H400" s="736"/>
      <c r="I400" s="736"/>
      <c r="J400" s="736"/>
      <c r="K400" s="736"/>
      <c r="L400" s="736"/>
      <c r="M400" s="736"/>
      <c r="N400" s="736"/>
      <c r="O400" s="736"/>
      <c r="P400" s="736"/>
      <c r="Q400" s="736"/>
      <c r="R400" s="736"/>
      <c r="S400" s="736"/>
      <c r="T400" s="736"/>
      <c r="U400" s="736"/>
      <c r="V400" s="736"/>
      <c r="W400" s="736"/>
      <c r="X400" s="736"/>
      <c r="Y400" s="736"/>
      <c r="Z400" s="736"/>
      <c r="AA400" s="717"/>
      <c r="AB400" s="717"/>
      <c r="AC400" s="717"/>
    </row>
    <row r="401" spans="1:68" ht="27" hidden="1" customHeight="1" x14ac:dyDescent="0.25">
      <c r="A401" s="54" t="s">
        <v>657</v>
      </c>
      <c r="B401" s="54" t="s">
        <v>658</v>
      </c>
      <c r="C401" s="31">
        <v>4301051560</v>
      </c>
      <c r="D401" s="738">
        <v>4607091383928</v>
      </c>
      <c r="E401" s="739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117</v>
      </c>
      <c r="L401" s="32"/>
      <c r="M401" s="33" t="s">
        <v>121</v>
      </c>
      <c r="N401" s="33"/>
      <c r="O401" s="32">
        <v>40</v>
      </c>
      <c r="P401" s="8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0"/>
      <c r="R401" s="730"/>
      <c r="S401" s="730"/>
      <c r="T401" s="731"/>
      <c r="U401" s="34"/>
      <c r="V401" s="34"/>
      <c r="W401" s="35" t="s">
        <v>69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659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657</v>
      </c>
      <c r="B402" s="54" t="s">
        <v>660</v>
      </c>
      <c r="C402" s="31">
        <v>4301051639</v>
      </c>
      <c r="D402" s="738">
        <v>4607091383928</v>
      </c>
      <c r="E402" s="739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40</v>
      </c>
      <c r="P402" s="8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0"/>
      <c r="R402" s="730"/>
      <c r="S402" s="730"/>
      <c r="T402" s="731"/>
      <c r="U402" s="34"/>
      <c r="V402" s="34"/>
      <c r="W402" s="35" t="s">
        <v>69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661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662</v>
      </c>
      <c r="B403" s="54" t="s">
        <v>663</v>
      </c>
      <c r="C403" s="31">
        <v>4301051636</v>
      </c>
      <c r="D403" s="738">
        <v>4607091384260</v>
      </c>
      <c r="E403" s="739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40</v>
      </c>
      <c r="P403" s="8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0"/>
      <c r="R403" s="730"/>
      <c r="S403" s="730"/>
      <c r="T403" s="731"/>
      <c r="U403" s="34"/>
      <c r="V403" s="34"/>
      <c r="W403" s="35" t="s">
        <v>69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664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45"/>
      <c r="B404" s="736"/>
      <c r="C404" s="736"/>
      <c r="D404" s="736"/>
      <c r="E404" s="736"/>
      <c r="F404" s="736"/>
      <c r="G404" s="736"/>
      <c r="H404" s="736"/>
      <c r="I404" s="736"/>
      <c r="J404" s="736"/>
      <c r="K404" s="736"/>
      <c r="L404" s="736"/>
      <c r="M404" s="736"/>
      <c r="N404" s="736"/>
      <c r="O404" s="746"/>
      <c r="P404" s="732" t="s">
        <v>71</v>
      </c>
      <c r="Q404" s="733"/>
      <c r="R404" s="733"/>
      <c r="S404" s="733"/>
      <c r="T404" s="733"/>
      <c r="U404" s="733"/>
      <c r="V404" s="734"/>
      <c r="W404" s="37" t="s">
        <v>72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hidden="1" x14ac:dyDescent="0.2">
      <c r="A405" s="736"/>
      <c r="B405" s="736"/>
      <c r="C405" s="736"/>
      <c r="D405" s="736"/>
      <c r="E405" s="736"/>
      <c r="F405" s="736"/>
      <c r="G405" s="736"/>
      <c r="H405" s="736"/>
      <c r="I405" s="736"/>
      <c r="J405" s="736"/>
      <c r="K405" s="736"/>
      <c r="L405" s="736"/>
      <c r="M405" s="736"/>
      <c r="N405" s="736"/>
      <c r="O405" s="746"/>
      <c r="P405" s="732" t="s">
        <v>71</v>
      </c>
      <c r="Q405" s="733"/>
      <c r="R405" s="733"/>
      <c r="S405" s="733"/>
      <c r="T405" s="733"/>
      <c r="U405" s="733"/>
      <c r="V405" s="734"/>
      <c r="W405" s="37" t="s">
        <v>69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hidden="1" customHeight="1" x14ac:dyDescent="0.25">
      <c r="A406" s="735" t="s">
        <v>213</v>
      </c>
      <c r="B406" s="736"/>
      <c r="C406" s="736"/>
      <c r="D406" s="736"/>
      <c r="E406" s="736"/>
      <c r="F406" s="736"/>
      <c r="G406" s="736"/>
      <c r="H406" s="736"/>
      <c r="I406" s="736"/>
      <c r="J406" s="736"/>
      <c r="K406" s="736"/>
      <c r="L406" s="736"/>
      <c r="M406" s="736"/>
      <c r="N406" s="736"/>
      <c r="O406" s="736"/>
      <c r="P406" s="736"/>
      <c r="Q406" s="736"/>
      <c r="R406" s="736"/>
      <c r="S406" s="736"/>
      <c r="T406" s="736"/>
      <c r="U406" s="736"/>
      <c r="V406" s="736"/>
      <c r="W406" s="736"/>
      <c r="X406" s="736"/>
      <c r="Y406" s="736"/>
      <c r="Z406" s="736"/>
      <c r="AA406" s="717"/>
      <c r="AB406" s="717"/>
      <c r="AC406" s="717"/>
    </row>
    <row r="407" spans="1:68" ht="27" hidden="1" customHeight="1" x14ac:dyDescent="0.25">
      <c r="A407" s="54" t="s">
        <v>665</v>
      </c>
      <c r="B407" s="54" t="s">
        <v>666</v>
      </c>
      <c r="C407" s="31">
        <v>4301060314</v>
      </c>
      <c r="D407" s="738">
        <v>4607091384673</v>
      </c>
      <c r="E407" s="739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117</v>
      </c>
      <c r="L407" s="32"/>
      <c r="M407" s="33" t="s">
        <v>68</v>
      </c>
      <c r="N407" s="33"/>
      <c r="O407" s="32">
        <v>30</v>
      </c>
      <c r="P407" s="81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0"/>
      <c r="R407" s="730"/>
      <c r="S407" s="730"/>
      <c r="T407" s="731"/>
      <c r="U407" s="34"/>
      <c r="V407" s="34"/>
      <c r="W407" s="35" t="s">
        <v>69</v>
      </c>
      <c r="X407" s="723">
        <v>0</v>
      </c>
      <c r="Y407" s="72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667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665</v>
      </c>
      <c r="B408" s="54" t="s">
        <v>668</v>
      </c>
      <c r="C408" s="31">
        <v>4301060345</v>
      </c>
      <c r="D408" s="738">
        <v>4607091384673</v>
      </c>
      <c r="E408" s="739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30</v>
      </c>
      <c r="P408" s="112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0"/>
      <c r="R408" s="730"/>
      <c r="S408" s="730"/>
      <c r="T408" s="731"/>
      <c r="U408" s="34"/>
      <c r="V408" s="34"/>
      <c r="W408" s="35" t="s">
        <v>69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669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745"/>
      <c r="B409" s="736"/>
      <c r="C409" s="736"/>
      <c r="D409" s="736"/>
      <c r="E409" s="736"/>
      <c r="F409" s="736"/>
      <c r="G409" s="736"/>
      <c r="H409" s="736"/>
      <c r="I409" s="736"/>
      <c r="J409" s="736"/>
      <c r="K409" s="736"/>
      <c r="L409" s="736"/>
      <c r="M409" s="736"/>
      <c r="N409" s="736"/>
      <c r="O409" s="746"/>
      <c r="P409" s="732" t="s">
        <v>71</v>
      </c>
      <c r="Q409" s="733"/>
      <c r="R409" s="733"/>
      <c r="S409" s="733"/>
      <c r="T409" s="733"/>
      <c r="U409" s="733"/>
      <c r="V409" s="734"/>
      <c r="W409" s="37" t="s">
        <v>72</v>
      </c>
      <c r="X409" s="725">
        <f>IFERROR(X407/H407,"0")+IFERROR(X408/H408,"0")</f>
        <v>0</v>
      </c>
      <c r="Y409" s="725">
        <f>IFERROR(Y407/H407,"0")+IFERROR(Y408/H408,"0")</f>
        <v>0</v>
      </c>
      <c r="Z409" s="725">
        <f>IFERROR(IF(Z407="",0,Z407),"0")+IFERROR(IF(Z408="",0,Z408),"0")</f>
        <v>0</v>
      </c>
      <c r="AA409" s="726"/>
      <c r="AB409" s="726"/>
      <c r="AC409" s="726"/>
    </row>
    <row r="410" spans="1:68" hidden="1" x14ac:dyDescent="0.2">
      <c r="A410" s="736"/>
      <c r="B410" s="736"/>
      <c r="C410" s="736"/>
      <c r="D410" s="736"/>
      <c r="E410" s="736"/>
      <c r="F410" s="736"/>
      <c r="G410" s="736"/>
      <c r="H410" s="736"/>
      <c r="I410" s="736"/>
      <c r="J410" s="736"/>
      <c r="K410" s="736"/>
      <c r="L410" s="736"/>
      <c r="M410" s="736"/>
      <c r="N410" s="736"/>
      <c r="O410" s="746"/>
      <c r="P410" s="732" t="s">
        <v>71</v>
      </c>
      <c r="Q410" s="733"/>
      <c r="R410" s="733"/>
      <c r="S410" s="733"/>
      <c r="T410" s="733"/>
      <c r="U410" s="733"/>
      <c r="V410" s="734"/>
      <c r="W410" s="37" t="s">
        <v>69</v>
      </c>
      <c r="X410" s="725">
        <f>IFERROR(SUM(X407:X408),"0")</f>
        <v>0</v>
      </c>
      <c r="Y410" s="725">
        <f>IFERROR(SUM(Y407:Y408),"0")</f>
        <v>0</v>
      </c>
      <c r="Z410" s="37"/>
      <c r="AA410" s="726"/>
      <c r="AB410" s="726"/>
      <c r="AC410" s="726"/>
    </row>
    <row r="411" spans="1:68" ht="16.5" hidden="1" customHeight="1" x14ac:dyDescent="0.25">
      <c r="A411" s="737" t="s">
        <v>670</v>
      </c>
      <c r="B411" s="736"/>
      <c r="C411" s="736"/>
      <c r="D411" s="736"/>
      <c r="E411" s="736"/>
      <c r="F411" s="736"/>
      <c r="G411" s="736"/>
      <c r="H411" s="736"/>
      <c r="I411" s="736"/>
      <c r="J411" s="736"/>
      <c r="K411" s="736"/>
      <c r="L411" s="736"/>
      <c r="M411" s="736"/>
      <c r="N411" s="736"/>
      <c r="O411" s="736"/>
      <c r="P411" s="736"/>
      <c r="Q411" s="736"/>
      <c r="R411" s="736"/>
      <c r="S411" s="736"/>
      <c r="T411" s="736"/>
      <c r="U411" s="736"/>
      <c r="V411" s="736"/>
      <c r="W411" s="736"/>
      <c r="X411" s="736"/>
      <c r="Y411" s="736"/>
      <c r="Z411" s="736"/>
      <c r="AA411" s="718"/>
      <c r="AB411" s="718"/>
      <c r="AC411" s="718"/>
    </row>
    <row r="412" spans="1:68" ht="14.25" hidden="1" customHeight="1" x14ac:dyDescent="0.25">
      <c r="A412" s="735" t="s">
        <v>114</v>
      </c>
      <c r="B412" s="736"/>
      <c r="C412" s="736"/>
      <c r="D412" s="736"/>
      <c r="E412" s="736"/>
      <c r="F412" s="736"/>
      <c r="G412" s="736"/>
      <c r="H412" s="736"/>
      <c r="I412" s="736"/>
      <c r="J412" s="736"/>
      <c r="K412" s="736"/>
      <c r="L412" s="736"/>
      <c r="M412" s="736"/>
      <c r="N412" s="736"/>
      <c r="O412" s="736"/>
      <c r="P412" s="736"/>
      <c r="Q412" s="736"/>
      <c r="R412" s="736"/>
      <c r="S412" s="736"/>
      <c r="T412" s="736"/>
      <c r="U412" s="736"/>
      <c r="V412" s="736"/>
      <c r="W412" s="736"/>
      <c r="X412" s="736"/>
      <c r="Y412" s="736"/>
      <c r="Z412" s="736"/>
      <c r="AA412" s="717"/>
      <c r="AB412" s="717"/>
      <c r="AC412" s="717"/>
    </row>
    <row r="413" spans="1:68" ht="27" hidden="1" customHeight="1" x14ac:dyDescent="0.25">
      <c r="A413" s="54" t="s">
        <v>671</v>
      </c>
      <c r="B413" s="54" t="s">
        <v>672</v>
      </c>
      <c r="C413" s="31">
        <v>4301011873</v>
      </c>
      <c r="D413" s="738">
        <v>4680115881907</v>
      </c>
      <c r="E413" s="739"/>
      <c r="F413" s="722">
        <v>1.8</v>
      </c>
      <c r="G413" s="32">
        <v>8</v>
      </c>
      <c r="H413" s="722">
        <v>14.4</v>
      </c>
      <c r="I413" s="722">
        <v>14.88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814" t="s">
        <v>673</v>
      </c>
      <c r="Q413" s="730"/>
      <c r="R413" s="730"/>
      <c r="S413" s="730"/>
      <c r="T413" s="731"/>
      <c r="U413" s="34"/>
      <c r="V413" s="34"/>
      <c r="W413" s="35" t="s">
        <v>69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674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hidden="1" customHeight="1" x14ac:dyDescent="0.25">
      <c r="A414" s="54" t="s">
        <v>671</v>
      </c>
      <c r="B414" s="54" t="s">
        <v>675</v>
      </c>
      <c r="C414" s="31">
        <v>4301011483</v>
      </c>
      <c r="D414" s="738">
        <v>4680115881907</v>
      </c>
      <c r="E414" s="739"/>
      <c r="F414" s="722">
        <v>1.8</v>
      </c>
      <c r="G414" s="32">
        <v>6</v>
      </c>
      <c r="H414" s="722">
        <v>10.8</v>
      </c>
      <c r="I414" s="722">
        <v>11.28</v>
      </c>
      <c r="J414" s="32">
        <v>56</v>
      </c>
      <c r="K414" s="32" t="s">
        <v>117</v>
      </c>
      <c r="L414" s="32"/>
      <c r="M414" s="33" t="s">
        <v>68</v>
      </c>
      <c r="N414" s="33"/>
      <c r="O414" s="32">
        <v>60</v>
      </c>
      <c r="P414" s="8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0"/>
      <c r="R414" s="730"/>
      <c r="S414" s="730"/>
      <c r="T414" s="731"/>
      <c r="U414" s="34"/>
      <c r="V414" s="34"/>
      <c r="W414" s="35" t="s">
        <v>69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676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hidden="1" customHeight="1" x14ac:dyDescent="0.25">
      <c r="A415" s="54" t="s">
        <v>677</v>
      </c>
      <c r="B415" s="54" t="s">
        <v>678</v>
      </c>
      <c r="C415" s="31">
        <v>4301011655</v>
      </c>
      <c r="D415" s="738">
        <v>4680115883925</v>
      </c>
      <c r="E415" s="739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10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0"/>
      <c r="R415" s="730"/>
      <c r="S415" s="730"/>
      <c r="T415" s="731"/>
      <c r="U415" s="34"/>
      <c r="V415" s="34"/>
      <c r="W415" s="35" t="s">
        <v>69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676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hidden="1" customHeight="1" x14ac:dyDescent="0.25">
      <c r="A416" s="54" t="s">
        <v>679</v>
      </c>
      <c r="B416" s="54" t="s">
        <v>680</v>
      </c>
      <c r="C416" s="31">
        <v>4301011874</v>
      </c>
      <c r="D416" s="738">
        <v>4680115884892</v>
      </c>
      <c r="E416" s="739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88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0"/>
      <c r="R416" s="730"/>
      <c r="S416" s="730"/>
      <c r="T416" s="731"/>
      <c r="U416" s="34"/>
      <c r="V416" s="34"/>
      <c r="W416" s="35" t="s">
        <v>69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681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hidden="1" customHeight="1" x14ac:dyDescent="0.25">
      <c r="A417" s="54" t="s">
        <v>682</v>
      </c>
      <c r="B417" s="54" t="s">
        <v>683</v>
      </c>
      <c r="C417" s="31">
        <v>4301011312</v>
      </c>
      <c r="D417" s="738">
        <v>4607091384192</v>
      </c>
      <c r="E417" s="739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117</v>
      </c>
      <c r="L417" s="32"/>
      <c r="M417" s="33" t="s">
        <v>118</v>
      </c>
      <c r="N417" s="33"/>
      <c r="O417" s="32">
        <v>60</v>
      </c>
      <c r="P417" s="11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0"/>
      <c r="R417" s="730"/>
      <c r="S417" s="730"/>
      <c r="T417" s="731"/>
      <c r="U417" s="34"/>
      <c r="V417" s="34"/>
      <c r="W417" s="35" t="s">
        <v>69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684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hidden="1" customHeight="1" x14ac:dyDescent="0.25">
      <c r="A418" s="54" t="s">
        <v>685</v>
      </c>
      <c r="B418" s="54" t="s">
        <v>686</v>
      </c>
      <c r="C418" s="31">
        <v>4301011875</v>
      </c>
      <c r="D418" s="738">
        <v>4680115884885</v>
      </c>
      <c r="E418" s="739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117</v>
      </c>
      <c r="L418" s="32"/>
      <c r="M418" s="33" t="s">
        <v>68</v>
      </c>
      <c r="N418" s="33"/>
      <c r="O418" s="32">
        <v>60</v>
      </c>
      <c r="P418" s="107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0"/>
      <c r="R418" s="730"/>
      <c r="S418" s="730"/>
      <c r="T418" s="731"/>
      <c r="U418" s="34"/>
      <c r="V418" s="34"/>
      <c r="W418" s="35" t="s">
        <v>69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681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hidden="1" customHeight="1" x14ac:dyDescent="0.25">
      <c r="A419" s="54" t="s">
        <v>687</v>
      </c>
      <c r="B419" s="54" t="s">
        <v>688</v>
      </c>
      <c r="C419" s="31">
        <v>4301011871</v>
      </c>
      <c r="D419" s="738">
        <v>4680115884908</v>
      </c>
      <c r="E419" s="739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76</v>
      </c>
      <c r="L419" s="32"/>
      <c r="M419" s="33" t="s">
        <v>68</v>
      </c>
      <c r="N419" s="33"/>
      <c r="O419" s="32">
        <v>60</v>
      </c>
      <c r="P419" s="95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0"/>
      <c r="R419" s="730"/>
      <c r="S419" s="730"/>
      <c r="T419" s="731"/>
      <c r="U419" s="34"/>
      <c r="V419" s="34"/>
      <c r="W419" s="35" t="s">
        <v>69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681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hidden="1" x14ac:dyDescent="0.2">
      <c r="A420" s="745"/>
      <c r="B420" s="736"/>
      <c r="C420" s="736"/>
      <c r="D420" s="736"/>
      <c r="E420" s="736"/>
      <c r="F420" s="736"/>
      <c r="G420" s="736"/>
      <c r="H420" s="736"/>
      <c r="I420" s="736"/>
      <c r="J420" s="736"/>
      <c r="K420" s="736"/>
      <c r="L420" s="736"/>
      <c r="M420" s="736"/>
      <c r="N420" s="736"/>
      <c r="O420" s="746"/>
      <c r="P420" s="732" t="s">
        <v>71</v>
      </c>
      <c r="Q420" s="733"/>
      <c r="R420" s="733"/>
      <c r="S420" s="733"/>
      <c r="T420" s="733"/>
      <c r="U420" s="733"/>
      <c r="V420" s="734"/>
      <c r="W420" s="37" t="s">
        <v>72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hidden="1" x14ac:dyDescent="0.2">
      <c r="A421" s="736"/>
      <c r="B421" s="736"/>
      <c r="C421" s="736"/>
      <c r="D421" s="736"/>
      <c r="E421" s="736"/>
      <c r="F421" s="736"/>
      <c r="G421" s="736"/>
      <c r="H421" s="736"/>
      <c r="I421" s="736"/>
      <c r="J421" s="736"/>
      <c r="K421" s="736"/>
      <c r="L421" s="736"/>
      <c r="M421" s="736"/>
      <c r="N421" s="736"/>
      <c r="O421" s="746"/>
      <c r="P421" s="732" t="s">
        <v>71</v>
      </c>
      <c r="Q421" s="733"/>
      <c r="R421" s="733"/>
      <c r="S421" s="733"/>
      <c r="T421" s="733"/>
      <c r="U421" s="733"/>
      <c r="V421" s="734"/>
      <c r="W421" s="37" t="s">
        <v>69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hidden="1" customHeight="1" x14ac:dyDescent="0.25">
      <c r="A422" s="735" t="s">
        <v>64</v>
      </c>
      <c r="B422" s="736"/>
      <c r="C422" s="736"/>
      <c r="D422" s="736"/>
      <c r="E422" s="736"/>
      <c r="F422" s="736"/>
      <c r="G422" s="736"/>
      <c r="H422" s="736"/>
      <c r="I422" s="736"/>
      <c r="J422" s="736"/>
      <c r="K422" s="736"/>
      <c r="L422" s="736"/>
      <c r="M422" s="736"/>
      <c r="N422" s="736"/>
      <c r="O422" s="736"/>
      <c r="P422" s="736"/>
      <c r="Q422" s="736"/>
      <c r="R422" s="736"/>
      <c r="S422" s="736"/>
      <c r="T422" s="736"/>
      <c r="U422" s="736"/>
      <c r="V422" s="736"/>
      <c r="W422" s="736"/>
      <c r="X422" s="736"/>
      <c r="Y422" s="736"/>
      <c r="Z422" s="736"/>
      <c r="AA422" s="717"/>
      <c r="AB422" s="717"/>
      <c r="AC422" s="717"/>
    </row>
    <row r="423" spans="1:68" ht="27" customHeight="1" x14ac:dyDescent="0.25">
      <c r="A423" s="54" t="s">
        <v>689</v>
      </c>
      <c r="B423" s="54" t="s">
        <v>690</v>
      </c>
      <c r="C423" s="31">
        <v>4301031303</v>
      </c>
      <c r="D423" s="738">
        <v>4607091384802</v>
      </c>
      <c r="E423" s="739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76</v>
      </c>
      <c r="L423" s="32"/>
      <c r="M423" s="33" t="s">
        <v>68</v>
      </c>
      <c r="N423" s="33"/>
      <c r="O423" s="32">
        <v>35</v>
      </c>
      <c r="P423" s="9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0"/>
      <c r="R423" s="730"/>
      <c r="S423" s="730"/>
      <c r="T423" s="731"/>
      <c r="U423" s="34"/>
      <c r="V423" s="34"/>
      <c r="W423" s="35" t="s">
        <v>69</v>
      </c>
      <c r="X423" s="723">
        <v>20</v>
      </c>
      <c r="Y423" s="724">
        <f>IFERROR(IF(X423="",0,CEILING((X423/$H423),1)*$H423),"")</f>
        <v>21.9</v>
      </c>
      <c r="Z423" s="36">
        <f>IFERROR(IF(Y423=0,"",ROUNDUP(Y423/H423,0)*0.00753),"")</f>
        <v>3.7650000000000003E-2</v>
      </c>
      <c r="AA423" s="56"/>
      <c r="AB423" s="57"/>
      <c r="AC423" s="507" t="s">
        <v>691</v>
      </c>
      <c r="AG423" s="64"/>
      <c r="AJ423" s="68"/>
      <c r="AK423" s="68"/>
      <c r="BB423" s="508" t="s">
        <v>1</v>
      </c>
      <c r="BM423" s="64">
        <f>IFERROR(X423*I423/H423,"0")</f>
        <v>21.187214611872147</v>
      </c>
      <c r="BN423" s="64">
        <f>IFERROR(Y423*I423/H423,"0")</f>
        <v>23.199999999999996</v>
      </c>
      <c r="BO423" s="64">
        <f>IFERROR(1/J423*(X423/H423),"0")</f>
        <v>2.9270577215782696E-2</v>
      </c>
      <c r="BP423" s="64">
        <f>IFERROR(1/J423*(Y423/H423),"0")</f>
        <v>3.2051282051282048E-2</v>
      </c>
    </row>
    <row r="424" spans="1:68" ht="27" hidden="1" customHeight="1" x14ac:dyDescent="0.25">
      <c r="A424" s="54" t="s">
        <v>692</v>
      </c>
      <c r="B424" s="54" t="s">
        <v>693</v>
      </c>
      <c r="C424" s="31">
        <v>4301031304</v>
      </c>
      <c r="D424" s="738">
        <v>4607091384826</v>
      </c>
      <c r="E424" s="739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35</v>
      </c>
      <c r="P424" s="92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0"/>
      <c r="R424" s="730"/>
      <c r="S424" s="730"/>
      <c r="T424" s="731"/>
      <c r="U424" s="34"/>
      <c r="V424" s="34"/>
      <c r="W424" s="35" t="s">
        <v>69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691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45"/>
      <c r="B425" s="736"/>
      <c r="C425" s="736"/>
      <c r="D425" s="736"/>
      <c r="E425" s="736"/>
      <c r="F425" s="736"/>
      <c r="G425" s="736"/>
      <c r="H425" s="736"/>
      <c r="I425" s="736"/>
      <c r="J425" s="736"/>
      <c r="K425" s="736"/>
      <c r="L425" s="736"/>
      <c r="M425" s="736"/>
      <c r="N425" s="736"/>
      <c r="O425" s="746"/>
      <c r="P425" s="732" t="s">
        <v>71</v>
      </c>
      <c r="Q425" s="733"/>
      <c r="R425" s="733"/>
      <c r="S425" s="733"/>
      <c r="T425" s="733"/>
      <c r="U425" s="733"/>
      <c r="V425" s="734"/>
      <c r="W425" s="37" t="s">
        <v>72</v>
      </c>
      <c r="X425" s="725">
        <f>IFERROR(X423/H423,"0")+IFERROR(X424/H424,"0")</f>
        <v>4.5662100456621006</v>
      </c>
      <c r="Y425" s="725">
        <f>IFERROR(Y423/H423,"0")+IFERROR(Y424/H424,"0")</f>
        <v>5</v>
      </c>
      <c r="Z425" s="725">
        <f>IFERROR(IF(Z423="",0,Z423),"0")+IFERROR(IF(Z424="",0,Z424),"0")</f>
        <v>3.7650000000000003E-2</v>
      </c>
      <c r="AA425" s="726"/>
      <c r="AB425" s="726"/>
      <c r="AC425" s="726"/>
    </row>
    <row r="426" spans="1:68" x14ac:dyDescent="0.2">
      <c r="A426" s="736"/>
      <c r="B426" s="736"/>
      <c r="C426" s="736"/>
      <c r="D426" s="736"/>
      <c r="E426" s="736"/>
      <c r="F426" s="736"/>
      <c r="G426" s="736"/>
      <c r="H426" s="736"/>
      <c r="I426" s="736"/>
      <c r="J426" s="736"/>
      <c r="K426" s="736"/>
      <c r="L426" s="736"/>
      <c r="M426" s="736"/>
      <c r="N426" s="736"/>
      <c r="O426" s="746"/>
      <c r="P426" s="732" t="s">
        <v>71</v>
      </c>
      <c r="Q426" s="733"/>
      <c r="R426" s="733"/>
      <c r="S426" s="733"/>
      <c r="T426" s="733"/>
      <c r="U426" s="733"/>
      <c r="V426" s="734"/>
      <c r="W426" s="37" t="s">
        <v>69</v>
      </c>
      <c r="X426" s="725">
        <f>IFERROR(SUM(X423:X424),"0")</f>
        <v>20</v>
      </c>
      <c r="Y426" s="725">
        <f>IFERROR(SUM(Y423:Y424),"0")</f>
        <v>21.9</v>
      </c>
      <c r="Z426" s="37"/>
      <c r="AA426" s="726"/>
      <c r="AB426" s="726"/>
      <c r="AC426" s="726"/>
    </row>
    <row r="427" spans="1:68" ht="14.25" hidden="1" customHeight="1" x14ac:dyDescent="0.25">
      <c r="A427" s="735" t="s">
        <v>73</v>
      </c>
      <c r="B427" s="736"/>
      <c r="C427" s="736"/>
      <c r="D427" s="736"/>
      <c r="E427" s="736"/>
      <c r="F427" s="736"/>
      <c r="G427" s="736"/>
      <c r="H427" s="736"/>
      <c r="I427" s="736"/>
      <c r="J427" s="736"/>
      <c r="K427" s="736"/>
      <c r="L427" s="736"/>
      <c r="M427" s="736"/>
      <c r="N427" s="736"/>
      <c r="O427" s="736"/>
      <c r="P427" s="736"/>
      <c r="Q427" s="736"/>
      <c r="R427" s="736"/>
      <c r="S427" s="736"/>
      <c r="T427" s="736"/>
      <c r="U427" s="736"/>
      <c r="V427" s="736"/>
      <c r="W427" s="736"/>
      <c r="X427" s="736"/>
      <c r="Y427" s="736"/>
      <c r="Z427" s="736"/>
      <c r="AA427" s="717"/>
      <c r="AB427" s="717"/>
      <c r="AC427" s="717"/>
    </row>
    <row r="428" spans="1:68" ht="37.5" hidden="1" customHeight="1" x14ac:dyDescent="0.25">
      <c r="A428" s="54" t="s">
        <v>694</v>
      </c>
      <c r="B428" s="54" t="s">
        <v>695</v>
      </c>
      <c r="C428" s="31">
        <v>4301051635</v>
      </c>
      <c r="D428" s="738">
        <v>4607091384246</v>
      </c>
      <c r="E428" s="739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117</v>
      </c>
      <c r="L428" s="32"/>
      <c r="M428" s="33" t="s">
        <v>68</v>
      </c>
      <c r="N428" s="33"/>
      <c r="O428" s="32">
        <v>40</v>
      </c>
      <c r="P428" s="8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0"/>
      <c r="R428" s="730"/>
      <c r="S428" s="730"/>
      <c r="T428" s="731"/>
      <c r="U428" s="34"/>
      <c r="V428" s="34"/>
      <c r="W428" s="35" t="s">
        <v>69</v>
      </c>
      <c r="X428" s="723">
        <v>0</v>
      </c>
      <c r="Y428" s="724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696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697</v>
      </c>
      <c r="B429" s="54" t="s">
        <v>698</v>
      </c>
      <c r="C429" s="31">
        <v>4301051445</v>
      </c>
      <c r="D429" s="738">
        <v>4680115881976</v>
      </c>
      <c r="E429" s="739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117</v>
      </c>
      <c r="L429" s="32"/>
      <c r="M429" s="33" t="s">
        <v>68</v>
      </c>
      <c r="N429" s="33"/>
      <c r="O429" s="32">
        <v>40</v>
      </c>
      <c r="P429" s="8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0"/>
      <c r="R429" s="730"/>
      <c r="S429" s="730"/>
      <c r="T429" s="731"/>
      <c r="U429" s="34"/>
      <c r="V429" s="34"/>
      <c r="W429" s="35" t="s">
        <v>69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699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700</v>
      </c>
      <c r="B430" s="54" t="s">
        <v>701</v>
      </c>
      <c r="C430" s="31">
        <v>4301051297</v>
      </c>
      <c r="D430" s="738">
        <v>4607091384253</v>
      </c>
      <c r="E430" s="739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11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730"/>
      <c r="R430" s="730"/>
      <c r="S430" s="730"/>
      <c r="T430" s="731"/>
      <c r="U430" s="34"/>
      <c r="V430" s="34"/>
      <c r="W430" s="35" t="s">
        <v>69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702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37.5" hidden="1" customHeight="1" x14ac:dyDescent="0.25">
      <c r="A431" s="54" t="s">
        <v>700</v>
      </c>
      <c r="B431" s="54" t="s">
        <v>703</v>
      </c>
      <c r="C431" s="31">
        <v>4301051634</v>
      </c>
      <c r="D431" s="738">
        <v>4607091384253</v>
      </c>
      <c r="E431" s="739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76</v>
      </c>
      <c r="L431" s="32"/>
      <c r="M431" s="33" t="s">
        <v>68</v>
      </c>
      <c r="N431" s="33"/>
      <c r="O431" s="32">
        <v>40</v>
      </c>
      <c r="P431" s="8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730"/>
      <c r="R431" s="730"/>
      <c r="S431" s="730"/>
      <c r="T431" s="731"/>
      <c r="U431" s="34"/>
      <c r="V431" s="34"/>
      <c r="W431" s="35" t="s">
        <v>69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696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704</v>
      </c>
      <c r="B432" s="54" t="s">
        <v>705</v>
      </c>
      <c r="C432" s="31">
        <v>4301051444</v>
      </c>
      <c r="D432" s="738">
        <v>4680115881969</v>
      </c>
      <c r="E432" s="739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76</v>
      </c>
      <c r="L432" s="32"/>
      <c r="M432" s="33" t="s">
        <v>68</v>
      </c>
      <c r="N432" s="33"/>
      <c r="O432" s="32">
        <v>40</v>
      </c>
      <c r="P432" s="7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0"/>
      <c r="R432" s="730"/>
      <c r="S432" s="730"/>
      <c r="T432" s="731"/>
      <c r="U432" s="34"/>
      <c r="V432" s="34"/>
      <c r="W432" s="35" t="s">
        <v>69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699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45"/>
      <c r="B433" s="736"/>
      <c r="C433" s="736"/>
      <c r="D433" s="736"/>
      <c r="E433" s="736"/>
      <c r="F433" s="736"/>
      <c r="G433" s="736"/>
      <c r="H433" s="736"/>
      <c r="I433" s="736"/>
      <c r="J433" s="736"/>
      <c r="K433" s="736"/>
      <c r="L433" s="736"/>
      <c r="M433" s="736"/>
      <c r="N433" s="736"/>
      <c r="O433" s="746"/>
      <c r="P433" s="732" t="s">
        <v>71</v>
      </c>
      <c r="Q433" s="733"/>
      <c r="R433" s="733"/>
      <c r="S433" s="733"/>
      <c r="T433" s="733"/>
      <c r="U433" s="733"/>
      <c r="V433" s="734"/>
      <c r="W433" s="37" t="s">
        <v>72</v>
      </c>
      <c r="X433" s="725">
        <f>IFERROR(X428/H428,"0")+IFERROR(X429/H429,"0")+IFERROR(X430/H430,"0")+IFERROR(X431/H431,"0")+IFERROR(X432/H432,"0")</f>
        <v>0</v>
      </c>
      <c r="Y433" s="725">
        <f>IFERROR(Y428/H428,"0")+IFERROR(Y429/H429,"0")+IFERROR(Y430/H430,"0")+IFERROR(Y431/H431,"0")+IFERROR(Y432/H432,"0")</f>
        <v>0</v>
      </c>
      <c r="Z433" s="725">
        <f>IFERROR(IF(Z428="",0,Z428),"0")+IFERROR(IF(Z429="",0,Z429),"0")+IFERROR(IF(Z430="",0,Z430),"0")+IFERROR(IF(Z431="",0,Z431),"0")+IFERROR(IF(Z432="",0,Z432),"0")</f>
        <v>0</v>
      </c>
      <c r="AA433" s="726"/>
      <c r="AB433" s="726"/>
      <c r="AC433" s="726"/>
    </row>
    <row r="434" spans="1:68" hidden="1" x14ac:dyDescent="0.2">
      <c r="A434" s="736"/>
      <c r="B434" s="736"/>
      <c r="C434" s="736"/>
      <c r="D434" s="736"/>
      <c r="E434" s="736"/>
      <c r="F434" s="736"/>
      <c r="G434" s="736"/>
      <c r="H434" s="736"/>
      <c r="I434" s="736"/>
      <c r="J434" s="736"/>
      <c r="K434" s="736"/>
      <c r="L434" s="736"/>
      <c r="M434" s="736"/>
      <c r="N434" s="736"/>
      <c r="O434" s="746"/>
      <c r="P434" s="732" t="s">
        <v>71</v>
      </c>
      <c r="Q434" s="733"/>
      <c r="R434" s="733"/>
      <c r="S434" s="733"/>
      <c r="T434" s="733"/>
      <c r="U434" s="733"/>
      <c r="V434" s="734"/>
      <c r="W434" s="37" t="s">
        <v>69</v>
      </c>
      <c r="X434" s="725">
        <f>IFERROR(SUM(X428:X432),"0")</f>
        <v>0</v>
      </c>
      <c r="Y434" s="725">
        <f>IFERROR(SUM(Y428:Y432),"0")</f>
        <v>0</v>
      </c>
      <c r="Z434" s="37"/>
      <c r="AA434" s="726"/>
      <c r="AB434" s="726"/>
      <c r="AC434" s="726"/>
    </row>
    <row r="435" spans="1:68" ht="14.25" hidden="1" customHeight="1" x14ac:dyDescent="0.25">
      <c r="A435" s="735" t="s">
        <v>213</v>
      </c>
      <c r="B435" s="736"/>
      <c r="C435" s="736"/>
      <c r="D435" s="736"/>
      <c r="E435" s="736"/>
      <c r="F435" s="736"/>
      <c r="G435" s="736"/>
      <c r="H435" s="736"/>
      <c r="I435" s="736"/>
      <c r="J435" s="736"/>
      <c r="K435" s="736"/>
      <c r="L435" s="736"/>
      <c r="M435" s="736"/>
      <c r="N435" s="736"/>
      <c r="O435" s="736"/>
      <c r="P435" s="736"/>
      <c r="Q435" s="736"/>
      <c r="R435" s="736"/>
      <c r="S435" s="736"/>
      <c r="T435" s="736"/>
      <c r="U435" s="736"/>
      <c r="V435" s="736"/>
      <c r="W435" s="736"/>
      <c r="X435" s="736"/>
      <c r="Y435" s="736"/>
      <c r="Z435" s="736"/>
      <c r="AA435" s="717"/>
      <c r="AB435" s="717"/>
      <c r="AC435" s="717"/>
    </row>
    <row r="436" spans="1:68" ht="27" hidden="1" customHeight="1" x14ac:dyDescent="0.25">
      <c r="A436" s="54" t="s">
        <v>706</v>
      </c>
      <c r="B436" s="54" t="s">
        <v>707</v>
      </c>
      <c r="C436" s="31">
        <v>4301060377</v>
      </c>
      <c r="D436" s="738">
        <v>4607091389357</v>
      </c>
      <c r="E436" s="739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11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0"/>
      <c r="R436" s="730"/>
      <c r="S436" s="730"/>
      <c r="T436" s="731"/>
      <c r="U436" s="34"/>
      <c r="V436" s="34"/>
      <c r="W436" s="35" t="s">
        <v>69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708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45"/>
      <c r="B437" s="736"/>
      <c r="C437" s="736"/>
      <c r="D437" s="736"/>
      <c r="E437" s="736"/>
      <c r="F437" s="736"/>
      <c r="G437" s="736"/>
      <c r="H437" s="736"/>
      <c r="I437" s="736"/>
      <c r="J437" s="736"/>
      <c r="K437" s="736"/>
      <c r="L437" s="736"/>
      <c r="M437" s="736"/>
      <c r="N437" s="736"/>
      <c r="O437" s="746"/>
      <c r="P437" s="732" t="s">
        <v>71</v>
      </c>
      <c r="Q437" s="733"/>
      <c r="R437" s="733"/>
      <c r="S437" s="733"/>
      <c r="T437" s="733"/>
      <c r="U437" s="733"/>
      <c r="V437" s="734"/>
      <c r="W437" s="37" t="s">
        <v>72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hidden="1" x14ac:dyDescent="0.2">
      <c r="A438" s="736"/>
      <c r="B438" s="736"/>
      <c r="C438" s="736"/>
      <c r="D438" s="736"/>
      <c r="E438" s="736"/>
      <c r="F438" s="736"/>
      <c r="G438" s="736"/>
      <c r="H438" s="736"/>
      <c r="I438" s="736"/>
      <c r="J438" s="736"/>
      <c r="K438" s="736"/>
      <c r="L438" s="736"/>
      <c r="M438" s="736"/>
      <c r="N438" s="736"/>
      <c r="O438" s="746"/>
      <c r="P438" s="732" t="s">
        <v>71</v>
      </c>
      <c r="Q438" s="733"/>
      <c r="R438" s="733"/>
      <c r="S438" s="733"/>
      <c r="T438" s="733"/>
      <c r="U438" s="733"/>
      <c r="V438" s="734"/>
      <c r="W438" s="37" t="s">
        <v>69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hidden="1" customHeight="1" x14ac:dyDescent="0.2">
      <c r="A439" s="823" t="s">
        <v>709</v>
      </c>
      <c r="B439" s="824"/>
      <c r="C439" s="824"/>
      <c r="D439" s="824"/>
      <c r="E439" s="824"/>
      <c r="F439" s="824"/>
      <c r="G439" s="824"/>
      <c r="H439" s="824"/>
      <c r="I439" s="824"/>
      <c r="J439" s="824"/>
      <c r="K439" s="824"/>
      <c r="L439" s="824"/>
      <c r="M439" s="824"/>
      <c r="N439" s="824"/>
      <c r="O439" s="824"/>
      <c r="P439" s="824"/>
      <c r="Q439" s="824"/>
      <c r="R439" s="824"/>
      <c r="S439" s="824"/>
      <c r="T439" s="824"/>
      <c r="U439" s="824"/>
      <c r="V439" s="824"/>
      <c r="W439" s="824"/>
      <c r="X439" s="824"/>
      <c r="Y439" s="824"/>
      <c r="Z439" s="824"/>
      <c r="AA439" s="48"/>
      <c r="AB439" s="48"/>
      <c r="AC439" s="48"/>
    </row>
    <row r="440" spans="1:68" ht="16.5" hidden="1" customHeight="1" x14ac:dyDescent="0.25">
      <c r="A440" s="737" t="s">
        <v>710</v>
      </c>
      <c r="B440" s="736"/>
      <c r="C440" s="736"/>
      <c r="D440" s="736"/>
      <c r="E440" s="736"/>
      <c r="F440" s="736"/>
      <c r="G440" s="736"/>
      <c r="H440" s="736"/>
      <c r="I440" s="736"/>
      <c r="J440" s="736"/>
      <c r="K440" s="736"/>
      <c r="L440" s="736"/>
      <c r="M440" s="736"/>
      <c r="N440" s="736"/>
      <c r="O440" s="736"/>
      <c r="P440" s="736"/>
      <c r="Q440" s="736"/>
      <c r="R440" s="736"/>
      <c r="S440" s="736"/>
      <c r="T440" s="736"/>
      <c r="U440" s="736"/>
      <c r="V440" s="736"/>
      <c r="W440" s="736"/>
      <c r="X440" s="736"/>
      <c r="Y440" s="736"/>
      <c r="Z440" s="736"/>
      <c r="AA440" s="718"/>
      <c r="AB440" s="718"/>
      <c r="AC440" s="718"/>
    </row>
    <row r="441" spans="1:68" ht="14.25" hidden="1" customHeight="1" x14ac:dyDescent="0.25">
      <c r="A441" s="735" t="s">
        <v>114</v>
      </c>
      <c r="B441" s="736"/>
      <c r="C441" s="736"/>
      <c r="D441" s="736"/>
      <c r="E441" s="736"/>
      <c r="F441" s="736"/>
      <c r="G441" s="736"/>
      <c r="H441" s="736"/>
      <c r="I441" s="736"/>
      <c r="J441" s="736"/>
      <c r="K441" s="736"/>
      <c r="L441" s="736"/>
      <c r="M441" s="736"/>
      <c r="N441" s="736"/>
      <c r="O441" s="736"/>
      <c r="P441" s="736"/>
      <c r="Q441" s="736"/>
      <c r="R441" s="736"/>
      <c r="S441" s="736"/>
      <c r="T441" s="736"/>
      <c r="U441" s="736"/>
      <c r="V441" s="736"/>
      <c r="W441" s="736"/>
      <c r="X441" s="736"/>
      <c r="Y441" s="736"/>
      <c r="Z441" s="736"/>
      <c r="AA441" s="717"/>
      <c r="AB441" s="717"/>
      <c r="AC441" s="717"/>
    </row>
    <row r="442" spans="1:68" ht="27" hidden="1" customHeight="1" x14ac:dyDescent="0.25">
      <c r="A442" s="54" t="s">
        <v>711</v>
      </c>
      <c r="B442" s="54" t="s">
        <v>712</v>
      </c>
      <c r="C442" s="31">
        <v>4301011428</v>
      </c>
      <c r="D442" s="738">
        <v>4607091389708</v>
      </c>
      <c r="E442" s="739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76</v>
      </c>
      <c r="L442" s="32"/>
      <c r="M442" s="33" t="s">
        <v>118</v>
      </c>
      <c r="N442" s="33"/>
      <c r="O442" s="32">
        <v>50</v>
      </c>
      <c r="P442" s="8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0"/>
      <c r="R442" s="730"/>
      <c r="S442" s="730"/>
      <c r="T442" s="731"/>
      <c r="U442" s="34"/>
      <c r="V442" s="34"/>
      <c r="W442" s="35" t="s">
        <v>69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713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45"/>
      <c r="B443" s="736"/>
      <c r="C443" s="736"/>
      <c r="D443" s="736"/>
      <c r="E443" s="736"/>
      <c r="F443" s="736"/>
      <c r="G443" s="736"/>
      <c r="H443" s="736"/>
      <c r="I443" s="736"/>
      <c r="J443" s="736"/>
      <c r="K443" s="736"/>
      <c r="L443" s="736"/>
      <c r="M443" s="736"/>
      <c r="N443" s="736"/>
      <c r="O443" s="746"/>
      <c r="P443" s="732" t="s">
        <v>71</v>
      </c>
      <c r="Q443" s="733"/>
      <c r="R443" s="733"/>
      <c r="S443" s="733"/>
      <c r="T443" s="733"/>
      <c r="U443" s="733"/>
      <c r="V443" s="734"/>
      <c r="W443" s="37" t="s">
        <v>72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hidden="1" x14ac:dyDescent="0.2">
      <c r="A444" s="736"/>
      <c r="B444" s="736"/>
      <c r="C444" s="736"/>
      <c r="D444" s="736"/>
      <c r="E444" s="736"/>
      <c r="F444" s="736"/>
      <c r="G444" s="736"/>
      <c r="H444" s="736"/>
      <c r="I444" s="736"/>
      <c r="J444" s="736"/>
      <c r="K444" s="736"/>
      <c r="L444" s="736"/>
      <c r="M444" s="736"/>
      <c r="N444" s="736"/>
      <c r="O444" s="746"/>
      <c r="P444" s="732" t="s">
        <v>71</v>
      </c>
      <c r="Q444" s="733"/>
      <c r="R444" s="733"/>
      <c r="S444" s="733"/>
      <c r="T444" s="733"/>
      <c r="U444" s="733"/>
      <c r="V444" s="734"/>
      <c r="W444" s="37" t="s">
        <v>69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hidden="1" customHeight="1" x14ac:dyDescent="0.25">
      <c r="A445" s="735" t="s">
        <v>64</v>
      </c>
      <c r="B445" s="736"/>
      <c r="C445" s="736"/>
      <c r="D445" s="736"/>
      <c r="E445" s="736"/>
      <c r="F445" s="736"/>
      <c r="G445" s="736"/>
      <c r="H445" s="736"/>
      <c r="I445" s="736"/>
      <c r="J445" s="736"/>
      <c r="K445" s="736"/>
      <c r="L445" s="736"/>
      <c r="M445" s="736"/>
      <c r="N445" s="736"/>
      <c r="O445" s="736"/>
      <c r="P445" s="736"/>
      <c r="Q445" s="736"/>
      <c r="R445" s="736"/>
      <c r="S445" s="736"/>
      <c r="T445" s="736"/>
      <c r="U445" s="736"/>
      <c r="V445" s="736"/>
      <c r="W445" s="736"/>
      <c r="X445" s="736"/>
      <c r="Y445" s="736"/>
      <c r="Z445" s="736"/>
      <c r="AA445" s="717"/>
      <c r="AB445" s="717"/>
      <c r="AC445" s="717"/>
    </row>
    <row r="446" spans="1:68" ht="27" hidden="1" customHeight="1" x14ac:dyDescent="0.25">
      <c r="A446" s="54" t="s">
        <v>714</v>
      </c>
      <c r="B446" s="54" t="s">
        <v>715</v>
      </c>
      <c r="C446" s="31">
        <v>4301031322</v>
      </c>
      <c r="D446" s="738">
        <v>4607091389753</v>
      </c>
      <c r="E446" s="739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4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0"/>
      <c r="R446" s="730"/>
      <c r="S446" s="730"/>
      <c r="T446" s="731"/>
      <c r="U446" s="34"/>
      <c r="V446" s="34"/>
      <c r="W446" s="35" t="s">
        <v>69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716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hidden="1" customHeight="1" x14ac:dyDescent="0.25">
      <c r="A447" s="54" t="s">
        <v>714</v>
      </c>
      <c r="B447" s="54" t="s">
        <v>717</v>
      </c>
      <c r="C447" s="31">
        <v>4301031355</v>
      </c>
      <c r="D447" s="738">
        <v>4607091389753</v>
      </c>
      <c r="E447" s="739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11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0"/>
      <c r="R447" s="730"/>
      <c r="S447" s="730"/>
      <c r="T447" s="731"/>
      <c r="U447" s="34"/>
      <c r="V447" s="34"/>
      <c r="W447" s="35" t="s">
        <v>69</v>
      </c>
      <c r="X447" s="723">
        <v>0</v>
      </c>
      <c r="Y447" s="724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716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hidden="1" customHeight="1" x14ac:dyDescent="0.25">
      <c r="A448" s="54" t="s">
        <v>718</v>
      </c>
      <c r="B448" s="54" t="s">
        <v>719</v>
      </c>
      <c r="C448" s="31">
        <v>4301031323</v>
      </c>
      <c r="D448" s="738">
        <v>4607091389760</v>
      </c>
      <c r="E448" s="739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95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0"/>
      <c r="R448" s="730"/>
      <c r="S448" s="730"/>
      <c r="T448" s="731"/>
      <c r="U448" s="34"/>
      <c r="V448" s="34"/>
      <c r="W448" s="35" t="s">
        <v>69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720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721</v>
      </c>
      <c r="B449" s="54" t="s">
        <v>722</v>
      </c>
      <c r="C449" s="31">
        <v>4301031325</v>
      </c>
      <c r="D449" s="738">
        <v>4607091389746</v>
      </c>
      <c r="E449" s="739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76</v>
      </c>
      <c r="L449" s="32"/>
      <c r="M449" s="33" t="s">
        <v>68</v>
      </c>
      <c r="N449" s="33"/>
      <c r="O449" s="32">
        <v>50</v>
      </c>
      <c r="P449" s="11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0"/>
      <c r="R449" s="730"/>
      <c r="S449" s="730"/>
      <c r="T449" s="731"/>
      <c r="U449" s="34"/>
      <c r="V449" s="34"/>
      <c r="W449" s="35" t="s">
        <v>69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723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hidden="1" customHeight="1" x14ac:dyDescent="0.25">
      <c r="A450" s="54" t="s">
        <v>721</v>
      </c>
      <c r="B450" s="54" t="s">
        <v>724</v>
      </c>
      <c r="C450" s="31">
        <v>4301031356</v>
      </c>
      <c r="D450" s="738">
        <v>4607091389746</v>
      </c>
      <c r="E450" s="739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76</v>
      </c>
      <c r="L450" s="32"/>
      <c r="M450" s="33" t="s">
        <v>68</v>
      </c>
      <c r="N450" s="33"/>
      <c r="O450" s="32">
        <v>50</v>
      </c>
      <c r="P450" s="95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0"/>
      <c r="R450" s="730"/>
      <c r="S450" s="730"/>
      <c r="T450" s="731"/>
      <c r="U450" s="34"/>
      <c r="V450" s="34"/>
      <c r="W450" s="35" t="s">
        <v>69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723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hidden="1" customHeight="1" x14ac:dyDescent="0.25">
      <c r="A451" s="54" t="s">
        <v>725</v>
      </c>
      <c r="B451" s="54" t="s">
        <v>726</v>
      </c>
      <c r="C451" s="31">
        <v>4301031335</v>
      </c>
      <c r="D451" s="738">
        <v>4680115883147</v>
      </c>
      <c r="E451" s="739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50</v>
      </c>
      <c r="P451" s="93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0"/>
      <c r="R451" s="730"/>
      <c r="S451" s="730"/>
      <c r="T451" s="731"/>
      <c r="U451" s="34"/>
      <c r="V451" s="34"/>
      <c r="W451" s="35" t="s">
        <v>69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hidden="1" customHeight="1" x14ac:dyDescent="0.25">
      <c r="A452" s="54" t="s">
        <v>725</v>
      </c>
      <c r="B452" s="54" t="s">
        <v>727</v>
      </c>
      <c r="C452" s="31">
        <v>4301031257</v>
      </c>
      <c r="D452" s="738">
        <v>4680115883147</v>
      </c>
      <c r="E452" s="739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45</v>
      </c>
      <c r="P452" s="7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0"/>
      <c r="R452" s="730"/>
      <c r="S452" s="730"/>
      <c r="T452" s="731"/>
      <c r="U452" s="34"/>
      <c r="V452" s="34"/>
      <c r="W452" s="35" t="s">
        <v>69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728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hidden="1" customHeight="1" x14ac:dyDescent="0.25">
      <c r="A453" s="54" t="s">
        <v>729</v>
      </c>
      <c r="B453" s="54" t="s">
        <v>730</v>
      </c>
      <c r="C453" s="31">
        <v>4301031330</v>
      </c>
      <c r="D453" s="738">
        <v>4607091384338</v>
      </c>
      <c r="E453" s="739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82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0"/>
      <c r="R453" s="730"/>
      <c r="S453" s="730"/>
      <c r="T453" s="731"/>
      <c r="U453" s="34"/>
      <c r="V453" s="34"/>
      <c r="W453" s="35" t="s">
        <v>69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716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hidden="1" customHeight="1" x14ac:dyDescent="0.25">
      <c r="A454" s="54" t="s">
        <v>729</v>
      </c>
      <c r="B454" s="54" t="s">
        <v>731</v>
      </c>
      <c r="C454" s="31">
        <v>4301031178</v>
      </c>
      <c r="D454" s="738">
        <v>4607091384338</v>
      </c>
      <c r="E454" s="739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45</v>
      </c>
      <c r="P454" s="7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0"/>
      <c r="R454" s="730"/>
      <c r="S454" s="730"/>
      <c r="T454" s="731"/>
      <c r="U454" s="34"/>
      <c r="V454" s="34"/>
      <c r="W454" s="35" t="s">
        <v>69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728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hidden="1" customHeight="1" x14ac:dyDescent="0.25">
      <c r="A455" s="54" t="s">
        <v>732</v>
      </c>
      <c r="B455" s="54" t="s">
        <v>733</v>
      </c>
      <c r="C455" s="31">
        <v>4301031336</v>
      </c>
      <c r="D455" s="738">
        <v>4680115883154</v>
      </c>
      <c r="E455" s="739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6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0"/>
      <c r="R455" s="730"/>
      <c r="S455" s="730"/>
      <c r="T455" s="731"/>
      <c r="U455" s="34"/>
      <c r="V455" s="34"/>
      <c r="W455" s="35" t="s">
        <v>69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734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hidden="1" customHeight="1" x14ac:dyDescent="0.25">
      <c r="A456" s="54" t="s">
        <v>732</v>
      </c>
      <c r="B456" s="54" t="s">
        <v>735</v>
      </c>
      <c r="C456" s="31">
        <v>4301031254</v>
      </c>
      <c r="D456" s="738">
        <v>4680115883154</v>
      </c>
      <c r="E456" s="739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8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0"/>
      <c r="R456" s="730"/>
      <c r="S456" s="730"/>
      <c r="T456" s="731"/>
      <c r="U456" s="34"/>
      <c r="V456" s="34"/>
      <c r="W456" s="35" t="s">
        <v>69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736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hidden="1" customHeight="1" x14ac:dyDescent="0.25">
      <c r="A457" s="54" t="s">
        <v>737</v>
      </c>
      <c r="B457" s="54" t="s">
        <v>738</v>
      </c>
      <c r="C457" s="31">
        <v>4301031331</v>
      </c>
      <c r="D457" s="738">
        <v>4607091389524</v>
      </c>
      <c r="E457" s="739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0"/>
      <c r="R457" s="730"/>
      <c r="S457" s="730"/>
      <c r="T457" s="731"/>
      <c r="U457" s="34"/>
      <c r="V457" s="34"/>
      <c r="W457" s="35" t="s">
        <v>69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hidden="1" customHeight="1" x14ac:dyDescent="0.25">
      <c r="A458" s="54" t="s">
        <v>737</v>
      </c>
      <c r="B458" s="54" t="s">
        <v>739</v>
      </c>
      <c r="C458" s="31">
        <v>4301031361</v>
      </c>
      <c r="D458" s="738">
        <v>4607091389524</v>
      </c>
      <c r="E458" s="739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801" t="s">
        <v>740</v>
      </c>
      <c r="Q458" s="730"/>
      <c r="R458" s="730"/>
      <c r="S458" s="730"/>
      <c r="T458" s="731"/>
      <c r="U458" s="34"/>
      <c r="V458" s="34"/>
      <c r="W458" s="35" t="s">
        <v>69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734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hidden="1" customHeight="1" x14ac:dyDescent="0.25">
      <c r="A459" s="54" t="s">
        <v>741</v>
      </c>
      <c r="B459" s="54" t="s">
        <v>742</v>
      </c>
      <c r="C459" s="31">
        <v>4301031337</v>
      </c>
      <c r="D459" s="738">
        <v>4680115883161</v>
      </c>
      <c r="E459" s="739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97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0"/>
      <c r="R459" s="730"/>
      <c r="S459" s="730"/>
      <c r="T459" s="731"/>
      <c r="U459" s="34"/>
      <c r="V459" s="34"/>
      <c r="W459" s="35" t="s">
        <v>69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743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hidden="1" customHeight="1" x14ac:dyDescent="0.25">
      <c r="A460" s="54" t="s">
        <v>744</v>
      </c>
      <c r="B460" s="54" t="s">
        <v>745</v>
      </c>
      <c r="C460" s="31">
        <v>4301031333</v>
      </c>
      <c r="D460" s="738">
        <v>4607091389531</v>
      </c>
      <c r="E460" s="739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10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0"/>
      <c r="R460" s="730"/>
      <c r="S460" s="730"/>
      <c r="T460" s="731"/>
      <c r="U460" s="34"/>
      <c r="V460" s="34"/>
      <c r="W460" s="35" t="s">
        <v>69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746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hidden="1" customHeight="1" x14ac:dyDescent="0.25">
      <c r="A461" s="54" t="s">
        <v>744</v>
      </c>
      <c r="B461" s="54" t="s">
        <v>747</v>
      </c>
      <c r="C461" s="31">
        <v>4301031358</v>
      </c>
      <c r="D461" s="738">
        <v>4607091389531</v>
      </c>
      <c r="E461" s="739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50</v>
      </c>
      <c r="P461" s="10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0"/>
      <c r="R461" s="730"/>
      <c r="S461" s="730"/>
      <c r="T461" s="731"/>
      <c r="U461" s="34"/>
      <c r="V461" s="34"/>
      <c r="W461" s="35" t="s">
        <v>69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746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hidden="1" customHeight="1" x14ac:dyDescent="0.25">
      <c r="A462" s="54" t="s">
        <v>748</v>
      </c>
      <c r="B462" s="54" t="s">
        <v>749</v>
      </c>
      <c r="C462" s="31">
        <v>4301031360</v>
      </c>
      <c r="D462" s="738">
        <v>4607091384345</v>
      </c>
      <c r="E462" s="739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10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0"/>
      <c r="R462" s="730"/>
      <c r="S462" s="730"/>
      <c r="T462" s="731"/>
      <c r="U462" s="34"/>
      <c r="V462" s="34"/>
      <c r="W462" s="35" t="s">
        <v>69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hidden="1" customHeight="1" x14ac:dyDescent="0.25">
      <c r="A463" s="54" t="s">
        <v>750</v>
      </c>
      <c r="B463" s="54" t="s">
        <v>751</v>
      </c>
      <c r="C463" s="31">
        <v>4301031338</v>
      </c>
      <c r="D463" s="738">
        <v>4680115883185</v>
      </c>
      <c r="E463" s="739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67</v>
      </c>
      <c r="L463" s="32"/>
      <c r="M463" s="33" t="s">
        <v>68</v>
      </c>
      <c r="N463" s="33"/>
      <c r="O463" s="32">
        <v>50</v>
      </c>
      <c r="P463" s="105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0"/>
      <c r="R463" s="730"/>
      <c r="S463" s="730"/>
      <c r="T463" s="731"/>
      <c r="U463" s="34"/>
      <c r="V463" s="34"/>
      <c r="W463" s="35" t="s">
        <v>69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720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hidden="1" customHeight="1" x14ac:dyDescent="0.25">
      <c r="A464" s="54" t="s">
        <v>750</v>
      </c>
      <c r="B464" s="54" t="s">
        <v>752</v>
      </c>
      <c r="C464" s="31">
        <v>4301031255</v>
      </c>
      <c r="D464" s="738">
        <v>4680115883185</v>
      </c>
      <c r="E464" s="739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45</v>
      </c>
      <c r="P464" s="8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0"/>
      <c r="R464" s="730"/>
      <c r="S464" s="730"/>
      <c r="T464" s="731"/>
      <c r="U464" s="34"/>
      <c r="V464" s="34"/>
      <c r="W464" s="35" t="s">
        <v>69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753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hidden="1" x14ac:dyDescent="0.2">
      <c r="A465" s="745"/>
      <c r="B465" s="736"/>
      <c r="C465" s="736"/>
      <c r="D465" s="736"/>
      <c r="E465" s="736"/>
      <c r="F465" s="736"/>
      <c r="G465" s="736"/>
      <c r="H465" s="736"/>
      <c r="I465" s="736"/>
      <c r="J465" s="736"/>
      <c r="K465" s="736"/>
      <c r="L465" s="736"/>
      <c r="M465" s="736"/>
      <c r="N465" s="736"/>
      <c r="O465" s="746"/>
      <c r="P465" s="732" t="s">
        <v>71</v>
      </c>
      <c r="Q465" s="733"/>
      <c r="R465" s="733"/>
      <c r="S465" s="733"/>
      <c r="T465" s="733"/>
      <c r="U465" s="733"/>
      <c r="V465" s="734"/>
      <c r="W465" s="37" t="s">
        <v>72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6"/>
      <c r="AB465" s="726"/>
      <c r="AC465" s="726"/>
    </row>
    <row r="466" spans="1:68" hidden="1" x14ac:dyDescent="0.2">
      <c r="A466" s="736"/>
      <c r="B466" s="736"/>
      <c r="C466" s="736"/>
      <c r="D466" s="736"/>
      <c r="E466" s="736"/>
      <c r="F466" s="736"/>
      <c r="G466" s="736"/>
      <c r="H466" s="736"/>
      <c r="I466" s="736"/>
      <c r="J466" s="736"/>
      <c r="K466" s="736"/>
      <c r="L466" s="736"/>
      <c r="M466" s="736"/>
      <c r="N466" s="736"/>
      <c r="O466" s="746"/>
      <c r="P466" s="732" t="s">
        <v>71</v>
      </c>
      <c r="Q466" s="733"/>
      <c r="R466" s="733"/>
      <c r="S466" s="733"/>
      <c r="T466" s="733"/>
      <c r="U466" s="733"/>
      <c r="V466" s="734"/>
      <c r="W466" s="37" t="s">
        <v>69</v>
      </c>
      <c r="X466" s="725">
        <f>IFERROR(SUM(X446:X464),"0")</f>
        <v>0</v>
      </c>
      <c r="Y466" s="725">
        <f>IFERROR(SUM(Y446:Y464),"0")</f>
        <v>0</v>
      </c>
      <c r="Z466" s="37"/>
      <c r="AA466" s="726"/>
      <c r="AB466" s="726"/>
      <c r="AC466" s="726"/>
    </row>
    <row r="467" spans="1:68" ht="14.25" hidden="1" customHeight="1" x14ac:dyDescent="0.25">
      <c r="A467" s="735" t="s">
        <v>73</v>
      </c>
      <c r="B467" s="736"/>
      <c r="C467" s="736"/>
      <c r="D467" s="736"/>
      <c r="E467" s="736"/>
      <c r="F467" s="736"/>
      <c r="G467" s="736"/>
      <c r="H467" s="736"/>
      <c r="I467" s="736"/>
      <c r="J467" s="736"/>
      <c r="K467" s="736"/>
      <c r="L467" s="736"/>
      <c r="M467" s="736"/>
      <c r="N467" s="736"/>
      <c r="O467" s="736"/>
      <c r="P467" s="736"/>
      <c r="Q467" s="736"/>
      <c r="R467" s="736"/>
      <c r="S467" s="736"/>
      <c r="T467" s="736"/>
      <c r="U467" s="736"/>
      <c r="V467" s="736"/>
      <c r="W467" s="736"/>
      <c r="X467" s="736"/>
      <c r="Y467" s="736"/>
      <c r="Z467" s="736"/>
      <c r="AA467" s="717"/>
      <c r="AB467" s="717"/>
      <c r="AC467" s="717"/>
    </row>
    <row r="468" spans="1:68" ht="27" hidden="1" customHeight="1" x14ac:dyDescent="0.25">
      <c r="A468" s="54" t="s">
        <v>754</v>
      </c>
      <c r="B468" s="54" t="s">
        <v>755</v>
      </c>
      <c r="C468" s="31">
        <v>4301051284</v>
      </c>
      <c r="D468" s="738">
        <v>4607091384352</v>
      </c>
      <c r="E468" s="739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76</v>
      </c>
      <c r="L468" s="32"/>
      <c r="M468" s="33" t="s">
        <v>121</v>
      </c>
      <c r="N468" s="33"/>
      <c r="O468" s="32">
        <v>45</v>
      </c>
      <c r="P468" s="7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0"/>
      <c r="R468" s="730"/>
      <c r="S468" s="730"/>
      <c r="T468" s="731"/>
      <c r="U468" s="34"/>
      <c r="V468" s="34"/>
      <c r="W468" s="35" t="s">
        <v>69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756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757</v>
      </c>
      <c r="B469" s="54" t="s">
        <v>758</v>
      </c>
      <c r="C469" s="31">
        <v>4301051431</v>
      </c>
      <c r="D469" s="738">
        <v>4607091389654</v>
      </c>
      <c r="E469" s="739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76</v>
      </c>
      <c r="L469" s="32"/>
      <c r="M469" s="33" t="s">
        <v>121</v>
      </c>
      <c r="N469" s="33"/>
      <c r="O469" s="32">
        <v>45</v>
      </c>
      <c r="P469" s="8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0"/>
      <c r="R469" s="730"/>
      <c r="S469" s="730"/>
      <c r="T469" s="731"/>
      <c r="U469" s="34"/>
      <c r="V469" s="34"/>
      <c r="W469" s="35" t="s">
        <v>69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759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45"/>
      <c r="B470" s="736"/>
      <c r="C470" s="736"/>
      <c r="D470" s="736"/>
      <c r="E470" s="736"/>
      <c r="F470" s="736"/>
      <c r="G470" s="736"/>
      <c r="H470" s="736"/>
      <c r="I470" s="736"/>
      <c r="J470" s="736"/>
      <c r="K470" s="736"/>
      <c r="L470" s="736"/>
      <c r="M470" s="736"/>
      <c r="N470" s="736"/>
      <c r="O470" s="746"/>
      <c r="P470" s="732" t="s">
        <v>71</v>
      </c>
      <c r="Q470" s="733"/>
      <c r="R470" s="733"/>
      <c r="S470" s="733"/>
      <c r="T470" s="733"/>
      <c r="U470" s="733"/>
      <c r="V470" s="734"/>
      <c r="W470" s="37" t="s">
        <v>72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hidden="1" x14ac:dyDescent="0.2">
      <c r="A471" s="736"/>
      <c r="B471" s="736"/>
      <c r="C471" s="736"/>
      <c r="D471" s="736"/>
      <c r="E471" s="736"/>
      <c r="F471" s="736"/>
      <c r="G471" s="736"/>
      <c r="H471" s="736"/>
      <c r="I471" s="736"/>
      <c r="J471" s="736"/>
      <c r="K471" s="736"/>
      <c r="L471" s="736"/>
      <c r="M471" s="736"/>
      <c r="N471" s="736"/>
      <c r="O471" s="746"/>
      <c r="P471" s="732" t="s">
        <v>71</v>
      </c>
      <c r="Q471" s="733"/>
      <c r="R471" s="733"/>
      <c r="S471" s="733"/>
      <c r="T471" s="733"/>
      <c r="U471" s="733"/>
      <c r="V471" s="734"/>
      <c r="W471" s="37" t="s">
        <v>69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hidden="1" customHeight="1" x14ac:dyDescent="0.25">
      <c r="A472" s="735" t="s">
        <v>103</v>
      </c>
      <c r="B472" s="736"/>
      <c r="C472" s="736"/>
      <c r="D472" s="736"/>
      <c r="E472" s="736"/>
      <c r="F472" s="736"/>
      <c r="G472" s="736"/>
      <c r="H472" s="736"/>
      <c r="I472" s="736"/>
      <c r="J472" s="736"/>
      <c r="K472" s="736"/>
      <c r="L472" s="736"/>
      <c r="M472" s="736"/>
      <c r="N472" s="736"/>
      <c r="O472" s="736"/>
      <c r="P472" s="736"/>
      <c r="Q472" s="736"/>
      <c r="R472" s="736"/>
      <c r="S472" s="736"/>
      <c r="T472" s="736"/>
      <c r="U472" s="736"/>
      <c r="V472" s="736"/>
      <c r="W472" s="736"/>
      <c r="X472" s="736"/>
      <c r="Y472" s="736"/>
      <c r="Z472" s="736"/>
      <c r="AA472" s="717"/>
      <c r="AB472" s="717"/>
      <c r="AC472" s="717"/>
    </row>
    <row r="473" spans="1:68" ht="27" hidden="1" customHeight="1" x14ac:dyDescent="0.25">
      <c r="A473" s="54" t="s">
        <v>760</v>
      </c>
      <c r="B473" s="54" t="s">
        <v>761</v>
      </c>
      <c r="C473" s="31">
        <v>4301032045</v>
      </c>
      <c r="D473" s="738">
        <v>4680115884335</v>
      </c>
      <c r="E473" s="739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762</v>
      </c>
      <c r="L473" s="32"/>
      <c r="M473" s="33" t="s">
        <v>763</v>
      </c>
      <c r="N473" s="33"/>
      <c r="O473" s="32">
        <v>60</v>
      </c>
      <c r="P473" s="8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0"/>
      <c r="R473" s="730"/>
      <c r="S473" s="730"/>
      <c r="T473" s="731"/>
      <c r="U473" s="34"/>
      <c r="V473" s="34"/>
      <c r="W473" s="35" t="s">
        <v>69</v>
      </c>
      <c r="X473" s="723">
        <v>0</v>
      </c>
      <c r="Y473" s="724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764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765</v>
      </c>
      <c r="B474" s="54" t="s">
        <v>766</v>
      </c>
      <c r="C474" s="31">
        <v>4301170011</v>
      </c>
      <c r="D474" s="738">
        <v>4680115884113</v>
      </c>
      <c r="E474" s="739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762</v>
      </c>
      <c r="L474" s="32"/>
      <c r="M474" s="33" t="s">
        <v>763</v>
      </c>
      <c r="N474" s="33"/>
      <c r="O474" s="32">
        <v>150</v>
      </c>
      <c r="P474" s="8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0"/>
      <c r="R474" s="730"/>
      <c r="S474" s="730"/>
      <c r="T474" s="731"/>
      <c r="U474" s="34"/>
      <c r="V474" s="34"/>
      <c r="W474" s="35" t="s">
        <v>69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767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45"/>
      <c r="B475" s="736"/>
      <c r="C475" s="736"/>
      <c r="D475" s="736"/>
      <c r="E475" s="736"/>
      <c r="F475" s="736"/>
      <c r="G475" s="736"/>
      <c r="H475" s="736"/>
      <c r="I475" s="736"/>
      <c r="J475" s="736"/>
      <c r="K475" s="736"/>
      <c r="L475" s="736"/>
      <c r="M475" s="736"/>
      <c r="N475" s="736"/>
      <c r="O475" s="746"/>
      <c r="P475" s="732" t="s">
        <v>71</v>
      </c>
      <c r="Q475" s="733"/>
      <c r="R475" s="733"/>
      <c r="S475" s="733"/>
      <c r="T475" s="733"/>
      <c r="U475" s="733"/>
      <c r="V475" s="734"/>
      <c r="W475" s="37" t="s">
        <v>72</v>
      </c>
      <c r="X475" s="725">
        <f>IFERROR(X473/H473,"0")+IFERROR(X474/H474,"0")</f>
        <v>0</v>
      </c>
      <c r="Y475" s="725">
        <f>IFERROR(Y473/H473,"0")+IFERROR(Y474/H474,"0")</f>
        <v>0</v>
      </c>
      <c r="Z475" s="725">
        <f>IFERROR(IF(Z473="",0,Z473),"0")+IFERROR(IF(Z474="",0,Z474),"0")</f>
        <v>0</v>
      </c>
      <c r="AA475" s="726"/>
      <c r="AB475" s="726"/>
      <c r="AC475" s="726"/>
    </row>
    <row r="476" spans="1:68" hidden="1" x14ac:dyDescent="0.2">
      <c r="A476" s="736"/>
      <c r="B476" s="736"/>
      <c r="C476" s="736"/>
      <c r="D476" s="736"/>
      <c r="E476" s="736"/>
      <c r="F476" s="736"/>
      <c r="G476" s="736"/>
      <c r="H476" s="736"/>
      <c r="I476" s="736"/>
      <c r="J476" s="736"/>
      <c r="K476" s="736"/>
      <c r="L476" s="736"/>
      <c r="M476" s="736"/>
      <c r="N476" s="736"/>
      <c r="O476" s="746"/>
      <c r="P476" s="732" t="s">
        <v>71</v>
      </c>
      <c r="Q476" s="733"/>
      <c r="R476" s="733"/>
      <c r="S476" s="733"/>
      <c r="T476" s="733"/>
      <c r="U476" s="733"/>
      <c r="V476" s="734"/>
      <c r="W476" s="37" t="s">
        <v>69</v>
      </c>
      <c r="X476" s="725">
        <f>IFERROR(SUM(X473:X474),"0")</f>
        <v>0</v>
      </c>
      <c r="Y476" s="725">
        <f>IFERROR(SUM(Y473:Y474),"0")</f>
        <v>0</v>
      </c>
      <c r="Z476" s="37"/>
      <c r="AA476" s="726"/>
      <c r="AB476" s="726"/>
      <c r="AC476" s="726"/>
    </row>
    <row r="477" spans="1:68" ht="16.5" hidden="1" customHeight="1" x14ac:dyDescent="0.25">
      <c r="A477" s="737" t="s">
        <v>768</v>
      </c>
      <c r="B477" s="736"/>
      <c r="C477" s="736"/>
      <c r="D477" s="736"/>
      <c r="E477" s="736"/>
      <c r="F477" s="736"/>
      <c r="G477" s="736"/>
      <c r="H477" s="736"/>
      <c r="I477" s="736"/>
      <c r="J477" s="736"/>
      <c r="K477" s="736"/>
      <c r="L477" s="736"/>
      <c r="M477" s="736"/>
      <c r="N477" s="736"/>
      <c r="O477" s="736"/>
      <c r="P477" s="736"/>
      <c r="Q477" s="736"/>
      <c r="R477" s="736"/>
      <c r="S477" s="736"/>
      <c r="T477" s="736"/>
      <c r="U477" s="736"/>
      <c r="V477" s="736"/>
      <c r="W477" s="736"/>
      <c r="X477" s="736"/>
      <c r="Y477" s="736"/>
      <c r="Z477" s="736"/>
      <c r="AA477" s="718"/>
      <c r="AB477" s="718"/>
      <c r="AC477" s="718"/>
    </row>
    <row r="478" spans="1:68" ht="14.25" hidden="1" customHeight="1" x14ac:dyDescent="0.25">
      <c r="A478" s="735" t="s">
        <v>166</v>
      </c>
      <c r="B478" s="736"/>
      <c r="C478" s="736"/>
      <c r="D478" s="736"/>
      <c r="E478" s="736"/>
      <c r="F478" s="736"/>
      <c r="G478" s="736"/>
      <c r="H478" s="736"/>
      <c r="I478" s="736"/>
      <c r="J478" s="736"/>
      <c r="K478" s="736"/>
      <c r="L478" s="736"/>
      <c r="M478" s="736"/>
      <c r="N478" s="736"/>
      <c r="O478" s="736"/>
      <c r="P478" s="736"/>
      <c r="Q478" s="736"/>
      <c r="R478" s="736"/>
      <c r="S478" s="736"/>
      <c r="T478" s="736"/>
      <c r="U478" s="736"/>
      <c r="V478" s="736"/>
      <c r="W478" s="736"/>
      <c r="X478" s="736"/>
      <c r="Y478" s="736"/>
      <c r="Z478" s="736"/>
      <c r="AA478" s="717"/>
      <c r="AB478" s="717"/>
      <c r="AC478" s="717"/>
    </row>
    <row r="479" spans="1:68" ht="27" hidden="1" customHeight="1" x14ac:dyDescent="0.25">
      <c r="A479" s="54" t="s">
        <v>769</v>
      </c>
      <c r="B479" s="54" t="s">
        <v>770</v>
      </c>
      <c r="C479" s="31">
        <v>4301020315</v>
      </c>
      <c r="D479" s="738">
        <v>4607091389364</v>
      </c>
      <c r="E479" s="739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40</v>
      </c>
      <c r="P479" s="8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0"/>
      <c r="R479" s="730"/>
      <c r="S479" s="730"/>
      <c r="T479" s="731"/>
      <c r="U479" s="34"/>
      <c r="V479" s="34"/>
      <c r="W479" s="35" t="s">
        <v>69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771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45"/>
      <c r="B480" s="736"/>
      <c r="C480" s="736"/>
      <c r="D480" s="736"/>
      <c r="E480" s="736"/>
      <c r="F480" s="736"/>
      <c r="G480" s="736"/>
      <c r="H480" s="736"/>
      <c r="I480" s="736"/>
      <c r="J480" s="736"/>
      <c r="K480" s="736"/>
      <c r="L480" s="736"/>
      <c r="M480" s="736"/>
      <c r="N480" s="736"/>
      <c r="O480" s="746"/>
      <c r="P480" s="732" t="s">
        <v>71</v>
      </c>
      <c r="Q480" s="733"/>
      <c r="R480" s="733"/>
      <c r="S480" s="733"/>
      <c r="T480" s="733"/>
      <c r="U480" s="733"/>
      <c r="V480" s="734"/>
      <c r="W480" s="37" t="s">
        <v>72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hidden="1" x14ac:dyDescent="0.2">
      <c r="A481" s="736"/>
      <c r="B481" s="736"/>
      <c r="C481" s="736"/>
      <c r="D481" s="736"/>
      <c r="E481" s="736"/>
      <c r="F481" s="736"/>
      <c r="G481" s="736"/>
      <c r="H481" s="736"/>
      <c r="I481" s="736"/>
      <c r="J481" s="736"/>
      <c r="K481" s="736"/>
      <c r="L481" s="736"/>
      <c r="M481" s="736"/>
      <c r="N481" s="736"/>
      <c r="O481" s="746"/>
      <c r="P481" s="732" t="s">
        <v>71</v>
      </c>
      <c r="Q481" s="733"/>
      <c r="R481" s="733"/>
      <c r="S481" s="733"/>
      <c r="T481" s="733"/>
      <c r="U481" s="733"/>
      <c r="V481" s="734"/>
      <c r="W481" s="37" t="s">
        <v>69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hidden="1" customHeight="1" x14ac:dyDescent="0.25">
      <c r="A482" s="735" t="s">
        <v>64</v>
      </c>
      <c r="B482" s="736"/>
      <c r="C482" s="736"/>
      <c r="D482" s="736"/>
      <c r="E482" s="736"/>
      <c r="F482" s="736"/>
      <c r="G482" s="736"/>
      <c r="H482" s="736"/>
      <c r="I482" s="736"/>
      <c r="J482" s="736"/>
      <c r="K482" s="736"/>
      <c r="L482" s="736"/>
      <c r="M482" s="736"/>
      <c r="N482" s="736"/>
      <c r="O482" s="736"/>
      <c r="P482" s="736"/>
      <c r="Q482" s="736"/>
      <c r="R482" s="736"/>
      <c r="S482" s="736"/>
      <c r="T482" s="736"/>
      <c r="U482" s="736"/>
      <c r="V482" s="736"/>
      <c r="W482" s="736"/>
      <c r="X482" s="736"/>
      <c r="Y482" s="736"/>
      <c r="Z482" s="736"/>
      <c r="AA482" s="717"/>
      <c r="AB482" s="717"/>
      <c r="AC482" s="717"/>
    </row>
    <row r="483" spans="1:68" ht="27" hidden="1" customHeight="1" x14ac:dyDescent="0.25">
      <c r="A483" s="54" t="s">
        <v>772</v>
      </c>
      <c r="B483" s="54" t="s">
        <v>773</v>
      </c>
      <c r="C483" s="31">
        <v>4301031324</v>
      </c>
      <c r="D483" s="738">
        <v>4607091389739</v>
      </c>
      <c r="E483" s="739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76</v>
      </c>
      <c r="L483" s="32"/>
      <c r="M483" s="33" t="s">
        <v>68</v>
      </c>
      <c r="N483" s="33"/>
      <c r="O483" s="32">
        <v>50</v>
      </c>
      <c r="P483" s="104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0"/>
      <c r="R483" s="730"/>
      <c r="S483" s="730"/>
      <c r="T483" s="731"/>
      <c r="U483" s="34"/>
      <c r="V483" s="34"/>
      <c r="W483" s="35" t="s">
        <v>69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IFERROR(IF(Y483=0,"",ROUNDUP(Y483/H483,0)*0.00753),"")</f>
        <v/>
      </c>
      <c r="AA483" s="56"/>
      <c r="AB483" s="57"/>
      <c r="AC483" s="573" t="s">
        <v>774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775</v>
      </c>
      <c r="B484" s="54" t="s">
        <v>776</v>
      </c>
      <c r="C484" s="31">
        <v>4301031363</v>
      </c>
      <c r="D484" s="738">
        <v>4607091389425</v>
      </c>
      <c r="E484" s="739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0"/>
      <c r="R484" s="730"/>
      <c r="S484" s="730"/>
      <c r="T484" s="731"/>
      <c r="U484" s="34"/>
      <c r="V484" s="34"/>
      <c r="W484" s="35" t="s">
        <v>69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777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778</v>
      </c>
      <c r="B485" s="54" t="s">
        <v>779</v>
      </c>
      <c r="C485" s="31">
        <v>4301031334</v>
      </c>
      <c r="D485" s="738">
        <v>4680115880771</v>
      </c>
      <c r="E485" s="739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0"/>
      <c r="R485" s="730"/>
      <c r="S485" s="730"/>
      <c r="T485" s="731"/>
      <c r="U485" s="34"/>
      <c r="V485" s="34"/>
      <c r="W485" s="35" t="s">
        <v>69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780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781</v>
      </c>
      <c r="B486" s="54" t="s">
        <v>782</v>
      </c>
      <c r="C486" s="31">
        <v>4301031327</v>
      </c>
      <c r="D486" s="738">
        <v>4607091389500</v>
      </c>
      <c r="E486" s="739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0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30"/>
      <c r="R486" s="730"/>
      <c r="S486" s="730"/>
      <c r="T486" s="731"/>
      <c r="U486" s="34"/>
      <c r="V486" s="34"/>
      <c r="W486" s="35" t="s">
        <v>69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780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781</v>
      </c>
      <c r="B487" s="54" t="s">
        <v>783</v>
      </c>
      <c r="C487" s="31">
        <v>4301031359</v>
      </c>
      <c r="D487" s="738">
        <v>4607091389500</v>
      </c>
      <c r="E487" s="739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995" t="s">
        <v>784</v>
      </c>
      <c r="Q487" s="730"/>
      <c r="R487" s="730"/>
      <c r="S487" s="730"/>
      <c r="T487" s="731"/>
      <c r="U487" s="34"/>
      <c r="V487" s="34"/>
      <c r="W487" s="35" t="s">
        <v>69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780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745"/>
      <c r="B488" s="736"/>
      <c r="C488" s="736"/>
      <c r="D488" s="736"/>
      <c r="E488" s="736"/>
      <c r="F488" s="736"/>
      <c r="G488" s="736"/>
      <c r="H488" s="736"/>
      <c r="I488" s="736"/>
      <c r="J488" s="736"/>
      <c r="K488" s="736"/>
      <c r="L488" s="736"/>
      <c r="M488" s="736"/>
      <c r="N488" s="736"/>
      <c r="O488" s="746"/>
      <c r="P488" s="732" t="s">
        <v>71</v>
      </c>
      <c r="Q488" s="733"/>
      <c r="R488" s="733"/>
      <c r="S488" s="733"/>
      <c r="T488" s="733"/>
      <c r="U488" s="733"/>
      <c r="V488" s="734"/>
      <c r="W488" s="37" t="s">
        <v>72</v>
      </c>
      <c r="X488" s="725">
        <f>IFERROR(X483/H483,"0")+IFERROR(X484/H484,"0")+IFERROR(X485/H485,"0")+IFERROR(X486/H486,"0")+IFERROR(X487/H487,"0")</f>
        <v>0</v>
      </c>
      <c r="Y488" s="725">
        <f>IFERROR(Y483/H483,"0")+IFERROR(Y484/H484,"0")+IFERROR(Y485/H485,"0")+IFERROR(Y486/H486,"0")+IFERROR(Y487/H487,"0")</f>
        <v>0</v>
      </c>
      <c r="Z488" s="725">
        <f>IFERROR(IF(Z483="",0,Z483),"0")+IFERROR(IF(Z484="",0,Z484),"0")+IFERROR(IF(Z485="",0,Z485),"0")+IFERROR(IF(Z486="",0,Z486),"0")+IFERROR(IF(Z487="",0,Z487),"0")</f>
        <v>0</v>
      </c>
      <c r="AA488" s="726"/>
      <c r="AB488" s="726"/>
      <c r="AC488" s="726"/>
    </row>
    <row r="489" spans="1:68" hidden="1" x14ac:dyDescent="0.2">
      <c r="A489" s="736"/>
      <c r="B489" s="736"/>
      <c r="C489" s="736"/>
      <c r="D489" s="736"/>
      <c r="E489" s="736"/>
      <c r="F489" s="736"/>
      <c r="G489" s="736"/>
      <c r="H489" s="736"/>
      <c r="I489" s="736"/>
      <c r="J489" s="736"/>
      <c r="K489" s="736"/>
      <c r="L489" s="736"/>
      <c r="M489" s="736"/>
      <c r="N489" s="736"/>
      <c r="O489" s="746"/>
      <c r="P489" s="732" t="s">
        <v>71</v>
      </c>
      <c r="Q489" s="733"/>
      <c r="R489" s="733"/>
      <c r="S489" s="733"/>
      <c r="T489" s="733"/>
      <c r="U489" s="733"/>
      <c r="V489" s="734"/>
      <c r="W489" s="37" t="s">
        <v>69</v>
      </c>
      <c r="X489" s="725">
        <f>IFERROR(SUM(X483:X487),"0")</f>
        <v>0</v>
      </c>
      <c r="Y489" s="725">
        <f>IFERROR(SUM(Y483:Y487),"0")</f>
        <v>0</v>
      </c>
      <c r="Z489" s="37"/>
      <c r="AA489" s="726"/>
      <c r="AB489" s="726"/>
      <c r="AC489" s="726"/>
    </row>
    <row r="490" spans="1:68" ht="14.25" hidden="1" customHeight="1" x14ac:dyDescent="0.25">
      <c r="A490" s="735" t="s">
        <v>103</v>
      </c>
      <c r="B490" s="736"/>
      <c r="C490" s="736"/>
      <c r="D490" s="736"/>
      <c r="E490" s="736"/>
      <c r="F490" s="736"/>
      <c r="G490" s="736"/>
      <c r="H490" s="736"/>
      <c r="I490" s="736"/>
      <c r="J490" s="736"/>
      <c r="K490" s="736"/>
      <c r="L490" s="736"/>
      <c r="M490" s="736"/>
      <c r="N490" s="736"/>
      <c r="O490" s="736"/>
      <c r="P490" s="736"/>
      <c r="Q490" s="736"/>
      <c r="R490" s="736"/>
      <c r="S490" s="736"/>
      <c r="T490" s="736"/>
      <c r="U490" s="736"/>
      <c r="V490" s="736"/>
      <c r="W490" s="736"/>
      <c r="X490" s="736"/>
      <c r="Y490" s="736"/>
      <c r="Z490" s="736"/>
      <c r="AA490" s="717"/>
      <c r="AB490" s="717"/>
      <c r="AC490" s="717"/>
    </row>
    <row r="491" spans="1:68" ht="27" hidden="1" customHeight="1" x14ac:dyDescent="0.25">
      <c r="A491" s="54" t="s">
        <v>785</v>
      </c>
      <c r="B491" s="54" t="s">
        <v>786</v>
      </c>
      <c r="C491" s="31">
        <v>4301032046</v>
      </c>
      <c r="D491" s="738">
        <v>4680115884359</v>
      </c>
      <c r="E491" s="739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762</v>
      </c>
      <c r="L491" s="32"/>
      <c r="M491" s="33" t="s">
        <v>763</v>
      </c>
      <c r="N491" s="33"/>
      <c r="O491" s="32">
        <v>60</v>
      </c>
      <c r="P491" s="9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0"/>
      <c r="R491" s="730"/>
      <c r="S491" s="730"/>
      <c r="T491" s="731"/>
      <c r="U491" s="34"/>
      <c r="V491" s="34"/>
      <c r="W491" s="35" t="s">
        <v>69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767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745"/>
      <c r="B492" s="736"/>
      <c r="C492" s="736"/>
      <c r="D492" s="736"/>
      <c r="E492" s="736"/>
      <c r="F492" s="736"/>
      <c r="G492" s="736"/>
      <c r="H492" s="736"/>
      <c r="I492" s="736"/>
      <c r="J492" s="736"/>
      <c r="K492" s="736"/>
      <c r="L492" s="736"/>
      <c r="M492" s="736"/>
      <c r="N492" s="736"/>
      <c r="O492" s="746"/>
      <c r="P492" s="732" t="s">
        <v>71</v>
      </c>
      <c r="Q492" s="733"/>
      <c r="R492" s="733"/>
      <c r="S492" s="733"/>
      <c r="T492" s="733"/>
      <c r="U492" s="733"/>
      <c r="V492" s="734"/>
      <c r="W492" s="37" t="s">
        <v>72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hidden="1" x14ac:dyDescent="0.2">
      <c r="A493" s="736"/>
      <c r="B493" s="736"/>
      <c r="C493" s="736"/>
      <c r="D493" s="736"/>
      <c r="E493" s="736"/>
      <c r="F493" s="736"/>
      <c r="G493" s="736"/>
      <c r="H493" s="736"/>
      <c r="I493" s="736"/>
      <c r="J493" s="736"/>
      <c r="K493" s="736"/>
      <c r="L493" s="736"/>
      <c r="M493" s="736"/>
      <c r="N493" s="736"/>
      <c r="O493" s="746"/>
      <c r="P493" s="732" t="s">
        <v>71</v>
      </c>
      <c r="Q493" s="733"/>
      <c r="R493" s="733"/>
      <c r="S493" s="733"/>
      <c r="T493" s="733"/>
      <c r="U493" s="733"/>
      <c r="V493" s="734"/>
      <c r="W493" s="37" t="s">
        <v>69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hidden="1" customHeight="1" x14ac:dyDescent="0.25">
      <c r="A494" s="735" t="s">
        <v>787</v>
      </c>
      <c r="B494" s="736"/>
      <c r="C494" s="736"/>
      <c r="D494" s="736"/>
      <c r="E494" s="736"/>
      <c r="F494" s="736"/>
      <c r="G494" s="736"/>
      <c r="H494" s="736"/>
      <c r="I494" s="736"/>
      <c r="J494" s="736"/>
      <c r="K494" s="736"/>
      <c r="L494" s="736"/>
      <c r="M494" s="736"/>
      <c r="N494" s="736"/>
      <c r="O494" s="736"/>
      <c r="P494" s="736"/>
      <c r="Q494" s="736"/>
      <c r="R494" s="736"/>
      <c r="S494" s="736"/>
      <c r="T494" s="736"/>
      <c r="U494" s="736"/>
      <c r="V494" s="736"/>
      <c r="W494" s="736"/>
      <c r="X494" s="736"/>
      <c r="Y494" s="736"/>
      <c r="Z494" s="736"/>
      <c r="AA494" s="717"/>
      <c r="AB494" s="717"/>
      <c r="AC494" s="717"/>
    </row>
    <row r="495" spans="1:68" ht="27" hidden="1" customHeight="1" x14ac:dyDescent="0.25">
      <c r="A495" s="54" t="s">
        <v>788</v>
      </c>
      <c r="B495" s="54" t="s">
        <v>789</v>
      </c>
      <c r="C495" s="31">
        <v>4301040357</v>
      </c>
      <c r="D495" s="738">
        <v>4680115884564</v>
      </c>
      <c r="E495" s="739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762</v>
      </c>
      <c r="L495" s="32"/>
      <c r="M495" s="33" t="s">
        <v>763</v>
      </c>
      <c r="N495" s="33"/>
      <c r="O495" s="32">
        <v>60</v>
      </c>
      <c r="P495" s="87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0"/>
      <c r="R495" s="730"/>
      <c r="S495" s="730"/>
      <c r="T495" s="731"/>
      <c r="U495" s="34"/>
      <c r="V495" s="34"/>
      <c r="W495" s="35" t="s">
        <v>69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IFERROR(IF(Y495=0,"",ROUNDUP(Y495/H495,0)*0.00627),"")</f>
        <v/>
      </c>
      <c r="AA495" s="56"/>
      <c r="AB495" s="57"/>
      <c r="AC495" s="585" t="s">
        <v>790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45"/>
      <c r="B496" s="736"/>
      <c r="C496" s="736"/>
      <c r="D496" s="736"/>
      <c r="E496" s="736"/>
      <c r="F496" s="736"/>
      <c r="G496" s="736"/>
      <c r="H496" s="736"/>
      <c r="I496" s="736"/>
      <c r="J496" s="736"/>
      <c r="K496" s="736"/>
      <c r="L496" s="736"/>
      <c r="M496" s="736"/>
      <c r="N496" s="736"/>
      <c r="O496" s="746"/>
      <c r="P496" s="732" t="s">
        <v>71</v>
      </c>
      <c r="Q496" s="733"/>
      <c r="R496" s="733"/>
      <c r="S496" s="733"/>
      <c r="T496" s="733"/>
      <c r="U496" s="733"/>
      <c r="V496" s="734"/>
      <c r="W496" s="37" t="s">
        <v>72</v>
      </c>
      <c r="X496" s="725">
        <f>IFERROR(X495/H495,"0")</f>
        <v>0</v>
      </c>
      <c r="Y496" s="725">
        <f>IFERROR(Y495/H495,"0")</f>
        <v>0</v>
      </c>
      <c r="Z496" s="725">
        <f>IFERROR(IF(Z495="",0,Z495),"0")</f>
        <v>0</v>
      </c>
      <c r="AA496" s="726"/>
      <c r="AB496" s="726"/>
      <c r="AC496" s="726"/>
    </row>
    <row r="497" spans="1:68" hidden="1" x14ac:dyDescent="0.2">
      <c r="A497" s="736"/>
      <c r="B497" s="736"/>
      <c r="C497" s="736"/>
      <c r="D497" s="736"/>
      <c r="E497" s="736"/>
      <c r="F497" s="736"/>
      <c r="G497" s="736"/>
      <c r="H497" s="736"/>
      <c r="I497" s="736"/>
      <c r="J497" s="736"/>
      <c r="K497" s="736"/>
      <c r="L497" s="736"/>
      <c r="M497" s="736"/>
      <c r="N497" s="736"/>
      <c r="O497" s="746"/>
      <c r="P497" s="732" t="s">
        <v>71</v>
      </c>
      <c r="Q497" s="733"/>
      <c r="R497" s="733"/>
      <c r="S497" s="733"/>
      <c r="T497" s="733"/>
      <c r="U497" s="733"/>
      <c r="V497" s="734"/>
      <c r="W497" s="37" t="s">
        <v>69</v>
      </c>
      <c r="X497" s="725">
        <f>IFERROR(SUM(X495:X495),"0")</f>
        <v>0</v>
      </c>
      <c r="Y497" s="725">
        <f>IFERROR(SUM(Y495:Y495),"0")</f>
        <v>0</v>
      </c>
      <c r="Z497" s="37"/>
      <c r="AA497" s="726"/>
      <c r="AB497" s="726"/>
      <c r="AC497" s="726"/>
    </row>
    <row r="498" spans="1:68" ht="16.5" hidden="1" customHeight="1" x14ac:dyDescent="0.25">
      <c r="A498" s="737" t="s">
        <v>791</v>
      </c>
      <c r="B498" s="736"/>
      <c r="C498" s="736"/>
      <c r="D498" s="736"/>
      <c r="E498" s="736"/>
      <c r="F498" s="736"/>
      <c r="G498" s="736"/>
      <c r="H498" s="736"/>
      <c r="I498" s="736"/>
      <c r="J498" s="736"/>
      <c r="K498" s="736"/>
      <c r="L498" s="736"/>
      <c r="M498" s="736"/>
      <c r="N498" s="736"/>
      <c r="O498" s="736"/>
      <c r="P498" s="736"/>
      <c r="Q498" s="736"/>
      <c r="R498" s="736"/>
      <c r="S498" s="736"/>
      <c r="T498" s="736"/>
      <c r="U498" s="736"/>
      <c r="V498" s="736"/>
      <c r="W498" s="736"/>
      <c r="X498" s="736"/>
      <c r="Y498" s="736"/>
      <c r="Z498" s="736"/>
      <c r="AA498" s="718"/>
      <c r="AB498" s="718"/>
      <c r="AC498" s="718"/>
    </row>
    <row r="499" spans="1:68" ht="14.25" hidden="1" customHeight="1" x14ac:dyDescent="0.25">
      <c r="A499" s="735" t="s">
        <v>64</v>
      </c>
      <c r="B499" s="736"/>
      <c r="C499" s="736"/>
      <c r="D499" s="736"/>
      <c r="E499" s="736"/>
      <c r="F499" s="736"/>
      <c r="G499" s="736"/>
      <c r="H499" s="736"/>
      <c r="I499" s="736"/>
      <c r="J499" s="736"/>
      <c r="K499" s="736"/>
      <c r="L499" s="736"/>
      <c r="M499" s="736"/>
      <c r="N499" s="736"/>
      <c r="O499" s="736"/>
      <c r="P499" s="736"/>
      <c r="Q499" s="736"/>
      <c r="R499" s="736"/>
      <c r="S499" s="736"/>
      <c r="T499" s="736"/>
      <c r="U499" s="736"/>
      <c r="V499" s="736"/>
      <c r="W499" s="736"/>
      <c r="X499" s="736"/>
      <c r="Y499" s="736"/>
      <c r="Z499" s="736"/>
      <c r="AA499" s="717"/>
      <c r="AB499" s="717"/>
      <c r="AC499" s="717"/>
    </row>
    <row r="500" spans="1:68" ht="27" hidden="1" customHeight="1" x14ac:dyDescent="0.25">
      <c r="A500" s="54" t="s">
        <v>792</v>
      </c>
      <c r="B500" s="54" t="s">
        <v>793</v>
      </c>
      <c r="C500" s="31">
        <v>4301031294</v>
      </c>
      <c r="D500" s="738">
        <v>4680115885189</v>
      </c>
      <c r="E500" s="739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40</v>
      </c>
      <c r="P500" s="11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0"/>
      <c r="R500" s="730"/>
      <c r="S500" s="730"/>
      <c r="T500" s="731"/>
      <c r="U500" s="34"/>
      <c r="V500" s="34"/>
      <c r="W500" s="35" t="s">
        <v>69</v>
      </c>
      <c r="X500" s="723">
        <v>0</v>
      </c>
      <c r="Y500" s="724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87" t="s">
        <v>794</v>
      </c>
      <c r="AG500" s="64"/>
      <c r="AJ500" s="68"/>
      <c r="AK500" s="68"/>
      <c r="BB500" s="58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795</v>
      </c>
      <c r="B501" s="54" t="s">
        <v>796</v>
      </c>
      <c r="C501" s="31">
        <v>4301031293</v>
      </c>
      <c r="D501" s="738">
        <v>4680115885172</v>
      </c>
      <c r="E501" s="739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40</v>
      </c>
      <c r="P501" s="91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0"/>
      <c r="R501" s="730"/>
      <c r="S501" s="730"/>
      <c r="T501" s="731"/>
      <c r="U501" s="34"/>
      <c r="V501" s="34"/>
      <c r="W501" s="35" t="s">
        <v>69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794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797</v>
      </c>
      <c r="B502" s="54" t="s">
        <v>798</v>
      </c>
      <c r="C502" s="31">
        <v>4301031291</v>
      </c>
      <c r="D502" s="738">
        <v>4680115885110</v>
      </c>
      <c r="E502" s="739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35</v>
      </c>
      <c r="P502" s="7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0"/>
      <c r="R502" s="730"/>
      <c r="S502" s="730"/>
      <c r="T502" s="731"/>
      <c r="U502" s="34"/>
      <c r="V502" s="34"/>
      <c r="W502" s="35" t="s">
        <v>69</v>
      </c>
      <c r="X502" s="723">
        <v>0</v>
      </c>
      <c r="Y502" s="724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91" t="s">
        <v>799</v>
      </c>
      <c r="AG502" s="64"/>
      <c r="AJ502" s="68"/>
      <c r="AK502" s="68"/>
      <c r="BB502" s="59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800</v>
      </c>
      <c r="B503" s="54" t="s">
        <v>801</v>
      </c>
      <c r="C503" s="31">
        <v>4301031329</v>
      </c>
      <c r="D503" s="738">
        <v>4680115885219</v>
      </c>
      <c r="E503" s="739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35</v>
      </c>
      <c r="P503" s="975" t="s">
        <v>802</v>
      </c>
      <c r="Q503" s="730"/>
      <c r="R503" s="730"/>
      <c r="S503" s="730"/>
      <c r="T503" s="731"/>
      <c r="U503" s="34"/>
      <c r="V503" s="34"/>
      <c r="W503" s="35" t="s">
        <v>69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803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45"/>
      <c r="B504" s="736"/>
      <c r="C504" s="736"/>
      <c r="D504" s="736"/>
      <c r="E504" s="736"/>
      <c r="F504" s="736"/>
      <c r="G504" s="736"/>
      <c r="H504" s="736"/>
      <c r="I504" s="736"/>
      <c r="J504" s="736"/>
      <c r="K504" s="736"/>
      <c r="L504" s="736"/>
      <c r="M504" s="736"/>
      <c r="N504" s="736"/>
      <c r="O504" s="746"/>
      <c r="P504" s="732" t="s">
        <v>71</v>
      </c>
      <c r="Q504" s="733"/>
      <c r="R504" s="733"/>
      <c r="S504" s="733"/>
      <c r="T504" s="733"/>
      <c r="U504" s="733"/>
      <c r="V504" s="734"/>
      <c r="W504" s="37" t="s">
        <v>72</v>
      </c>
      <c r="X504" s="725">
        <f>IFERROR(X500/H500,"0")+IFERROR(X501/H501,"0")+IFERROR(X502/H502,"0")+IFERROR(X503/H503,"0")</f>
        <v>0</v>
      </c>
      <c r="Y504" s="725">
        <f>IFERROR(Y500/H500,"0")+IFERROR(Y501/H501,"0")+IFERROR(Y502/H502,"0")+IFERROR(Y503/H503,"0")</f>
        <v>0</v>
      </c>
      <c r="Z504" s="725">
        <f>IFERROR(IF(Z500="",0,Z500),"0")+IFERROR(IF(Z501="",0,Z501),"0")+IFERROR(IF(Z502="",0,Z502),"0")+IFERROR(IF(Z503="",0,Z503),"0")</f>
        <v>0</v>
      </c>
      <c r="AA504" s="726"/>
      <c r="AB504" s="726"/>
      <c r="AC504" s="726"/>
    </row>
    <row r="505" spans="1:68" hidden="1" x14ac:dyDescent="0.2">
      <c r="A505" s="736"/>
      <c r="B505" s="736"/>
      <c r="C505" s="736"/>
      <c r="D505" s="736"/>
      <c r="E505" s="736"/>
      <c r="F505" s="736"/>
      <c r="G505" s="736"/>
      <c r="H505" s="736"/>
      <c r="I505" s="736"/>
      <c r="J505" s="736"/>
      <c r="K505" s="736"/>
      <c r="L505" s="736"/>
      <c r="M505" s="736"/>
      <c r="N505" s="736"/>
      <c r="O505" s="746"/>
      <c r="P505" s="732" t="s">
        <v>71</v>
      </c>
      <c r="Q505" s="733"/>
      <c r="R505" s="733"/>
      <c r="S505" s="733"/>
      <c r="T505" s="733"/>
      <c r="U505" s="733"/>
      <c r="V505" s="734"/>
      <c r="W505" s="37" t="s">
        <v>69</v>
      </c>
      <c r="X505" s="725">
        <f>IFERROR(SUM(X500:X503),"0")</f>
        <v>0</v>
      </c>
      <c r="Y505" s="725">
        <f>IFERROR(SUM(Y500:Y503),"0")</f>
        <v>0</v>
      </c>
      <c r="Z505" s="37"/>
      <c r="AA505" s="726"/>
      <c r="AB505" s="726"/>
      <c r="AC505" s="726"/>
    </row>
    <row r="506" spans="1:68" ht="16.5" hidden="1" customHeight="1" x14ac:dyDescent="0.25">
      <c r="A506" s="737" t="s">
        <v>804</v>
      </c>
      <c r="B506" s="736"/>
      <c r="C506" s="736"/>
      <c r="D506" s="736"/>
      <c r="E506" s="736"/>
      <c r="F506" s="736"/>
      <c r="G506" s="736"/>
      <c r="H506" s="736"/>
      <c r="I506" s="736"/>
      <c r="J506" s="736"/>
      <c r="K506" s="736"/>
      <c r="L506" s="736"/>
      <c r="M506" s="736"/>
      <c r="N506" s="736"/>
      <c r="O506" s="736"/>
      <c r="P506" s="736"/>
      <c r="Q506" s="736"/>
      <c r="R506" s="736"/>
      <c r="S506" s="736"/>
      <c r="T506" s="736"/>
      <c r="U506" s="736"/>
      <c r="V506" s="736"/>
      <c r="W506" s="736"/>
      <c r="X506" s="736"/>
      <c r="Y506" s="736"/>
      <c r="Z506" s="736"/>
      <c r="AA506" s="718"/>
      <c r="AB506" s="718"/>
      <c r="AC506" s="718"/>
    </row>
    <row r="507" spans="1:68" ht="14.25" hidden="1" customHeight="1" x14ac:dyDescent="0.25">
      <c r="A507" s="735" t="s">
        <v>64</v>
      </c>
      <c r="B507" s="736"/>
      <c r="C507" s="736"/>
      <c r="D507" s="736"/>
      <c r="E507" s="736"/>
      <c r="F507" s="736"/>
      <c r="G507" s="736"/>
      <c r="H507" s="736"/>
      <c r="I507" s="736"/>
      <c r="J507" s="736"/>
      <c r="K507" s="736"/>
      <c r="L507" s="736"/>
      <c r="M507" s="736"/>
      <c r="N507" s="736"/>
      <c r="O507" s="736"/>
      <c r="P507" s="736"/>
      <c r="Q507" s="736"/>
      <c r="R507" s="736"/>
      <c r="S507" s="736"/>
      <c r="T507" s="736"/>
      <c r="U507" s="736"/>
      <c r="V507" s="736"/>
      <c r="W507" s="736"/>
      <c r="X507" s="736"/>
      <c r="Y507" s="736"/>
      <c r="Z507" s="736"/>
      <c r="AA507" s="717"/>
      <c r="AB507" s="717"/>
      <c r="AC507" s="717"/>
    </row>
    <row r="508" spans="1:68" ht="27" hidden="1" customHeight="1" x14ac:dyDescent="0.25">
      <c r="A508" s="54" t="s">
        <v>805</v>
      </c>
      <c r="B508" s="54" t="s">
        <v>806</v>
      </c>
      <c r="C508" s="31">
        <v>4301031261</v>
      </c>
      <c r="D508" s="738">
        <v>4680115885103</v>
      </c>
      <c r="E508" s="739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76</v>
      </c>
      <c r="L508" s="32"/>
      <c r="M508" s="33" t="s">
        <v>68</v>
      </c>
      <c r="N508" s="33"/>
      <c r="O508" s="32">
        <v>40</v>
      </c>
      <c r="P508" s="83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0"/>
      <c r="R508" s="730"/>
      <c r="S508" s="730"/>
      <c r="T508" s="731"/>
      <c r="U508" s="34"/>
      <c r="V508" s="34"/>
      <c r="W508" s="35" t="s">
        <v>69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807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45"/>
      <c r="B509" s="736"/>
      <c r="C509" s="736"/>
      <c r="D509" s="736"/>
      <c r="E509" s="736"/>
      <c r="F509" s="736"/>
      <c r="G509" s="736"/>
      <c r="H509" s="736"/>
      <c r="I509" s="736"/>
      <c r="J509" s="736"/>
      <c r="K509" s="736"/>
      <c r="L509" s="736"/>
      <c r="M509" s="736"/>
      <c r="N509" s="736"/>
      <c r="O509" s="746"/>
      <c r="P509" s="732" t="s">
        <v>71</v>
      </c>
      <c r="Q509" s="733"/>
      <c r="R509" s="733"/>
      <c r="S509" s="733"/>
      <c r="T509" s="733"/>
      <c r="U509" s="733"/>
      <c r="V509" s="734"/>
      <c r="W509" s="37" t="s">
        <v>72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hidden="1" x14ac:dyDescent="0.2">
      <c r="A510" s="736"/>
      <c r="B510" s="736"/>
      <c r="C510" s="736"/>
      <c r="D510" s="736"/>
      <c r="E510" s="736"/>
      <c r="F510" s="736"/>
      <c r="G510" s="736"/>
      <c r="H510" s="736"/>
      <c r="I510" s="736"/>
      <c r="J510" s="736"/>
      <c r="K510" s="736"/>
      <c r="L510" s="736"/>
      <c r="M510" s="736"/>
      <c r="N510" s="736"/>
      <c r="O510" s="746"/>
      <c r="P510" s="732" t="s">
        <v>71</v>
      </c>
      <c r="Q510" s="733"/>
      <c r="R510" s="733"/>
      <c r="S510" s="733"/>
      <c r="T510" s="733"/>
      <c r="U510" s="733"/>
      <c r="V510" s="734"/>
      <c r="W510" s="37" t="s">
        <v>69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hidden="1" customHeight="1" x14ac:dyDescent="0.2">
      <c r="A511" s="823" t="s">
        <v>808</v>
      </c>
      <c r="B511" s="824"/>
      <c r="C511" s="824"/>
      <c r="D511" s="824"/>
      <c r="E511" s="824"/>
      <c r="F511" s="824"/>
      <c r="G511" s="824"/>
      <c r="H511" s="824"/>
      <c r="I511" s="824"/>
      <c r="J511" s="824"/>
      <c r="K511" s="824"/>
      <c r="L511" s="824"/>
      <c r="M511" s="824"/>
      <c r="N511" s="824"/>
      <c r="O511" s="824"/>
      <c r="P511" s="824"/>
      <c r="Q511" s="824"/>
      <c r="R511" s="824"/>
      <c r="S511" s="824"/>
      <c r="T511" s="824"/>
      <c r="U511" s="824"/>
      <c r="V511" s="824"/>
      <c r="W511" s="824"/>
      <c r="X511" s="824"/>
      <c r="Y511" s="824"/>
      <c r="Z511" s="824"/>
      <c r="AA511" s="48"/>
      <c r="AB511" s="48"/>
      <c r="AC511" s="48"/>
    </row>
    <row r="512" spans="1:68" ht="16.5" hidden="1" customHeight="1" x14ac:dyDescent="0.25">
      <c r="A512" s="737" t="s">
        <v>808</v>
      </c>
      <c r="B512" s="736"/>
      <c r="C512" s="736"/>
      <c r="D512" s="736"/>
      <c r="E512" s="736"/>
      <c r="F512" s="736"/>
      <c r="G512" s="736"/>
      <c r="H512" s="736"/>
      <c r="I512" s="736"/>
      <c r="J512" s="736"/>
      <c r="K512" s="736"/>
      <c r="L512" s="736"/>
      <c r="M512" s="736"/>
      <c r="N512" s="736"/>
      <c r="O512" s="736"/>
      <c r="P512" s="736"/>
      <c r="Q512" s="736"/>
      <c r="R512" s="736"/>
      <c r="S512" s="736"/>
      <c r="T512" s="736"/>
      <c r="U512" s="736"/>
      <c r="V512" s="736"/>
      <c r="W512" s="736"/>
      <c r="X512" s="736"/>
      <c r="Y512" s="736"/>
      <c r="Z512" s="736"/>
      <c r="AA512" s="718"/>
      <c r="AB512" s="718"/>
      <c r="AC512" s="718"/>
    </row>
    <row r="513" spans="1:68" ht="14.25" hidden="1" customHeight="1" x14ac:dyDescent="0.25">
      <c r="A513" s="735" t="s">
        <v>114</v>
      </c>
      <c r="B513" s="736"/>
      <c r="C513" s="736"/>
      <c r="D513" s="736"/>
      <c r="E513" s="736"/>
      <c r="F513" s="736"/>
      <c r="G513" s="736"/>
      <c r="H513" s="736"/>
      <c r="I513" s="736"/>
      <c r="J513" s="736"/>
      <c r="K513" s="736"/>
      <c r="L513" s="736"/>
      <c r="M513" s="736"/>
      <c r="N513" s="736"/>
      <c r="O513" s="736"/>
      <c r="P513" s="736"/>
      <c r="Q513" s="736"/>
      <c r="R513" s="736"/>
      <c r="S513" s="736"/>
      <c r="T513" s="736"/>
      <c r="U513" s="736"/>
      <c r="V513" s="736"/>
      <c r="W513" s="736"/>
      <c r="X513" s="736"/>
      <c r="Y513" s="736"/>
      <c r="Z513" s="736"/>
      <c r="AA513" s="717"/>
      <c r="AB513" s="717"/>
      <c r="AC513" s="717"/>
    </row>
    <row r="514" spans="1:68" ht="27" hidden="1" customHeight="1" x14ac:dyDescent="0.25">
      <c r="A514" s="54" t="s">
        <v>809</v>
      </c>
      <c r="B514" s="54" t="s">
        <v>810</v>
      </c>
      <c r="C514" s="31">
        <v>4301011795</v>
      </c>
      <c r="D514" s="738">
        <v>4607091389067</v>
      </c>
      <c r="E514" s="739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117</v>
      </c>
      <c r="L514" s="32"/>
      <c r="M514" s="33" t="s">
        <v>118</v>
      </c>
      <c r="N514" s="33"/>
      <c r="O514" s="32">
        <v>60</v>
      </c>
      <c r="P514" s="9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0"/>
      <c r="R514" s="730"/>
      <c r="S514" s="730"/>
      <c r="T514" s="731"/>
      <c r="U514" s="34"/>
      <c r="V514" s="34"/>
      <c r="W514" s="35" t="s">
        <v>69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122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hidden="1" customHeight="1" x14ac:dyDescent="0.25">
      <c r="A515" s="54" t="s">
        <v>811</v>
      </c>
      <c r="B515" s="54" t="s">
        <v>812</v>
      </c>
      <c r="C515" s="31">
        <v>4301011961</v>
      </c>
      <c r="D515" s="738">
        <v>4680115885271</v>
      </c>
      <c r="E515" s="739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117</v>
      </c>
      <c r="L515" s="32"/>
      <c r="M515" s="33" t="s">
        <v>118</v>
      </c>
      <c r="N515" s="33"/>
      <c r="O515" s="32">
        <v>60</v>
      </c>
      <c r="P515" s="10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0"/>
      <c r="R515" s="730"/>
      <c r="S515" s="730"/>
      <c r="T515" s="731"/>
      <c r="U515" s="34"/>
      <c r="V515" s="34"/>
      <c r="W515" s="35" t="s">
        <v>69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813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hidden="1" customHeight="1" x14ac:dyDescent="0.25">
      <c r="A516" s="54" t="s">
        <v>814</v>
      </c>
      <c r="B516" s="54" t="s">
        <v>815</v>
      </c>
      <c r="C516" s="31">
        <v>4301011774</v>
      </c>
      <c r="D516" s="738">
        <v>4680115884502</v>
      </c>
      <c r="E516" s="739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117</v>
      </c>
      <c r="L516" s="32"/>
      <c r="M516" s="33" t="s">
        <v>118</v>
      </c>
      <c r="N516" s="33"/>
      <c r="O516" s="32">
        <v>60</v>
      </c>
      <c r="P516" s="9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0"/>
      <c r="R516" s="730"/>
      <c r="S516" s="730"/>
      <c r="T516" s="731"/>
      <c r="U516" s="34"/>
      <c r="V516" s="34"/>
      <c r="W516" s="35" t="s">
        <v>69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816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817</v>
      </c>
      <c r="B517" s="54" t="s">
        <v>818</v>
      </c>
      <c r="C517" s="31">
        <v>4301011771</v>
      </c>
      <c r="D517" s="738">
        <v>4607091389104</v>
      </c>
      <c r="E517" s="739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117</v>
      </c>
      <c r="L517" s="32"/>
      <c r="M517" s="33" t="s">
        <v>118</v>
      </c>
      <c r="N517" s="33"/>
      <c r="O517" s="32">
        <v>60</v>
      </c>
      <c r="P517" s="9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0"/>
      <c r="R517" s="730"/>
      <c r="S517" s="730"/>
      <c r="T517" s="731"/>
      <c r="U517" s="34"/>
      <c r="V517" s="34"/>
      <c r="W517" s="35" t="s">
        <v>69</v>
      </c>
      <c r="X517" s="723">
        <v>50</v>
      </c>
      <c r="Y517" s="724">
        <f t="shared" si="89"/>
        <v>52.800000000000004</v>
      </c>
      <c r="Z517" s="36">
        <f t="shared" si="90"/>
        <v>0.1196</v>
      </c>
      <c r="AA517" s="56"/>
      <c r="AB517" s="57"/>
      <c r="AC517" s="603" t="s">
        <v>819</v>
      </c>
      <c r="AG517" s="64"/>
      <c r="AJ517" s="68"/>
      <c r="AK517" s="68"/>
      <c r="BB517" s="604" t="s">
        <v>1</v>
      </c>
      <c r="BM517" s="64">
        <f t="shared" si="91"/>
        <v>53.409090909090907</v>
      </c>
      <c r="BN517" s="64">
        <f t="shared" si="92"/>
        <v>56.400000000000006</v>
      </c>
      <c r="BO517" s="64">
        <f t="shared" si="93"/>
        <v>9.1054778554778545E-2</v>
      </c>
      <c r="BP517" s="64">
        <f t="shared" si="94"/>
        <v>9.6153846153846159E-2</v>
      </c>
    </row>
    <row r="518" spans="1:68" ht="16.5" hidden="1" customHeight="1" x14ac:dyDescent="0.25">
      <c r="A518" s="54" t="s">
        <v>820</v>
      </c>
      <c r="B518" s="54" t="s">
        <v>821</v>
      </c>
      <c r="C518" s="31">
        <v>4301011799</v>
      </c>
      <c r="D518" s="738">
        <v>4680115884519</v>
      </c>
      <c r="E518" s="739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117</v>
      </c>
      <c r="L518" s="32"/>
      <c r="M518" s="33" t="s">
        <v>121</v>
      </c>
      <c r="N518" s="33"/>
      <c r="O518" s="32">
        <v>60</v>
      </c>
      <c r="P518" s="7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0"/>
      <c r="R518" s="730"/>
      <c r="S518" s="730"/>
      <c r="T518" s="731"/>
      <c r="U518" s="34"/>
      <c r="V518" s="34"/>
      <c r="W518" s="35" t="s">
        <v>69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822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823</v>
      </c>
      <c r="B519" s="54" t="s">
        <v>824</v>
      </c>
      <c r="C519" s="31">
        <v>4301011376</v>
      </c>
      <c r="D519" s="738">
        <v>4680115885226</v>
      </c>
      <c r="E519" s="739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117</v>
      </c>
      <c r="L519" s="32"/>
      <c r="M519" s="33" t="s">
        <v>121</v>
      </c>
      <c r="N519" s="33"/>
      <c r="O519" s="32">
        <v>60</v>
      </c>
      <c r="P519" s="9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0"/>
      <c r="R519" s="730"/>
      <c r="S519" s="730"/>
      <c r="T519" s="731"/>
      <c r="U519" s="34"/>
      <c r="V519" s="34"/>
      <c r="W519" s="35" t="s">
        <v>69</v>
      </c>
      <c r="X519" s="723">
        <v>200</v>
      </c>
      <c r="Y519" s="724">
        <f t="shared" si="89"/>
        <v>200.64000000000001</v>
      </c>
      <c r="Z519" s="36">
        <f t="shared" si="90"/>
        <v>0.45448</v>
      </c>
      <c r="AA519" s="56"/>
      <c r="AB519" s="57"/>
      <c r="AC519" s="607" t="s">
        <v>825</v>
      </c>
      <c r="AG519" s="64"/>
      <c r="AJ519" s="68"/>
      <c r="AK519" s="68"/>
      <c r="BB519" s="608" t="s">
        <v>1</v>
      </c>
      <c r="BM519" s="64">
        <f t="shared" si="91"/>
        <v>213.63636363636363</v>
      </c>
      <c r="BN519" s="64">
        <f t="shared" si="92"/>
        <v>214.32</v>
      </c>
      <c r="BO519" s="64">
        <f t="shared" si="93"/>
        <v>0.36421911421911418</v>
      </c>
      <c r="BP519" s="64">
        <f t="shared" si="94"/>
        <v>0.36538461538461542</v>
      </c>
    </row>
    <row r="520" spans="1:68" ht="27" hidden="1" customHeight="1" x14ac:dyDescent="0.25">
      <c r="A520" s="54" t="s">
        <v>826</v>
      </c>
      <c r="B520" s="54" t="s">
        <v>827</v>
      </c>
      <c r="C520" s="31">
        <v>4301012035</v>
      </c>
      <c r="D520" s="738">
        <v>4680115880603</v>
      </c>
      <c r="E520" s="739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76</v>
      </c>
      <c r="L520" s="32"/>
      <c r="M520" s="33" t="s">
        <v>118</v>
      </c>
      <c r="N520" s="33"/>
      <c r="O520" s="32">
        <v>60</v>
      </c>
      <c r="P520" s="763" t="s">
        <v>828</v>
      </c>
      <c r="Q520" s="730"/>
      <c r="R520" s="730"/>
      <c r="S520" s="730"/>
      <c r="T520" s="731"/>
      <c r="U520" s="34" t="s">
        <v>5</v>
      </c>
      <c r="V520" s="34"/>
      <c r="W520" s="35" t="s">
        <v>69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122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hidden="1" customHeight="1" x14ac:dyDescent="0.25">
      <c r="A521" s="54" t="s">
        <v>826</v>
      </c>
      <c r="B521" s="54" t="s">
        <v>829</v>
      </c>
      <c r="C521" s="31">
        <v>4301011778</v>
      </c>
      <c r="D521" s="738">
        <v>4680115880603</v>
      </c>
      <c r="E521" s="739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76</v>
      </c>
      <c r="L521" s="32"/>
      <c r="M521" s="33" t="s">
        <v>118</v>
      </c>
      <c r="N521" s="33"/>
      <c r="O521" s="32">
        <v>60</v>
      </c>
      <c r="P521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0"/>
      <c r="R521" s="730"/>
      <c r="S521" s="730"/>
      <c r="T521" s="731"/>
      <c r="U521" s="34"/>
      <c r="V521" s="34"/>
      <c r="W521" s="35" t="s">
        <v>69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122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hidden="1" customHeight="1" x14ac:dyDescent="0.25">
      <c r="A522" s="54" t="s">
        <v>830</v>
      </c>
      <c r="B522" s="54" t="s">
        <v>831</v>
      </c>
      <c r="C522" s="31">
        <v>4301012036</v>
      </c>
      <c r="D522" s="738">
        <v>4680115882782</v>
      </c>
      <c r="E522" s="739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76</v>
      </c>
      <c r="L522" s="32"/>
      <c r="M522" s="33" t="s">
        <v>118</v>
      </c>
      <c r="N522" s="33"/>
      <c r="O522" s="32">
        <v>60</v>
      </c>
      <c r="P522" s="785" t="s">
        <v>832</v>
      </c>
      <c r="Q522" s="730"/>
      <c r="R522" s="730"/>
      <c r="S522" s="730"/>
      <c r="T522" s="731"/>
      <c r="U522" s="34" t="s">
        <v>5</v>
      </c>
      <c r="V522" s="34"/>
      <c r="W522" s="35" t="s">
        <v>69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813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hidden="1" customHeight="1" x14ac:dyDescent="0.25">
      <c r="A523" s="54" t="s">
        <v>833</v>
      </c>
      <c r="B523" s="54" t="s">
        <v>834</v>
      </c>
      <c r="C523" s="31">
        <v>4301012034</v>
      </c>
      <c r="D523" s="738">
        <v>4607091389982</v>
      </c>
      <c r="E523" s="739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76</v>
      </c>
      <c r="L523" s="32"/>
      <c r="M523" s="33" t="s">
        <v>118</v>
      </c>
      <c r="N523" s="33"/>
      <c r="O523" s="32">
        <v>60</v>
      </c>
      <c r="P523" s="859" t="s">
        <v>835</v>
      </c>
      <c r="Q523" s="730"/>
      <c r="R523" s="730"/>
      <c r="S523" s="730"/>
      <c r="T523" s="731"/>
      <c r="U523" s="34" t="s">
        <v>5</v>
      </c>
      <c r="V523" s="34"/>
      <c r="W523" s="35" t="s">
        <v>69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819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833</v>
      </c>
      <c r="B524" s="54" t="s">
        <v>836</v>
      </c>
      <c r="C524" s="31">
        <v>4301011784</v>
      </c>
      <c r="D524" s="738">
        <v>4607091389982</v>
      </c>
      <c r="E524" s="739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76</v>
      </c>
      <c r="L524" s="32"/>
      <c r="M524" s="33" t="s">
        <v>118</v>
      </c>
      <c r="N524" s="33"/>
      <c r="O524" s="32">
        <v>60</v>
      </c>
      <c r="P524" s="8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0"/>
      <c r="R524" s="730"/>
      <c r="S524" s="730"/>
      <c r="T524" s="731"/>
      <c r="U524" s="34"/>
      <c r="V524" s="34"/>
      <c r="W524" s="35" t="s">
        <v>69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819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x14ac:dyDescent="0.2">
      <c r="A525" s="745"/>
      <c r="B525" s="736"/>
      <c r="C525" s="736"/>
      <c r="D525" s="736"/>
      <c r="E525" s="736"/>
      <c r="F525" s="736"/>
      <c r="G525" s="736"/>
      <c r="H525" s="736"/>
      <c r="I525" s="736"/>
      <c r="J525" s="736"/>
      <c r="K525" s="736"/>
      <c r="L525" s="736"/>
      <c r="M525" s="736"/>
      <c r="N525" s="736"/>
      <c r="O525" s="746"/>
      <c r="P525" s="732" t="s">
        <v>71</v>
      </c>
      <c r="Q525" s="733"/>
      <c r="R525" s="733"/>
      <c r="S525" s="733"/>
      <c r="T525" s="733"/>
      <c r="U525" s="733"/>
      <c r="V525" s="734"/>
      <c r="W525" s="37" t="s">
        <v>72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47.348484848484844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48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0.57408000000000003</v>
      </c>
      <c r="AA525" s="726"/>
      <c r="AB525" s="726"/>
      <c r="AC525" s="726"/>
    </row>
    <row r="526" spans="1:68" x14ac:dyDescent="0.2">
      <c r="A526" s="736"/>
      <c r="B526" s="736"/>
      <c r="C526" s="736"/>
      <c r="D526" s="736"/>
      <c r="E526" s="736"/>
      <c r="F526" s="736"/>
      <c r="G526" s="736"/>
      <c r="H526" s="736"/>
      <c r="I526" s="736"/>
      <c r="J526" s="736"/>
      <c r="K526" s="736"/>
      <c r="L526" s="736"/>
      <c r="M526" s="736"/>
      <c r="N526" s="736"/>
      <c r="O526" s="746"/>
      <c r="P526" s="732" t="s">
        <v>71</v>
      </c>
      <c r="Q526" s="733"/>
      <c r="R526" s="733"/>
      <c r="S526" s="733"/>
      <c r="T526" s="733"/>
      <c r="U526" s="733"/>
      <c r="V526" s="734"/>
      <c r="W526" s="37" t="s">
        <v>69</v>
      </c>
      <c r="X526" s="725">
        <f>IFERROR(SUM(X514:X524),"0")</f>
        <v>250</v>
      </c>
      <c r="Y526" s="725">
        <f>IFERROR(SUM(Y514:Y524),"0")</f>
        <v>253.44000000000003</v>
      </c>
      <c r="Z526" s="37"/>
      <c r="AA526" s="726"/>
      <c r="AB526" s="726"/>
      <c r="AC526" s="726"/>
    </row>
    <row r="527" spans="1:68" ht="14.25" hidden="1" customHeight="1" x14ac:dyDescent="0.25">
      <c r="A527" s="735" t="s">
        <v>166</v>
      </c>
      <c r="B527" s="736"/>
      <c r="C527" s="736"/>
      <c r="D527" s="736"/>
      <c r="E527" s="736"/>
      <c r="F527" s="736"/>
      <c r="G527" s="736"/>
      <c r="H527" s="736"/>
      <c r="I527" s="736"/>
      <c r="J527" s="736"/>
      <c r="K527" s="736"/>
      <c r="L527" s="736"/>
      <c r="M527" s="736"/>
      <c r="N527" s="736"/>
      <c r="O527" s="736"/>
      <c r="P527" s="736"/>
      <c r="Q527" s="736"/>
      <c r="R527" s="736"/>
      <c r="S527" s="736"/>
      <c r="T527" s="736"/>
      <c r="U527" s="736"/>
      <c r="V527" s="736"/>
      <c r="W527" s="736"/>
      <c r="X527" s="736"/>
      <c r="Y527" s="736"/>
      <c r="Z527" s="736"/>
      <c r="AA527" s="717"/>
      <c r="AB527" s="717"/>
      <c r="AC527" s="717"/>
    </row>
    <row r="528" spans="1:68" ht="16.5" customHeight="1" x14ac:dyDescent="0.25">
      <c r="A528" s="54" t="s">
        <v>837</v>
      </c>
      <c r="B528" s="54" t="s">
        <v>838</v>
      </c>
      <c r="C528" s="31">
        <v>4301020222</v>
      </c>
      <c r="D528" s="738">
        <v>4607091388930</v>
      </c>
      <c r="E528" s="739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117</v>
      </c>
      <c r="L528" s="32"/>
      <c r="M528" s="33" t="s">
        <v>118</v>
      </c>
      <c r="N528" s="33"/>
      <c r="O528" s="32">
        <v>55</v>
      </c>
      <c r="P528" s="10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0"/>
      <c r="R528" s="730"/>
      <c r="S528" s="730"/>
      <c r="T528" s="731"/>
      <c r="U528" s="34"/>
      <c r="V528" s="34"/>
      <c r="W528" s="35" t="s">
        <v>69</v>
      </c>
      <c r="X528" s="723">
        <v>200</v>
      </c>
      <c r="Y528" s="724">
        <f>IFERROR(IF(X528="",0,CEILING((X528/$H528),1)*$H528),"")</f>
        <v>200.64000000000001</v>
      </c>
      <c r="Z528" s="36">
        <f>IFERROR(IF(Y528=0,"",ROUNDUP(Y528/H528,0)*0.01196),"")</f>
        <v>0.45448</v>
      </c>
      <c r="AA528" s="56"/>
      <c r="AB528" s="57"/>
      <c r="AC528" s="619" t="s">
        <v>839</v>
      </c>
      <c r="AG528" s="64"/>
      <c r="AJ528" s="68"/>
      <c r="AK528" s="68"/>
      <c r="BB528" s="620" t="s">
        <v>1</v>
      </c>
      <c r="BM528" s="64">
        <f>IFERROR(X528*I528/H528,"0")</f>
        <v>213.63636363636363</v>
      </c>
      <c r="BN528" s="64">
        <f>IFERROR(Y528*I528/H528,"0")</f>
        <v>214.32</v>
      </c>
      <c r="BO528" s="64">
        <f>IFERROR(1/J528*(X528/H528),"0")</f>
        <v>0.36421911421911418</v>
      </c>
      <c r="BP528" s="64">
        <f>IFERROR(1/J528*(Y528/H528),"0")</f>
        <v>0.36538461538461542</v>
      </c>
    </row>
    <row r="529" spans="1:68" ht="16.5" hidden="1" customHeight="1" x14ac:dyDescent="0.25">
      <c r="A529" s="54" t="s">
        <v>840</v>
      </c>
      <c r="B529" s="54" t="s">
        <v>841</v>
      </c>
      <c r="C529" s="31">
        <v>4301020206</v>
      </c>
      <c r="D529" s="738">
        <v>4680115880054</v>
      </c>
      <c r="E529" s="739"/>
      <c r="F529" s="722">
        <v>0.6</v>
      </c>
      <c r="G529" s="32">
        <v>6</v>
      </c>
      <c r="H529" s="722">
        <v>3.6</v>
      </c>
      <c r="I529" s="722">
        <v>3.81</v>
      </c>
      <c r="J529" s="32">
        <v>132</v>
      </c>
      <c r="K529" s="32" t="s">
        <v>76</v>
      </c>
      <c r="L529" s="32"/>
      <c r="M529" s="33" t="s">
        <v>118</v>
      </c>
      <c r="N529" s="33"/>
      <c r="O529" s="32">
        <v>55</v>
      </c>
      <c r="P529" s="89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9" s="730"/>
      <c r="R529" s="730"/>
      <c r="S529" s="730"/>
      <c r="T529" s="731"/>
      <c r="U529" s="34"/>
      <c r="V529" s="34"/>
      <c r="W529" s="35" t="s">
        <v>69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621" t="s">
        <v>839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840</v>
      </c>
      <c r="B530" s="54" t="s">
        <v>842</v>
      </c>
      <c r="C530" s="31">
        <v>4301020364</v>
      </c>
      <c r="D530" s="738">
        <v>4680115880054</v>
      </c>
      <c r="E530" s="739"/>
      <c r="F530" s="722">
        <v>0.6</v>
      </c>
      <c r="G530" s="32">
        <v>8</v>
      </c>
      <c r="H530" s="722">
        <v>4.8</v>
      </c>
      <c r="I530" s="722">
        <v>6.96</v>
      </c>
      <c r="J530" s="32">
        <v>120</v>
      </c>
      <c r="K530" s="32" t="s">
        <v>76</v>
      </c>
      <c r="L530" s="32"/>
      <c r="M530" s="33" t="s">
        <v>118</v>
      </c>
      <c r="N530" s="33"/>
      <c r="O530" s="32">
        <v>55</v>
      </c>
      <c r="P530" s="997" t="s">
        <v>843</v>
      </c>
      <c r="Q530" s="730"/>
      <c r="R530" s="730"/>
      <c r="S530" s="730"/>
      <c r="T530" s="731"/>
      <c r="U530" s="34" t="s">
        <v>5</v>
      </c>
      <c r="V530" s="34"/>
      <c r="W530" s="35" t="s">
        <v>69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IFERROR(IF(Y530=0,"",ROUNDUP(Y530/H530,0)*0.00937),"")</f>
        <v/>
      </c>
      <c r="AA530" s="56"/>
      <c r="AB530" s="57"/>
      <c r="AC530" s="623" t="s">
        <v>839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45"/>
      <c r="B531" s="736"/>
      <c r="C531" s="736"/>
      <c r="D531" s="736"/>
      <c r="E531" s="736"/>
      <c r="F531" s="736"/>
      <c r="G531" s="736"/>
      <c r="H531" s="736"/>
      <c r="I531" s="736"/>
      <c r="J531" s="736"/>
      <c r="K531" s="736"/>
      <c r="L531" s="736"/>
      <c r="M531" s="736"/>
      <c r="N531" s="736"/>
      <c r="O531" s="746"/>
      <c r="P531" s="732" t="s">
        <v>71</v>
      </c>
      <c r="Q531" s="733"/>
      <c r="R531" s="733"/>
      <c r="S531" s="733"/>
      <c r="T531" s="733"/>
      <c r="U531" s="733"/>
      <c r="V531" s="734"/>
      <c r="W531" s="37" t="s">
        <v>72</v>
      </c>
      <c r="X531" s="725">
        <f>IFERROR(X528/H528,"0")+IFERROR(X529/H529,"0")+IFERROR(X530/H530,"0")</f>
        <v>37.878787878787875</v>
      </c>
      <c r="Y531" s="725">
        <f>IFERROR(Y528/H528,"0")+IFERROR(Y529/H529,"0")+IFERROR(Y530/H530,"0")</f>
        <v>38</v>
      </c>
      <c r="Z531" s="725">
        <f>IFERROR(IF(Z528="",0,Z528),"0")+IFERROR(IF(Z529="",0,Z529),"0")+IFERROR(IF(Z530="",0,Z530),"0")</f>
        <v>0.45448</v>
      </c>
      <c r="AA531" s="726"/>
      <c r="AB531" s="726"/>
      <c r="AC531" s="726"/>
    </row>
    <row r="532" spans="1:68" x14ac:dyDescent="0.2">
      <c r="A532" s="736"/>
      <c r="B532" s="736"/>
      <c r="C532" s="736"/>
      <c r="D532" s="736"/>
      <c r="E532" s="736"/>
      <c r="F532" s="736"/>
      <c r="G532" s="736"/>
      <c r="H532" s="736"/>
      <c r="I532" s="736"/>
      <c r="J532" s="736"/>
      <c r="K532" s="736"/>
      <c r="L532" s="736"/>
      <c r="M532" s="736"/>
      <c r="N532" s="736"/>
      <c r="O532" s="746"/>
      <c r="P532" s="732" t="s">
        <v>71</v>
      </c>
      <c r="Q532" s="733"/>
      <c r="R532" s="733"/>
      <c r="S532" s="733"/>
      <c r="T532" s="733"/>
      <c r="U532" s="733"/>
      <c r="V532" s="734"/>
      <c r="W532" s="37" t="s">
        <v>69</v>
      </c>
      <c r="X532" s="725">
        <f>IFERROR(SUM(X528:X530),"0")</f>
        <v>200</v>
      </c>
      <c r="Y532" s="725">
        <f>IFERROR(SUM(Y528:Y530),"0")</f>
        <v>200.64000000000001</v>
      </c>
      <c r="Z532" s="37"/>
      <c r="AA532" s="726"/>
      <c r="AB532" s="726"/>
      <c r="AC532" s="726"/>
    </row>
    <row r="533" spans="1:68" ht="14.25" hidden="1" customHeight="1" x14ac:dyDescent="0.25">
      <c r="A533" s="735" t="s">
        <v>64</v>
      </c>
      <c r="B533" s="736"/>
      <c r="C533" s="736"/>
      <c r="D533" s="736"/>
      <c r="E533" s="736"/>
      <c r="F533" s="736"/>
      <c r="G533" s="736"/>
      <c r="H533" s="736"/>
      <c r="I533" s="736"/>
      <c r="J533" s="736"/>
      <c r="K533" s="736"/>
      <c r="L533" s="736"/>
      <c r="M533" s="736"/>
      <c r="N533" s="736"/>
      <c r="O533" s="736"/>
      <c r="P533" s="736"/>
      <c r="Q533" s="736"/>
      <c r="R533" s="736"/>
      <c r="S533" s="736"/>
      <c r="T533" s="736"/>
      <c r="U533" s="736"/>
      <c r="V533" s="736"/>
      <c r="W533" s="736"/>
      <c r="X533" s="736"/>
      <c r="Y533" s="736"/>
      <c r="Z533" s="736"/>
      <c r="AA533" s="717"/>
      <c r="AB533" s="717"/>
      <c r="AC533" s="717"/>
    </row>
    <row r="534" spans="1:68" ht="27" customHeight="1" x14ac:dyDescent="0.25">
      <c r="A534" s="54" t="s">
        <v>844</v>
      </c>
      <c r="B534" s="54" t="s">
        <v>845</v>
      </c>
      <c r="C534" s="31">
        <v>4301031252</v>
      </c>
      <c r="D534" s="738">
        <v>4680115883116</v>
      </c>
      <c r="E534" s="739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117</v>
      </c>
      <c r="L534" s="32"/>
      <c r="M534" s="33" t="s">
        <v>118</v>
      </c>
      <c r="N534" s="33"/>
      <c r="O534" s="32">
        <v>60</v>
      </c>
      <c r="P534" s="11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0"/>
      <c r="R534" s="730"/>
      <c r="S534" s="730"/>
      <c r="T534" s="731"/>
      <c r="U534" s="34"/>
      <c r="V534" s="34"/>
      <c r="W534" s="35" t="s">
        <v>69</v>
      </c>
      <c r="X534" s="723">
        <v>50</v>
      </c>
      <c r="Y534" s="724">
        <f t="shared" ref="Y534:Y542" si="95">IFERROR(IF(X534="",0,CEILING((X534/$H534),1)*$H534),"")</f>
        <v>52.800000000000004</v>
      </c>
      <c r="Z534" s="36">
        <f>IFERROR(IF(Y534=0,"",ROUNDUP(Y534/H534,0)*0.01196),"")</f>
        <v>0.1196</v>
      </c>
      <c r="AA534" s="56"/>
      <c r="AB534" s="57"/>
      <c r="AC534" s="625" t="s">
        <v>846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53.409090909090907</v>
      </c>
      <c r="BN534" s="64">
        <f t="shared" ref="BN534:BN542" si="97">IFERROR(Y534*I534/H534,"0")</f>
        <v>56.400000000000006</v>
      </c>
      <c r="BO534" s="64">
        <f t="shared" ref="BO534:BO542" si="98">IFERROR(1/J534*(X534/H534),"0")</f>
        <v>9.1054778554778545E-2</v>
      </c>
      <c r="BP534" s="64">
        <f t="shared" ref="BP534:BP542" si="99">IFERROR(1/J534*(Y534/H534),"0")</f>
        <v>9.6153846153846159E-2</v>
      </c>
    </row>
    <row r="535" spans="1:68" ht="27" customHeight="1" x14ac:dyDescent="0.25">
      <c r="A535" s="54" t="s">
        <v>847</v>
      </c>
      <c r="B535" s="54" t="s">
        <v>848</v>
      </c>
      <c r="C535" s="31">
        <v>4301031248</v>
      </c>
      <c r="D535" s="738">
        <v>4680115883093</v>
      </c>
      <c r="E535" s="739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117</v>
      </c>
      <c r="L535" s="32"/>
      <c r="M535" s="33" t="s">
        <v>68</v>
      </c>
      <c r="N535" s="33"/>
      <c r="O535" s="32">
        <v>60</v>
      </c>
      <c r="P535" s="9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0"/>
      <c r="R535" s="730"/>
      <c r="S535" s="730"/>
      <c r="T535" s="731"/>
      <c r="U535" s="34"/>
      <c r="V535" s="34"/>
      <c r="W535" s="35" t="s">
        <v>69</v>
      </c>
      <c r="X535" s="723">
        <v>50</v>
      </c>
      <c r="Y535" s="724">
        <f t="shared" si="95"/>
        <v>52.800000000000004</v>
      </c>
      <c r="Z535" s="36">
        <f>IFERROR(IF(Y535=0,"",ROUNDUP(Y535/H535,0)*0.01196),"")</f>
        <v>0.1196</v>
      </c>
      <c r="AA535" s="56"/>
      <c r="AB535" s="57"/>
      <c r="AC535" s="627" t="s">
        <v>849</v>
      </c>
      <c r="AG535" s="64"/>
      <c r="AJ535" s="68"/>
      <c r="AK535" s="68"/>
      <c r="BB535" s="628" t="s">
        <v>1</v>
      </c>
      <c r="BM535" s="64">
        <f t="shared" si="96"/>
        <v>53.409090909090907</v>
      </c>
      <c r="BN535" s="64">
        <f t="shared" si="97"/>
        <v>56.400000000000006</v>
      </c>
      <c r="BO535" s="64">
        <f t="shared" si="98"/>
        <v>9.1054778554778545E-2</v>
      </c>
      <c r="BP535" s="64">
        <f t="shared" si="99"/>
        <v>9.6153846153846159E-2</v>
      </c>
    </row>
    <row r="536" spans="1:68" ht="27" customHeight="1" x14ac:dyDescent="0.25">
      <c r="A536" s="54" t="s">
        <v>850</v>
      </c>
      <c r="B536" s="54" t="s">
        <v>851</v>
      </c>
      <c r="C536" s="31">
        <v>4301031250</v>
      </c>
      <c r="D536" s="738">
        <v>4680115883109</v>
      </c>
      <c r="E536" s="739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117</v>
      </c>
      <c r="L536" s="32"/>
      <c r="M536" s="33" t="s">
        <v>68</v>
      </c>
      <c r="N536" s="33"/>
      <c r="O536" s="32">
        <v>60</v>
      </c>
      <c r="P536" s="11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0"/>
      <c r="R536" s="730"/>
      <c r="S536" s="730"/>
      <c r="T536" s="731"/>
      <c r="U536" s="34"/>
      <c r="V536" s="34"/>
      <c r="W536" s="35" t="s">
        <v>69</v>
      </c>
      <c r="X536" s="723">
        <v>25</v>
      </c>
      <c r="Y536" s="724">
        <f t="shared" si="95"/>
        <v>26.400000000000002</v>
      </c>
      <c r="Z536" s="36">
        <f>IFERROR(IF(Y536=0,"",ROUNDUP(Y536/H536,0)*0.01196),"")</f>
        <v>5.9799999999999999E-2</v>
      </c>
      <c r="AA536" s="56"/>
      <c r="AB536" s="57"/>
      <c r="AC536" s="629" t="s">
        <v>852</v>
      </c>
      <c r="AG536" s="64"/>
      <c r="AJ536" s="68"/>
      <c r="AK536" s="68"/>
      <c r="BB536" s="630" t="s">
        <v>1</v>
      </c>
      <c r="BM536" s="64">
        <f t="shared" si="96"/>
        <v>26.704545454545453</v>
      </c>
      <c r="BN536" s="64">
        <f t="shared" si="97"/>
        <v>28.200000000000003</v>
      </c>
      <c r="BO536" s="64">
        <f t="shared" si="98"/>
        <v>4.5527389277389273E-2</v>
      </c>
      <c r="BP536" s="64">
        <f t="shared" si="99"/>
        <v>4.807692307692308E-2</v>
      </c>
    </row>
    <row r="537" spans="1:68" ht="27" hidden="1" customHeight="1" x14ac:dyDescent="0.25">
      <c r="A537" s="54" t="s">
        <v>853</v>
      </c>
      <c r="B537" s="54" t="s">
        <v>854</v>
      </c>
      <c r="C537" s="31">
        <v>4301031249</v>
      </c>
      <c r="D537" s="738">
        <v>4680115882072</v>
      </c>
      <c r="E537" s="739"/>
      <c r="F537" s="722">
        <v>0.6</v>
      </c>
      <c r="G537" s="32">
        <v>6</v>
      </c>
      <c r="H537" s="722">
        <v>3.6</v>
      </c>
      <c r="I537" s="722">
        <v>3.81</v>
      </c>
      <c r="J537" s="32">
        <v>132</v>
      </c>
      <c r="K537" s="32" t="s">
        <v>76</v>
      </c>
      <c r="L537" s="32"/>
      <c r="M537" s="33" t="s">
        <v>118</v>
      </c>
      <c r="N537" s="33"/>
      <c r="O537" s="32">
        <v>60</v>
      </c>
      <c r="P537" s="8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7" s="730"/>
      <c r="R537" s="730"/>
      <c r="S537" s="730"/>
      <c r="T537" s="731"/>
      <c r="U537" s="34"/>
      <c r="V537" s="34"/>
      <c r="W537" s="35" t="s">
        <v>69</v>
      </c>
      <c r="X537" s="723">
        <v>0</v>
      </c>
      <c r="Y537" s="724">
        <f t="shared" si="95"/>
        <v>0</v>
      </c>
      <c r="Z537" s="36" t="str">
        <f>IFERROR(IF(Y537=0,"",ROUNDUP(Y537/H537,0)*0.00902),"")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hidden="1" customHeight="1" x14ac:dyDescent="0.25">
      <c r="A538" s="54" t="s">
        <v>853</v>
      </c>
      <c r="B538" s="54" t="s">
        <v>856</v>
      </c>
      <c r="C538" s="31">
        <v>4301031383</v>
      </c>
      <c r="D538" s="738">
        <v>4680115882072</v>
      </c>
      <c r="E538" s="739"/>
      <c r="F538" s="722">
        <v>0.6</v>
      </c>
      <c r="G538" s="32">
        <v>8</v>
      </c>
      <c r="H538" s="722">
        <v>4.8</v>
      </c>
      <c r="I538" s="722">
        <v>6.96</v>
      </c>
      <c r="J538" s="32">
        <v>120</v>
      </c>
      <c r="K538" s="32" t="s">
        <v>76</v>
      </c>
      <c r="L538" s="32"/>
      <c r="M538" s="33" t="s">
        <v>118</v>
      </c>
      <c r="N538" s="33"/>
      <c r="O538" s="32">
        <v>60</v>
      </c>
      <c r="P538" s="954" t="s">
        <v>857</v>
      </c>
      <c r="Q538" s="730"/>
      <c r="R538" s="730"/>
      <c r="S538" s="730"/>
      <c r="T538" s="731"/>
      <c r="U538" s="34" t="s">
        <v>5</v>
      </c>
      <c r="V538" s="34"/>
      <c r="W538" s="35" t="s">
        <v>69</v>
      </c>
      <c r="X538" s="723">
        <v>0</v>
      </c>
      <c r="Y538" s="724">
        <f t="shared" si="95"/>
        <v>0</v>
      </c>
      <c r="Z538" s="36" t="str">
        <f>IFERROR(IF(Y538=0,"",ROUNDUP(Y538/H538,0)*0.00937),"")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hidden="1" customHeight="1" x14ac:dyDescent="0.25">
      <c r="A539" s="54" t="s">
        <v>858</v>
      </c>
      <c r="B539" s="54" t="s">
        <v>859</v>
      </c>
      <c r="C539" s="31">
        <v>4301031251</v>
      </c>
      <c r="D539" s="738">
        <v>4680115882102</v>
      </c>
      <c r="E539" s="739"/>
      <c r="F539" s="722">
        <v>0.6</v>
      </c>
      <c r="G539" s="32">
        <v>6</v>
      </c>
      <c r="H539" s="722">
        <v>3.6</v>
      </c>
      <c r="I539" s="722">
        <v>3.81</v>
      </c>
      <c r="J539" s="32">
        <v>132</v>
      </c>
      <c r="K539" s="32" t="s">
        <v>76</v>
      </c>
      <c r="L539" s="32"/>
      <c r="M539" s="33" t="s">
        <v>68</v>
      </c>
      <c r="N539" s="33"/>
      <c r="O539" s="32">
        <v>60</v>
      </c>
      <c r="P539" s="8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9" s="730"/>
      <c r="R539" s="730"/>
      <c r="S539" s="730"/>
      <c r="T539" s="731"/>
      <c r="U539" s="34"/>
      <c r="V539" s="34"/>
      <c r="W539" s="35" t="s">
        <v>69</v>
      </c>
      <c r="X539" s="723">
        <v>0</v>
      </c>
      <c r="Y539" s="724">
        <f t="shared" si="95"/>
        <v>0</v>
      </c>
      <c r="Z539" s="36" t="str">
        <f>IFERROR(IF(Y539=0,"",ROUNDUP(Y539/H539,0)*0.00902),"")</f>
        <v/>
      </c>
      <c r="AA539" s="56"/>
      <c r="AB539" s="57"/>
      <c r="AC539" s="635" t="s">
        <v>849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hidden="1" customHeight="1" x14ac:dyDescent="0.25">
      <c r="A540" s="54" t="s">
        <v>858</v>
      </c>
      <c r="B540" s="54" t="s">
        <v>860</v>
      </c>
      <c r="C540" s="31">
        <v>4301031385</v>
      </c>
      <c r="D540" s="738">
        <v>4680115882102</v>
      </c>
      <c r="E540" s="739"/>
      <c r="F540" s="722">
        <v>0.6</v>
      </c>
      <c r="G540" s="32">
        <v>8</v>
      </c>
      <c r="H540" s="722">
        <v>4.8</v>
      </c>
      <c r="I540" s="722">
        <v>6.69</v>
      </c>
      <c r="J540" s="32">
        <v>120</v>
      </c>
      <c r="K540" s="32" t="s">
        <v>76</v>
      </c>
      <c r="L540" s="32"/>
      <c r="M540" s="33" t="s">
        <v>68</v>
      </c>
      <c r="N540" s="33"/>
      <c r="O540" s="32">
        <v>60</v>
      </c>
      <c r="P540" s="960" t="s">
        <v>861</v>
      </c>
      <c r="Q540" s="730"/>
      <c r="R540" s="730"/>
      <c r="S540" s="730"/>
      <c r="T540" s="731"/>
      <c r="U540" s="34" t="s">
        <v>5</v>
      </c>
      <c r="V540" s="34"/>
      <c r="W540" s="35" t="s">
        <v>69</v>
      </c>
      <c r="X540" s="723">
        <v>0</v>
      </c>
      <c r="Y540" s="724">
        <f t="shared" si="95"/>
        <v>0</v>
      </c>
      <c r="Z540" s="36" t="str">
        <f>IFERROR(IF(Y540=0,"",ROUNDUP(Y540/H540,0)*0.00937),"")</f>
        <v/>
      </c>
      <c r="AA540" s="56"/>
      <c r="AB540" s="57"/>
      <c r="AC540" s="637" t="s">
        <v>862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hidden="1" customHeight="1" x14ac:dyDescent="0.25">
      <c r="A541" s="54" t="s">
        <v>863</v>
      </c>
      <c r="B541" s="54" t="s">
        <v>864</v>
      </c>
      <c r="C541" s="31">
        <v>4301031253</v>
      </c>
      <c r="D541" s="738">
        <v>4680115882096</v>
      </c>
      <c r="E541" s="739"/>
      <c r="F541" s="722">
        <v>0.6</v>
      </c>
      <c r="G541" s="32">
        <v>6</v>
      </c>
      <c r="H541" s="722">
        <v>3.6</v>
      </c>
      <c r="I541" s="722">
        <v>3.81</v>
      </c>
      <c r="J541" s="32">
        <v>132</v>
      </c>
      <c r="K541" s="32" t="s">
        <v>76</v>
      </c>
      <c r="L541" s="32"/>
      <c r="M541" s="33" t="s">
        <v>68</v>
      </c>
      <c r="N541" s="33"/>
      <c r="O541" s="32">
        <v>60</v>
      </c>
      <c r="P541" s="10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1" s="730"/>
      <c r="R541" s="730"/>
      <c r="S541" s="730"/>
      <c r="T541" s="731"/>
      <c r="U541" s="34"/>
      <c r="V541" s="34"/>
      <c r="W541" s="35" t="s">
        <v>69</v>
      </c>
      <c r="X541" s="723">
        <v>0</v>
      </c>
      <c r="Y541" s="724">
        <f t="shared" si="95"/>
        <v>0</v>
      </c>
      <c r="Z541" s="36" t="str">
        <f>IFERROR(IF(Y541=0,"",ROUNDUP(Y541/H541,0)*0.00902),"")</f>
        <v/>
      </c>
      <c r="AA541" s="56"/>
      <c r="AB541" s="57"/>
      <c r="AC541" s="639" t="s">
        <v>852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hidden="1" customHeight="1" x14ac:dyDescent="0.25">
      <c r="A542" s="54" t="s">
        <v>863</v>
      </c>
      <c r="B542" s="54" t="s">
        <v>865</v>
      </c>
      <c r="C542" s="31">
        <v>4301031384</v>
      </c>
      <c r="D542" s="738">
        <v>4680115882096</v>
      </c>
      <c r="E542" s="739"/>
      <c r="F542" s="722">
        <v>0.6</v>
      </c>
      <c r="G542" s="32">
        <v>8</v>
      </c>
      <c r="H542" s="722">
        <v>4.8</v>
      </c>
      <c r="I542" s="722">
        <v>6.69</v>
      </c>
      <c r="J542" s="32">
        <v>120</v>
      </c>
      <c r="K542" s="32" t="s">
        <v>76</v>
      </c>
      <c r="L542" s="32"/>
      <c r="M542" s="33" t="s">
        <v>68</v>
      </c>
      <c r="N542" s="33"/>
      <c r="O542" s="32">
        <v>60</v>
      </c>
      <c r="P542" s="825" t="s">
        <v>866</v>
      </c>
      <c r="Q542" s="730"/>
      <c r="R542" s="730"/>
      <c r="S542" s="730"/>
      <c r="T542" s="731"/>
      <c r="U542" s="34" t="s">
        <v>5</v>
      </c>
      <c r="V542" s="34"/>
      <c r="W542" s="35" t="s">
        <v>69</v>
      </c>
      <c r="X542" s="723">
        <v>0</v>
      </c>
      <c r="Y542" s="724">
        <f t="shared" si="95"/>
        <v>0</v>
      </c>
      <c r="Z542" s="36" t="str">
        <f>IFERROR(IF(Y542=0,"",ROUNDUP(Y542/H542,0)*0.00937),"")</f>
        <v/>
      </c>
      <c r="AA542" s="56"/>
      <c r="AB542" s="57"/>
      <c r="AC542" s="641" t="s">
        <v>867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x14ac:dyDescent="0.2">
      <c r="A543" s="745"/>
      <c r="B543" s="736"/>
      <c r="C543" s="736"/>
      <c r="D543" s="736"/>
      <c r="E543" s="736"/>
      <c r="F543" s="736"/>
      <c r="G543" s="736"/>
      <c r="H543" s="736"/>
      <c r="I543" s="736"/>
      <c r="J543" s="736"/>
      <c r="K543" s="736"/>
      <c r="L543" s="736"/>
      <c r="M543" s="736"/>
      <c r="N543" s="736"/>
      <c r="O543" s="746"/>
      <c r="P543" s="732" t="s">
        <v>71</v>
      </c>
      <c r="Q543" s="733"/>
      <c r="R543" s="733"/>
      <c r="S543" s="733"/>
      <c r="T543" s="733"/>
      <c r="U543" s="733"/>
      <c r="V543" s="734"/>
      <c r="W543" s="37" t="s">
        <v>72</v>
      </c>
      <c r="X543" s="725">
        <f>IFERROR(X534/H534,"0")+IFERROR(X535/H535,"0")+IFERROR(X536/H536,"0")+IFERROR(X537/H537,"0")+IFERROR(X538/H538,"0")+IFERROR(X539/H539,"0")+IFERROR(X540/H540,"0")+IFERROR(X541/H541,"0")+IFERROR(X542/H542,"0")</f>
        <v>23.674242424242422</v>
      </c>
      <c r="Y543" s="725">
        <f>IFERROR(Y534/H534,"0")+IFERROR(Y535/H535,"0")+IFERROR(Y536/H536,"0")+IFERROR(Y537/H537,"0")+IFERROR(Y538/H538,"0")+IFERROR(Y539/H539,"0")+IFERROR(Y540/H540,"0")+IFERROR(Y541/H541,"0")+IFERROR(Y542/H542,"0")</f>
        <v>25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0.29899999999999999</v>
      </c>
      <c r="AA543" s="726"/>
      <c r="AB543" s="726"/>
      <c r="AC543" s="726"/>
    </row>
    <row r="544" spans="1:68" x14ac:dyDescent="0.2">
      <c r="A544" s="736"/>
      <c r="B544" s="736"/>
      <c r="C544" s="736"/>
      <c r="D544" s="736"/>
      <c r="E544" s="736"/>
      <c r="F544" s="736"/>
      <c r="G544" s="736"/>
      <c r="H544" s="736"/>
      <c r="I544" s="736"/>
      <c r="J544" s="736"/>
      <c r="K544" s="736"/>
      <c r="L544" s="736"/>
      <c r="M544" s="736"/>
      <c r="N544" s="736"/>
      <c r="O544" s="746"/>
      <c r="P544" s="732" t="s">
        <v>71</v>
      </c>
      <c r="Q544" s="733"/>
      <c r="R544" s="733"/>
      <c r="S544" s="733"/>
      <c r="T544" s="733"/>
      <c r="U544" s="733"/>
      <c r="V544" s="734"/>
      <c r="W544" s="37" t="s">
        <v>69</v>
      </c>
      <c r="X544" s="725">
        <f>IFERROR(SUM(X534:X542),"0")</f>
        <v>125</v>
      </c>
      <c r="Y544" s="725">
        <f>IFERROR(SUM(Y534:Y542),"0")</f>
        <v>132</v>
      </c>
      <c r="Z544" s="37"/>
      <c r="AA544" s="726"/>
      <c r="AB544" s="726"/>
      <c r="AC544" s="726"/>
    </row>
    <row r="545" spans="1:68" ht="14.25" hidden="1" customHeight="1" x14ac:dyDescent="0.25">
      <c r="A545" s="735" t="s">
        <v>73</v>
      </c>
      <c r="B545" s="736"/>
      <c r="C545" s="736"/>
      <c r="D545" s="736"/>
      <c r="E545" s="736"/>
      <c r="F545" s="736"/>
      <c r="G545" s="736"/>
      <c r="H545" s="736"/>
      <c r="I545" s="736"/>
      <c r="J545" s="736"/>
      <c r="K545" s="736"/>
      <c r="L545" s="736"/>
      <c r="M545" s="736"/>
      <c r="N545" s="736"/>
      <c r="O545" s="736"/>
      <c r="P545" s="736"/>
      <c r="Q545" s="736"/>
      <c r="R545" s="736"/>
      <c r="S545" s="736"/>
      <c r="T545" s="736"/>
      <c r="U545" s="736"/>
      <c r="V545" s="736"/>
      <c r="W545" s="736"/>
      <c r="X545" s="736"/>
      <c r="Y545" s="736"/>
      <c r="Z545" s="736"/>
      <c r="AA545" s="717"/>
      <c r="AB545" s="717"/>
      <c r="AC545" s="717"/>
    </row>
    <row r="546" spans="1:68" ht="16.5" hidden="1" customHeight="1" x14ac:dyDescent="0.25">
      <c r="A546" s="54" t="s">
        <v>868</v>
      </c>
      <c r="B546" s="54" t="s">
        <v>869</v>
      </c>
      <c r="C546" s="31">
        <v>4301051230</v>
      </c>
      <c r="D546" s="738">
        <v>4607091383409</v>
      </c>
      <c r="E546" s="739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117</v>
      </c>
      <c r="L546" s="32"/>
      <c r="M546" s="33" t="s">
        <v>68</v>
      </c>
      <c r="N546" s="33"/>
      <c r="O546" s="32">
        <v>45</v>
      </c>
      <c r="P546" s="9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0"/>
      <c r="R546" s="730"/>
      <c r="S546" s="730"/>
      <c r="T546" s="731"/>
      <c r="U546" s="34"/>
      <c r="V546" s="34"/>
      <c r="W546" s="35" t="s">
        <v>69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870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hidden="1" customHeight="1" x14ac:dyDescent="0.25">
      <c r="A547" s="54" t="s">
        <v>871</v>
      </c>
      <c r="B547" s="54" t="s">
        <v>872</v>
      </c>
      <c r="C547" s="31">
        <v>4301051231</v>
      </c>
      <c r="D547" s="738">
        <v>4607091383416</v>
      </c>
      <c r="E547" s="739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117</v>
      </c>
      <c r="L547" s="32"/>
      <c r="M547" s="33" t="s">
        <v>68</v>
      </c>
      <c r="N547" s="33"/>
      <c r="O547" s="32">
        <v>45</v>
      </c>
      <c r="P547" s="10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0"/>
      <c r="R547" s="730"/>
      <c r="S547" s="730"/>
      <c r="T547" s="731"/>
      <c r="U547" s="34"/>
      <c r="V547" s="34"/>
      <c r="W547" s="35" t="s">
        <v>69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873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874</v>
      </c>
      <c r="B548" s="54" t="s">
        <v>875</v>
      </c>
      <c r="C548" s="31">
        <v>4301051058</v>
      </c>
      <c r="D548" s="738">
        <v>4680115883536</v>
      </c>
      <c r="E548" s="739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45</v>
      </c>
      <c r="P548" s="9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0"/>
      <c r="R548" s="730"/>
      <c r="S548" s="730"/>
      <c r="T548" s="731"/>
      <c r="U548" s="34"/>
      <c r="V548" s="34"/>
      <c r="W548" s="35" t="s">
        <v>69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876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45"/>
      <c r="B549" s="736"/>
      <c r="C549" s="736"/>
      <c r="D549" s="736"/>
      <c r="E549" s="736"/>
      <c r="F549" s="736"/>
      <c r="G549" s="736"/>
      <c r="H549" s="736"/>
      <c r="I549" s="736"/>
      <c r="J549" s="736"/>
      <c r="K549" s="736"/>
      <c r="L549" s="736"/>
      <c r="M549" s="736"/>
      <c r="N549" s="736"/>
      <c r="O549" s="746"/>
      <c r="P549" s="732" t="s">
        <v>71</v>
      </c>
      <c r="Q549" s="733"/>
      <c r="R549" s="733"/>
      <c r="S549" s="733"/>
      <c r="T549" s="733"/>
      <c r="U549" s="733"/>
      <c r="V549" s="734"/>
      <c r="W549" s="37" t="s">
        <v>72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hidden="1" x14ac:dyDescent="0.2">
      <c r="A550" s="736"/>
      <c r="B550" s="736"/>
      <c r="C550" s="736"/>
      <c r="D550" s="736"/>
      <c r="E550" s="736"/>
      <c r="F550" s="736"/>
      <c r="G550" s="736"/>
      <c r="H550" s="736"/>
      <c r="I550" s="736"/>
      <c r="J550" s="736"/>
      <c r="K550" s="736"/>
      <c r="L550" s="736"/>
      <c r="M550" s="736"/>
      <c r="N550" s="736"/>
      <c r="O550" s="746"/>
      <c r="P550" s="732" t="s">
        <v>71</v>
      </c>
      <c r="Q550" s="733"/>
      <c r="R550" s="733"/>
      <c r="S550" s="733"/>
      <c r="T550" s="733"/>
      <c r="U550" s="733"/>
      <c r="V550" s="734"/>
      <c r="W550" s="37" t="s">
        <v>69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hidden="1" customHeight="1" x14ac:dyDescent="0.25">
      <c r="A551" s="735" t="s">
        <v>213</v>
      </c>
      <c r="B551" s="736"/>
      <c r="C551" s="736"/>
      <c r="D551" s="736"/>
      <c r="E551" s="736"/>
      <c r="F551" s="736"/>
      <c r="G551" s="736"/>
      <c r="H551" s="736"/>
      <c r="I551" s="736"/>
      <c r="J551" s="736"/>
      <c r="K551" s="736"/>
      <c r="L551" s="736"/>
      <c r="M551" s="736"/>
      <c r="N551" s="736"/>
      <c r="O551" s="736"/>
      <c r="P551" s="736"/>
      <c r="Q551" s="736"/>
      <c r="R551" s="736"/>
      <c r="S551" s="736"/>
      <c r="T551" s="736"/>
      <c r="U551" s="736"/>
      <c r="V551" s="736"/>
      <c r="W551" s="736"/>
      <c r="X551" s="736"/>
      <c r="Y551" s="736"/>
      <c r="Z551" s="736"/>
      <c r="AA551" s="717"/>
      <c r="AB551" s="717"/>
      <c r="AC551" s="717"/>
    </row>
    <row r="552" spans="1:68" ht="16.5" hidden="1" customHeight="1" x14ac:dyDescent="0.25">
      <c r="A552" s="54" t="s">
        <v>877</v>
      </c>
      <c r="B552" s="54" t="s">
        <v>878</v>
      </c>
      <c r="C552" s="31">
        <v>4301060363</v>
      </c>
      <c r="D552" s="738">
        <v>4680115885035</v>
      </c>
      <c r="E552" s="739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117</v>
      </c>
      <c r="L552" s="32"/>
      <c r="M552" s="33" t="s">
        <v>68</v>
      </c>
      <c r="N552" s="33"/>
      <c r="O552" s="32">
        <v>35</v>
      </c>
      <c r="P552" s="9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0"/>
      <c r="R552" s="730"/>
      <c r="S552" s="730"/>
      <c r="T552" s="731"/>
      <c r="U552" s="34"/>
      <c r="V552" s="34"/>
      <c r="W552" s="35" t="s">
        <v>69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879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880</v>
      </c>
      <c r="B553" s="54" t="s">
        <v>881</v>
      </c>
      <c r="C553" s="31">
        <v>4301060436</v>
      </c>
      <c r="D553" s="738">
        <v>4680115885936</v>
      </c>
      <c r="E553" s="739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117</v>
      </c>
      <c r="L553" s="32"/>
      <c r="M553" s="33" t="s">
        <v>68</v>
      </c>
      <c r="N553" s="33"/>
      <c r="O553" s="32">
        <v>35</v>
      </c>
      <c r="P553" s="821" t="s">
        <v>882</v>
      </c>
      <c r="Q553" s="730"/>
      <c r="R553" s="730"/>
      <c r="S553" s="730"/>
      <c r="T553" s="731"/>
      <c r="U553" s="34"/>
      <c r="V553" s="34"/>
      <c r="W553" s="35" t="s">
        <v>69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879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745"/>
      <c r="B554" s="736"/>
      <c r="C554" s="736"/>
      <c r="D554" s="736"/>
      <c r="E554" s="736"/>
      <c r="F554" s="736"/>
      <c r="G554" s="736"/>
      <c r="H554" s="736"/>
      <c r="I554" s="736"/>
      <c r="J554" s="736"/>
      <c r="K554" s="736"/>
      <c r="L554" s="736"/>
      <c r="M554" s="736"/>
      <c r="N554" s="736"/>
      <c r="O554" s="746"/>
      <c r="P554" s="732" t="s">
        <v>71</v>
      </c>
      <c r="Q554" s="733"/>
      <c r="R554" s="733"/>
      <c r="S554" s="733"/>
      <c r="T554" s="733"/>
      <c r="U554" s="733"/>
      <c r="V554" s="734"/>
      <c r="W554" s="37" t="s">
        <v>72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hidden="1" x14ac:dyDescent="0.2">
      <c r="A555" s="736"/>
      <c r="B555" s="736"/>
      <c r="C555" s="736"/>
      <c r="D555" s="736"/>
      <c r="E555" s="736"/>
      <c r="F555" s="736"/>
      <c r="G555" s="736"/>
      <c r="H555" s="736"/>
      <c r="I555" s="736"/>
      <c r="J555" s="736"/>
      <c r="K555" s="736"/>
      <c r="L555" s="736"/>
      <c r="M555" s="736"/>
      <c r="N555" s="736"/>
      <c r="O555" s="746"/>
      <c r="P555" s="732" t="s">
        <v>71</v>
      </c>
      <c r="Q555" s="733"/>
      <c r="R555" s="733"/>
      <c r="S555" s="733"/>
      <c r="T555" s="733"/>
      <c r="U555" s="733"/>
      <c r="V555" s="734"/>
      <c r="W555" s="37" t="s">
        <v>69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hidden="1" customHeight="1" x14ac:dyDescent="0.2">
      <c r="A556" s="823" t="s">
        <v>883</v>
      </c>
      <c r="B556" s="824"/>
      <c r="C556" s="824"/>
      <c r="D556" s="824"/>
      <c r="E556" s="824"/>
      <c r="F556" s="824"/>
      <c r="G556" s="824"/>
      <c r="H556" s="824"/>
      <c r="I556" s="824"/>
      <c r="J556" s="824"/>
      <c r="K556" s="824"/>
      <c r="L556" s="824"/>
      <c r="M556" s="824"/>
      <c r="N556" s="824"/>
      <c r="O556" s="824"/>
      <c r="P556" s="824"/>
      <c r="Q556" s="824"/>
      <c r="R556" s="824"/>
      <c r="S556" s="824"/>
      <c r="T556" s="824"/>
      <c r="U556" s="824"/>
      <c r="V556" s="824"/>
      <c r="W556" s="824"/>
      <c r="X556" s="824"/>
      <c r="Y556" s="824"/>
      <c r="Z556" s="824"/>
      <c r="AA556" s="48"/>
      <c r="AB556" s="48"/>
      <c r="AC556" s="48"/>
    </row>
    <row r="557" spans="1:68" ht="16.5" hidden="1" customHeight="1" x14ac:dyDescent="0.25">
      <c r="A557" s="737" t="s">
        <v>883</v>
      </c>
      <c r="B557" s="736"/>
      <c r="C557" s="736"/>
      <c r="D557" s="736"/>
      <c r="E557" s="736"/>
      <c r="F557" s="736"/>
      <c r="G557" s="736"/>
      <c r="H557" s="736"/>
      <c r="I557" s="736"/>
      <c r="J557" s="736"/>
      <c r="K557" s="736"/>
      <c r="L557" s="736"/>
      <c r="M557" s="736"/>
      <c r="N557" s="736"/>
      <c r="O557" s="736"/>
      <c r="P557" s="736"/>
      <c r="Q557" s="736"/>
      <c r="R557" s="736"/>
      <c r="S557" s="736"/>
      <c r="T557" s="736"/>
      <c r="U557" s="736"/>
      <c r="V557" s="736"/>
      <c r="W557" s="736"/>
      <c r="X557" s="736"/>
      <c r="Y557" s="736"/>
      <c r="Z557" s="736"/>
      <c r="AA557" s="718"/>
      <c r="AB557" s="718"/>
      <c r="AC557" s="718"/>
    </row>
    <row r="558" spans="1:68" ht="14.25" hidden="1" customHeight="1" x14ac:dyDescent="0.25">
      <c r="A558" s="735" t="s">
        <v>114</v>
      </c>
      <c r="B558" s="736"/>
      <c r="C558" s="736"/>
      <c r="D558" s="736"/>
      <c r="E558" s="736"/>
      <c r="F558" s="736"/>
      <c r="G558" s="736"/>
      <c r="H558" s="736"/>
      <c r="I558" s="736"/>
      <c r="J558" s="736"/>
      <c r="K558" s="736"/>
      <c r="L558" s="736"/>
      <c r="M558" s="736"/>
      <c r="N558" s="736"/>
      <c r="O558" s="736"/>
      <c r="P558" s="736"/>
      <c r="Q558" s="736"/>
      <c r="R558" s="736"/>
      <c r="S558" s="736"/>
      <c r="T558" s="736"/>
      <c r="U558" s="736"/>
      <c r="V558" s="736"/>
      <c r="W558" s="736"/>
      <c r="X558" s="736"/>
      <c r="Y558" s="736"/>
      <c r="Z558" s="736"/>
      <c r="AA558" s="717"/>
      <c r="AB558" s="717"/>
      <c r="AC558" s="717"/>
    </row>
    <row r="559" spans="1:68" ht="27" hidden="1" customHeight="1" x14ac:dyDescent="0.25">
      <c r="A559" s="54" t="s">
        <v>884</v>
      </c>
      <c r="B559" s="54" t="s">
        <v>885</v>
      </c>
      <c r="C559" s="31">
        <v>4301011763</v>
      </c>
      <c r="D559" s="738">
        <v>4640242181011</v>
      </c>
      <c r="E559" s="739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117</v>
      </c>
      <c r="L559" s="32"/>
      <c r="M559" s="33" t="s">
        <v>121</v>
      </c>
      <c r="N559" s="33"/>
      <c r="O559" s="32">
        <v>55</v>
      </c>
      <c r="P559" s="976" t="s">
        <v>886</v>
      </c>
      <c r="Q559" s="730"/>
      <c r="R559" s="730"/>
      <c r="S559" s="730"/>
      <c r="T559" s="731"/>
      <c r="U559" s="34"/>
      <c r="V559" s="34"/>
      <c r="W559" s="35" t="s">
        <v>69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887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888</v>
      </c>
      <c r="B560" s="54" t="s">
        <v>889</v>
      </c>
      <c r="C560" s="31">
        <v>4301011585</v>
      </c>
      <c r="D560" s="738">
        <v>4640242180441</v>
      </c>
      <c r="E560" s="739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117</v>
      </c>
      <c r="L560" s="32"/>
      <c r="M560" s="33" t="s">
        <v>118</v>
      </c>
      <c r="N560" s="33"/>
      <c r="O560" s="32">
        <v>50</v>
      </c>
      <c r="P560" s="1049" t="s">
        <v>890</v>
      </c>
      <c r="Q560" s="730"/>
      <c r="R560" s="730"/>
      <c r="S560" s="730"/>
      <c r="T560" s="731"/>
      <c r="U560" s="34"/>
      <c r="V560" s="34"/>
      <c r="W560" s="35" t="s">
        <v>69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891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892</v>
      </c>
      <c r="B561" s="54" t="s">
        <v>893</v>
      </c>
      <c r="C561" s="31">
        <v>4301011584</v>
      </c>
      <c r="D561" s="738">
        <v>4640242180564</v>
      </c>
      <c r="E561" s="739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117</v>
      </c>
      <c r="L561" s="32"/>
      <c r="M561" s="33" t="s">
        <v>118</v>
      </c>
      <c r="N561" s="33"/>
      <c r="O561" s="32">
        <v>50</v>
      </c>
      <c r="P561" s="981" t="s">
        <v>894</v>
      </c>
      <c r="Q561" s="730"/>
      <c r="R561" s="730"/>
      <c r="S561" s="730"/>
      <c r="T561" s="731"/>
      <c r="U561" s="34"/>
      <c r="V561" s="34"/>
      <c r="W561" s="35" t="s">
        <v>69</v>
      </c>
      <c r="X561" s="723">
        <v>120</v>
      </c>
      <c r="Y561" s="724">
        <f t="shared" si="100"/>
        <v>120</v>
      </c>
      <c r="Z561" s="36">
        <f>IFERROR(IF(Y561=0,"",ROUNDUP(Y561/H561,0)*0.02175),"")</f>
        <v>0.21749999999999997</v>
      </c>
      <c r="AA561" s="56"/>
      <c r="AB561" s="57"/>
      <c r="AC561" s="657" t="s">
        <v>895</v>
      </c>
      <c r="AG561" s="64"/>
      <c r="AJ561" s="68"/>
      <c r="AK561" s="68"/>
      <c r="BB561" s="658" t="s">
        <v>1</v>
      </c>
      <c r="BM561" s="64">
        <f t="shared" si="101"/>
        <v>124.80000000000001</v>
      </c>
      <c r="BN561" s="64">
        <f t="shared" si="102"/>
        <v>124.80000000000001</v>
      </c>
      <c r="BO561" s="64">
        <f t="shared" si="103"/>
        <v>0.17857142857142855</v>
      </c>
      <c r="BP561" s="64">
        <f t="shared" si="104"/>
        <v>0.17857142857142855</v>
      </c>
    </row>
    <row r="562" spans="1:68" ht="27" hidden="1" customHeight="1" x14ac:dyDescent="0.25">
      <c r="A562" s="54" t="s">
        <v>896</v>
      </c>
      <c r="B562" s="54" t="s">
        <v>897</v>
      </c>
      <c r="C562" s="31">
        <v>4301011762</v>
      </c>
      <c r="D562" s="738">
        <v>4640242180922</v>
      </c>
      <c r="E562" s="739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117</v>
      </c>
      <c r="L562" s="32"/>
      <c r="M562" s="33" t="s">
        <v>118</v>
      </c>
      <c r="N562" s="33"/>
      <c r="O562" s="32">
        <v>55</v>
      </c>
      <c r="P562" s="754" t="s">
        <v>898</v>
      </c>
      <c r="Q562" s="730"/>
      <c r="R562" s="730"/>
      <c r="S562" s="730"/>
      <c r="T562" s="731"/>
      <c r="U562" s="34"/>
      <c r="V562" s="34"/>
      <c r="W562" s="35" t="s">
        <v>69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899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900</v>
      </c>
      <c r="B563" s="54" t="s">
        <v>901</v>
      </c>
      <c r="C563" s="31">
        <v>4301011764</v>
      </c>
      <c r="D563" s="738">
        <v>4640242181189</v>
      </c>
      <c r="E563" s="739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76</v>
      </c>
      <c r="L563" s="32"/>
      <c r="M563" s="33" t="s">
        <v>121</v>
      </c>
      <c r="N563" s="33"/>
      <c r="O563" s="32">
        <v>55</v>
      </c>
      <c r="P563" s="805" t="s">
        <v>902</v>
      </c>
      <c r="Q563" s="730"/>
      <c r="R563" s="730"/>
      <c r="S563" s="730"/>
      <c r="T563" s="731"/>
      <c r="U563" s="34"/>
      <c r="V563" s="34"/>
      <c r="W563" s="35" t="s">
        <v>69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887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903</v>
      </c>
      <c r="B564" s="54" t="s">
        <v>904</v>
      </c>
      <c r="C564" s="31">
        <v>4301011551</v>
      </c>
      <c r="D564" s="738">
        <v>4640242180038</v>
      </c>
      <c r="E564" s="739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76</v>
      </c>
      <c r="L564" s="32"/>
      <c r="M564" s="33" t="s">
        <v>118</v>
      </c>
      <c r="N564" s="33"/>
      <c r="O564" s="32">
        <v>50</v>
      </c>
      <c r="P564" s="941" t="s">
        <v>905</v>
      </c>
      <c r="Q564" s="730"/>
      <c r="R564" s="730"/>
      <c r="S564" s="730"/>
      <c r="T564" s="731"/>
      <c r="U564" s="34"/>
      <c r="V564" s="34"/>
      <c r="W564" s="35" t="s">
        <v>69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895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906</v>
      </c>
      <c r="B565" s="54" t="s">
        <v>907</v>
      </c>
      <c r="C565" s="31">
        <v>4301011765</v>
      </c>
      <c r="D565" s="738">
        <v>4640242181172</v>
      </c>
      <c r="E565" s="739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76</v>
      </c>
      <c r="L565" s="32"/>
      <c r="M565" s="33" t="s">
        <v>118</v>
      </c>
      <c r="N565" s="33"/>
      <c r="O565" s="32">
        <v>55</v>
      </c>
      <c r="P565" s="786" t="s">
        <v>908</v>
      </c>
      <c r="Q565" s="730"/>
      <c r="R565" s="730"/>
      <c r="S565" s="730"/>
      <c r="T565" s="731"/>
      <c r="U565" s="34"/>
      <c r="V565" s="34"/>
      <c r="W565" s="35" t="s">
        <v>69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899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45"/>
      <c r="B566" s="736"/>
      <c r="C566" s="736"/>
      <c r="D566" s="736"/>
      <c r="E566" s="736"/>
      <c r="F566" s="736"/>
      <c r="G566" s="736"/>
      <c r="H566" s="736"/>
      <c r="I566" s="736"/>
      <c r="J566" s="736"/>
      <c r="K566" s="736"/>
      <c r="L566" s="736"/>
      <c r="M566" s="736"/>
      <c r="N566" s="736"/>
      <c r="O566" s="746"/>
      <c r="P566" s="732" t="s">
        <v>71</v>
      </c>
      <c r="Q566" s="733"/>
      <c r="R566" s="733"/>
      <c r="S566" s="733"/>
      <c r="T566" s="733"/>
      <c r="U566" s="733"/>
      <c r="V566" s="734"/>
      <c r="W566" s="37" t="s">
        <v>72</v>
      </c>
      <c r="X566" s="725">
        <f>IFERROR(X559/H559,"0")+IFERROR(X560/H560,"0")+IFERROR(X561/H561,"0")+IFERROR(X562/H562,"0")+IFERROR(X563/H563,"0")+IFERROR(X564/H564,"0")+IFERROR(X565/H565,"0")</f>
        <v>10</v>
      </c>
      <c r="Y566" s="725">
        <f>IFERROR(Y559/H559,"0")+IFERROR(Y560/H560,"0")+IFERROR(Y561/H561,"0")+IFERROR(Y562/H562,"0")+IFERROR(Y563/H563,"0")+IFERROR(Y564/H564,"0")+IFERROR(Y565/H565,"0")</f>
        <v>10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0.21749999999999997</v>
      </c>
      <c r="AA566" s="726"/>
      <c r="AB566" s="726"/>
      <c r="AC566" s="726"/>
    </row>
    <row r="567" spans="1:68" x14ac:dyDescent="0.2">
      <c r="A567" s="736"/>
      <c r="B567" s="736"/>
      <c r="C567" s="736"/>
      <c r="D567" s="736"/>
      <c r="E567" s="736"/>
      <c r="F567" s="736"/>
      <c r="G567" s="736"/>
      <c r="H567" s="736"/>
      <c r="I567" s="736"/>
      <c r="J567" s="736"/>
      <c r="K567" s="736"/>
      <c r="L567" s="736"/>
      <c r="M567" s="736"/>
      <c r="N567" s="736"/>
      <c r="O567" s="746"/>
      <c r="P567" s="732" t="s">
        <v>71</v>
      </c>
      <c r="Q567" s="733"/>
      <c r="R567" s="733"/>
      <c r="S567" s="733"/>
      <c r="T567" s="733"/>
      <c r="U567" s="733"/>
      <c r="V567" s="734"/>
      <c r="W567" s="37" t="s">
        <v>69</v>
      </c>
      <c r="X567" s="725">
        <f>IFERROR(SUM(X559:X565),"0")</f>
        <v>120</v>
      </c>
      <c r="Y567" s="725">
        <f>IFERROR(SUM(Y559:Y565),"0")</f>
        <v>120</v>
      </c>
      <c r="Z567" s="37"/>
      <c r="AA567" s="726"/>
      <c r="AB567" s="726"/>
      <c r="AC567" s="726"/>
    </row>
    <row r="568" spans="1:68" ht="14.25" hidden="1" customHeight="1" x14ac:dyDescent="0.25">
      <c r="A568" s="735" t="s">
        <v>166</v>
      </c>
      <c r="B568" s="736"/>
      <c r="C568" s="736"/>
      <c r="D568" s="736"/>
      <c r="E568" s="736"/>
      <c r="F568" s="736"/>
      <c r="G568" s="736"/>
      <c r="H568" s="736"/>
      <c r="I568" s="736"/>
      <c r="J568" s="736"/>
      <c r="K568" s="736"/>
      <c r="L568" s="736"/>
      <c r="M568" s="736"/>
      <c r="N568" s="736"/>
      <c r="O568" s="736"/>
      <c r="P568" s="736"/>
      <c r="Q568" s="736"/>
      <c r="R568" s="736"/>
      <c r="S568" s="736"/>
      <c r="T568" s="736"/>
      <c r="U568" s="736"/>
      <c r="V568" s="736"/>
      <c r="W568" s="736"/>
      <c r="X568" s="736"/>
      <c r="Y568" s="736"/>
      <c r="Z568" s="736"/>
      <c r="AA568" s="717"/>
      <c r="AB568" s="717"/>
      <c r="AC568" s="717"/>
    </row>
    <row r="569" spans="1:68" ht="16.5" hidden="1" customHeight="1" x14ac:dyDescent="0.25">
      <c r="A569" s="54" t="s">
        <v>909</v>
      </c>
      <c r="B569" s="54" t="s">
        <v>910</v>
      </c>
      <c r="C569" s="31">
        <v>4301020269</v>
      </c>
      <c r="D569" s="738">
        <v>4640242180519</v>
      </c>
      <c r="E569" s="739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117</v>
      </c>
      <c r="L569" s="32"/>
      <c r="M569" s="33" t="s">
        <v>121</v>
      </c>
      <c r="N569" s="33"/>
      <c r="O569" s="32">
        <v>50</v>
      </c>
      <c r="P569" s="1020" t="s">
        <v>911</v>
      </c>
      <c r="Q569" s="730"/>
      <c r="R569" s="730"/>
      <c r="S569" s="730"/>
      <c r="T569" s="731"/>
      <c r="U569" s="34"/>
      <c r="V569" s="34"/>
      <c r="W569" s="35" t="s">
        <v>69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873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912</v>
      </c>
      <c r="B570" s="54" t="s">
        <v>913</v>
      </c>
      <c r="C570" s="31">
        <v>4301020260</v>
      </c>
      <c r="D570" s="738">
        <v>4640242180526</v>
      </c>
      <c r="E570" s="739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117</v>
      </c>
      <c r="L570" s="32"/>
      <c r="M570" s="33" t="s">
        <v>118</v>
      </c>
      <c r="N570" s="33"/>
      <c r="O570" s="32">
        <v>50</v>
      </c>
      <c r="P570" s="796" t="s">
        <v>914</v>
      </c>
      <c r="Q570" s="730"/>
      <c r="R570" s="730"/>
      <c r="S570" s="730"/>
      <c r="T570" s="731"/>
      <c r="U570" s="34"/>
      <c r="V570" s="34"/>
      <c r="W570" s="35" t="s">
        <v>69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873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915</v>
      </c>
      <c r="B571" s="54" t="s">
        <v>916</v>
      </c>
      <c r="C571" s="31">
        <v>4301020309</v>
      </c>
      <c r="D571" s="738">
        <v>4640242180090</v>
      </c>
      <c r="E571" s="739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117</v>
      </c>
      <c r="L571" s="32"/>
      <c r="M571" s="33" t="s">
        <v>118</v>
      </c>
      <c r="N571" s="33"/>
      <c r="O571" s="32">
        <v>50</v>
      </c>
      <c r="P571" s="826" t="s">
        <v>917</v>
      </c>
      <c r="Q571" s="730"/>
      <c r="R571" s="730"/>
      <c r="S571" s="730"/>
      <c r="T571" s="731"/>
      <c r="U571" s="34"/>
      <c r="V571" s="34"/>
      <c r="W571" s="35" t="s">
        <v>69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918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919</v>
      </c>
      <c r="B572" s="54" t="s">
        <v>920</v>
      </c>
      <c r="C572" s="31">
        <v>4301020295</v>
      </c>
      <c r="D572" s="738">
        <v>4640242181363</v>
      </c>
      <c r="E572" s="739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76</v>
      </c>
      <c r="L572" s="32"/>
      <c r="M572" s="33" t="s">
        <v>118</v>
      </c>
      <c r="N572" s="33"/>
      <c r="O572" s="32">
        <v>50</v>
      </c>
      <c r="P572" s="840" t="s">
        <v>921</v>
      </c>
      <c r="Q572" s="730"/>
      <c r="R572" s="730"/>
      <c r="S572" s="730"/>
      <c r="T572" s="731"/>
      <c r="U572" s="34"/>
      <c r="V572" s="34"/>
      <c r="W572" s="35" t="s">
        <v>69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918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45"/>
      <c r="B573" s="736"/>
      <c r="C573" s="736"/>
      <c r="D573" s="736"/>
      <c r="E573" s="736"/>
      <c r="F573" s="736"/>
      <c r="G573" s="736"/>
      <c r="H573" s="736"/>
      <c r="I573" s="736"/>
      <c r="J573" s="736"/>
      <c r="K573" s="736"/>
      <c r="L573" s="736"/>
      <c r="M573" s="736"/>
      <c r="N573" s="736"/>
      <c r="O573" s="746"/>
      <c r="P573" s="732" t="s">
        <v>71</v>
      </c>
      <c r="Q573" s="733"/>
      <c r="R573" s="733"/>
      <c r="S573" s="733"/>
      <c r="T573" s="733"/>
      <c r="U573" s="733"/>
      <c r="V573" s="734"/>
      <c r="W573" s="37" t="s">
        <v>72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hidden="1" x14ac:dyDescent="0.2">
      <c r="A574" s="736"/>
      <c r="B574" s="736"/>
      <c r="C574" s="736"/>
      <c r="D574" s="736"/>
      <c r="E574" s="736"/>
      <c r="F574" s="736"/>
      <c r="G574" s="736"/>
      <c r="H574" s="736"/>
      <c r="I574" s="736"/>
      <c r="J574" s="736"/>
      <c r="K574" s="736"/>
      <c r="L574" s="736"/>
      <c r="M574" s="736"/>
      <c r="N574" s="736"/>
      <c r="O574" s="746"/>
      <c r="P574" s="732" t="s">
        <v>71</v>
      </c>
      <c r="Q574" s="733"/>
      <c r="R574" s="733"/>
      <c r="S574" s="733"/>
      <c r="T574" s="733"/>
      <c r="U574" s="733"/>
      <c r="V574" s="734"/>
      <c r="W574" s="37" t="s">
        <v>69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hidden="1" customHeight="1" x14ac:dyDescent="0.25">
      <c r="A575" s="735" t="s">
        <v>64</v>
      </c>
      <c r="B575" s="736"/>
      <c r="C575" s="736"/>
      <c r="D575" s="736"/>
      <c r="E575" s="736"/>
      <c r="F575" s="736"/>
      <c r="G575" s="736"/>
      <c r="H575" s="736"/>
      <c r="I575" s="736"/>
      <c r="J575" s="736"/>
      <c r="K575" s="736"/>
      <c r="L575" s="736"/>
      <c r="M575" s="736"/>
      <c r="N575" s="736"/>
      <c r="O575" s="736"/>
      <c r="P575" s="736"/>
      <c r="Q575" s="736"/>
      <c r="R575" s="736"/>
      <c r="S575" s="736"/>
      <c r="T575" s="736"/>
      <c r="U575" s="736"/>
      <c r="V575" s="736"/>
      <c r="W575" s="736"/>
      <c r="X575" s="736"/>
      <c r="Y575" s="736"/>
      <c r="Z575" s="736"/>
      <c r="AA575" s="717"/>
      <c r="AB575" s="717"/>
      <c r="AC575" s="717"/>
    </row>
    <row r="576" spans="1:68" ht="27" hidden="1" customHeight="1" x14ac:dyDescent="0.25">
      <c r="A576" s="54" t="s">
        <v>922</v>
      </c>
      <c r="B576" s="54" t="s">
        <v>923</v>
      </c>
      <c r="C576" s="31">
        <v>4301031280</v>
      </c>
      <c r="D576" s="738">
        <v>4640242180816</v>
      </c>
      <c r="E576" s="739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76</v>
      </c>
      <c r="L576" s="32"/>
      <c r="M576" s="33" t="s">
        <v>68</v>
      </c>
      <c r="N576" s="33"/>
      <c r="O576" s="32">
        <v>40</v>
      </c>
      <c r="P576" s="1063" t="s">
        <v>924</v>
      </c>
      <c r="Q576" s="730"/>
      <c r="R576" s="730"/>
      <c r="S576" s="730"/>
      <c r="T576" s="731"/>
      <c r="U576" s="34"/>
      <c r="V576" s="34"/>
      <c r="W576" s="35" t="s">
        <v>69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925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hidden="1" customHeight="1" x14ac:dyDescent="0.25">
      <c r="A577" s="54" t="s">
        <v>926</v>
      </c>
      <c r="B577" s="54" t="s">
        <v>927</v>
      </c>
      <c r="C577" s="31">
        <v>4301031244</v>
      </c>
      <c r="D577" s="738">
        <v>4640242180595</v>
      </c>
      <c r="E577" s="739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76</v>
      </c>
      <c r="L577" s="32"/>
      <c r="M577" s="33" t="s">
        <v>68</v>
      </c>
      <c r="N577" s="33"/>
      <c r="O577" s="32">
        <v>40</v>
      </c>
      <c r="P577" s="1058" t="s">
        <v>928</v>
      </c>
      <c r="Q577" s="730"/>
      <c r="R577" s="730"/>
      <c r="S577" s="730"/>
      <c r="T577" s="731"/>
      <c r="U577" s="34"/>
      <c r="V577" s="34"/>
      <c r="W577" s="35" t="s">
        <v>69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929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hidden="1" customHeight="1" x14ac:dyDescent="0.25">
      <c r="A578" s="54" t="s">
        <v>930</v>
      </c>
      <c r="B578" s="54" t="s">
        <v>931</v>
      </c>
      <c r="C578" s="31">
        <v>4301031289</v>
      </c>
      <c r="D578" s="738">
        <v>4640242181615</v>
      </c>
      <c r="E578" s="739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76</v>
      </c>
      <c r="L578" s="32"/>
      <c r="M578" s="33" t="s">
        <v>68</v>
      </c>
      <c r="N578" s="33"/>
      <c r="O578" s="32">
        <v>45</v>
      </c>
      <c r="P578" s="1081" t="s">
        <v>932</v>
      </c>
      <c r="Q578" s="730"/>
      <c r="R578" s="730"/>
      <c r="S578" s="730"/>
      <c r="T578" s="731"/>
      <c r="U578" s="34"/>
      <c r="V578" s="34"/>
      <c r="W578" s="35" t="s">
        <v>69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933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hidden="1" customHeight="1" x14ac:dyDescent="0.25">
      <c r="A579" s="54" t="s">
        <v>934</v>
      </c>
      <c r="B579" s="54" t="s">
        <v>935</v>
      </c>
      <c r="C579" s="31">
        <v>4301031285</v>
      </c>
      <c r="D579" s="738">
        <v>4640242181639</v>
      </c>
      <c r="E579" s="739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76</v>
      </c>
      <c r="L579" s="32"/>
      <c r="M579" s="33" t="s">
        <v>68</v>
      </c>
      <c r="N579" s="33"/>
      <c r="O579" s="32">
        <v>45</v>
      </c>
      <c r="P579" s="1097" t="s">
        <v>936</v>
      </c>
      <c r="Q579" s="730"/>
      <c r="R579" s="730"/>
      <c r="S579" s="730"/>
      <c r="T579" s="731"/>
      <c r="U579" s="34"/>
      <c r="V579" s="34"/>
      <c r="W579" s="35" t="s">
        <v>69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937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hidden="1" customHeight="1" x14ac:dyDescent="0.25">
      <c r="A580" s="54" t="s">
        <v>938</v>
      </c>
      <c r="B580" s="54" t="s">
        <v>939</v>
      </c>
      <c r="C580" s="31">
        <v>4301031287</v>
      </c>
      <c r="D580" s="738">
        <v>4640242181622</v>
      </c>
      <c r="E580" s="739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76</v>
      </c>
      <c r="L580" s="32"/>
      <c r="M580" s="33" t="s">
        <v>68</v>
      </c>
      <c r="N580" s="33"/>
      <c r="O580" s="32">
        <v>45</v>
      </c>
      <c r="P580" s="1036" t="s">
        <v>940</v>
      </c>
      <c r="Q580" s="730"/>
      <c r="R580" s="730"/>
      <c r="S580" s="730"/>
      <c r="T580" s="731"/>
      <c r="U580" s="34"/>
      <c r="V580" s="34"/>
      <c r="W580" s="35" t="s">
        <v>69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941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hidden="1" customHeight="1" x14ac:dyDescent="0.25">
      <c r="A581" s="54" t="s">
        <v>942</v>
      </c>
      <c r="B581" s="54" t="s">
        <v>943</v>
      </c>
      <c r="C581" s="31">
        <v>4301031203</v>
      </c>
      <c r="D581" s="738">
        <v>4640242180908</v>
      </c>
      <c r="E581" s="739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67</v>
      </c>
      <c r="L581" s="32"/>
      <c r="M581" s="33" t="s">
        <v>68</v>
      </c>
      <c r="N581" s="33"/>
      <c r="O581" s="32">
        <v>40</v>
      </c>
      <c r="P581" s="906" t="s">
        <v>944</v>
      </c>
      <c r="Q581" s="730"/>
      <c r="R581" s="730"/>
      <c r="S581" s="730"/>
      <c r="T581" s="731"/>
      <c r="U581" s="34"/>
      <c r="V581" s="34"/>
      <c r="W581" s="35" t="s">
        <v>69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925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hidden="1" customHeight="1" x14ac:dyDescent="0.25">
      <c r="A582" s="54" t="s">
        <v>945</v>
      </c>
      <c r="B582" s="54" t="s">
        <v>946</v>
      </c>
      <c r="C582" s="31">
        <v>4301031200</v>
      </c>
      <c r="D582" s="738">
        <v>4640242180489</v>
      </c>
      <c r="E582" s="739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67</v>
      </c>
      <c r="L582" s="32"/>
      <c r="M582" s="33" t="s">
        <v>68</v>
      </c>
      <c r="N582" s="33"/>
      <c r="O582" s="32">
        <v>40</v>
      </c>
      <c r="P582" s="1040" t="s">
        <v>947</v>
      </c>
      <c r="Q582" s="730"/>
      <c r="R582" s="730"/>
      <c r="S582" s="730"/>
      <c r="T582" s="731"/>
      <c r="U582" s="34"/>
      <c r="V582" s="34"/>
      <c r="W582" s="35" t="s">
        <v>69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929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hidden="1" x14ac:dyDescent="0.2">
      <c r="A583" s="745"/>
      <c r="B583" s="736"/>
      <c r="C583" s="736"/>
      <c r="D583" s="736"/>
      <c r="E583" s="736"/>
      <c r="F583" s="736"/>
      <c r="G583" s="736"/>
      <c r="H583" s="736"/>
      <c r="I583" s="736"/>
      <c r="J583" s="736"/>
      <c r="K583" s="736"/>
      <c r="L583" s="736"/>
      <c r="M583" s="736"/>
      <c r="N583" s="736"/>
      <c r="O583" s="746"/>
      <c r="P583" s="732" t="s">
        <v>71</v>
      </c>
      <c r="Q583" s="733"/>
      <c r="R583" s="733"/>
      <c r="S583" s="733"/>
      <c r="T583" s="733"/>
      <c r="U583" s="733"/>
      <c r="V583" s="734"/>
      <c r="W583" s="37" t="s">
        <v>72</v>
      </c>
      <c r="X583" s="725">
        <f>IFERROR(X576/H576,"0")+IFERROR(X577/H577,"0")+IFERROR(X578/H578,"0")+IFERROR(X579/H579,"0")+IFERROR(X580/H580,"0")+IFERROR(X581/H581,"0")+IFERROR(X582/H582,"0")</f>
        <v>0</v>
      </c>
      <c r="Y583" s="725">
        <f>IFERROR(Y576/H576,"0")+IFERROR(Y577/H577,"0")+IFERROR(Y578/H578,"0")+IFERROR(Y579/H579,"0")+IFERROR(Y580/H580,"0")+IFERROR(Y581/H581,"0")+IFERROR(Y582/H582,"0")</f>
        <v>0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726"/>
      <c r="AB583" s="726"/>
      <c r="AC583" s="726"/>
    </row>
    <row r="584" spans="1:68" hidden="1" x14ac:dyDescent="0.2">
      <c r="A584" s="736"/>
      <c r="B584" s="736"/>
      <c r="C584" s="736"/>
      <c r="D584" s="736"/>
      <c r="E584" s="736"/>
      <c r="F584" s="736"/>
      <c r="G584" s="736"/>
      <c r="H584" s="736"/>
      <c r="I584" s="736"/>
      <c r="J584" s="736"/>
      <c r="K584" s="736"/>
      <c r="L584" s="736"/>
      <c r="M584" s="736"/>
      <c r="N584" s="736"/>
      <c r="O584" s="746"/>
      <c r="P584" s="732" t="s">
        <v>71</v>
      </c>
      <c r="Q584" s="733"/>
      <c r="R584" s="733"/>
      <c r="S584" s="733"/>
      <c r="T584" s="733"/>
      <c r="U584" s="733"/>
      <c r="V584" s="734"/>
      <c r="W584" s="37" t="s">
        <v>69</v>
      </c>
      <c r="X584" s="725">
        <f>IFERROR(SUM(X576:X582),"0")</f>
        <v>0</v>
      </c>
      <c r="Y584" s="725">
        <f>IFERROR(SUM(Y576:Y582),"0")</f>
        <v>0</v>
      </c>
      <c r="Z584" s="37"/>
      <c r="AA584" s="726"/>
      <c r="AB584" s="726"/>
      <c r="AC584" s="726"/>
    </row>
    <row r="585" spans="1:68" ht="14.25" hidden="1" customHeight="1" x14ac:dyDescent="0.25">
      <c r="A585" s="735" t="s">
        <v>73</v>
      </c>
      <c r="B585" s="736"/>
      <c r="C585" s="736"/>
      <c r="D585" s="736"/>
      <c r="E585" s="736"/>
      <c r="F585" s="736"/>
      <c r="G585" s="736"/>
      <c r="H585" s="736"/>
      <c r="I585" s="736"/>
      <c r="J585" s="736"/>
      <c r="K585" s="736"/>
      <c r="L585" s="736"/>
      <c r="M585" s="736"/>
      <c r="N585" s="736"/>
      <c r="O585" s="736"/>
      <c r="P585" s="736"/>
      <c r="Q585" s="736"/>
      <c r="R585" s="736"/>
      <c r="S585" s="736"/>
      <c r="T585" s="736"/>
      <c r="U585" s="736"/>
      <c r="V585" s="736"/>
      <c r="W585" s="736"/>
      <c r="X585" s="736"/>
      <c r="Y585" s="736"/>
      <c r="Z585" s="736"/>
      <c r="AA585" s="717"/>
      <c r="AB585" s="717"/>
      <c r="AC585" s="717"/>
    </row>
    <row r="586" spans="1:68" ht="27" hidden="1" customHeight="1" x14ac:dyDescent="0.25">
      <c r="A586" s="54" t="s">
        <v>948</v>
      </c>
      <c r="B586" s="54" t="s">
        <v>949</v>
      </c>
      <c r="C586" s="31">
        <v>4301051746</v>
      </c>
      <c r="D586" s="738">
        <v>4640242180533</v>
      </c>
      <c r="E586" s="739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117</v>
      </c>
      <c r="L586" s="32"/>
      <c r="M586" s="33" t="s">
        <v>121</v>
      </c>
      <c r="N586" s="33"/>
      <c r="O586" s="32">
        <v>40</v>
      </c>
      <c r="P586" s="942" t="s">
        <v>950</v>
      </c>
      <c r="Q586" s="730"/>
      <c r="R586" s="730"/>
      <c r="S586" s="730"/>
      <c r="T586" s="731"/>
      <c r="U586" s="34"/>
      <c r="V586" s="34"/>
      <c r="W586" s="35" t="s">
        <v>69</v>
      </c>
      <c r="X586" s="723">
        <v>0</v>
      </c>
      <c r="Y586" s="72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9" t="s">
        <v>951</v>
      </c>
      <c r="AG586" s="64"/>
      <c r="AJ586" s="68"/>
      <c r="AK586" s="68"/>
      <c r="BB586" s="690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952</v>
      </c>
      <c r="B587" s="54" t="s">
        <v>953</v>
      </c>
      <c r="C587" s="31">
        <v>4301051510</v>
      </c>
      <c r="D587" s="738">
        <v>4640242180540</v>
      </c>
      <c r="E587" s="739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117</v>
      </c>
      <c r="L587" s="32"/>
      <c r="M587" s="33" t="s">
        <v>68</v>
      </c>
      <c r="N587" s="33"/>
      <c r="O587" s="32">
        <v>30</v>
      </c>
      <c r="P587" s="874" t="s">
        <v>954</v>
      </c>
      <c r="Q587" s="730"/>
      <c r="R587" s="730"/>
      <c r="S587" s="730"/>
      <c r="T587" s="731"/>
      <c r="U587" s="34"/>
      <c r="V587" s="34"/>
      <c r="W587" s="35" t="s">
        <v>69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955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956</v>
      </c>
      <c r="B588" s="54" t="s">
        <v>957</v>
      </c>
      <c r="C588" s="31">
        <v>4301051390</v>
      </c>
      <c r="D588" s="738">
        <v>4640242181233</v>
      </c>
      <c r="E588" s="739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67</v>
      </c>
      <c r="L588" s="32"/>
      <c r="M588" s="33" t="s">
        <v>68</v>
      </c>
      <c r="N588" s="33"/>
      <c r="O588" s="32">
        <v>40</v>
      </c>
      <c r="P588" s="1065" t="s">
        <v>958</v>
      </c>
      <c r="Q588" s="730"/>
      <c r="R588" s="730"/>
      <c r="S588" s="730"/>
      <c r="T588" s="731"/>
      <c r="U588" s="34"/>
      <c r="V588" s="34"/>
      <c r="W588" s="35" t="s">
        <v>69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951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959</v>
      </c>
      <c r="B589" s="54" t="s">
        <v>960</v>
      </c>
      <c r="C589" s="31">
        <v>4301051448</v>
      </c>
      <c r="D589" s="738">
        <v>4640242181226</v>
      </c>
      <c r="E589" s="739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67</v>
      </c>
      <c r="L589" s="32"/>
      <c r="M589" s="33" t="s">
        <v>68</v>
      </c>
      <c r="N589" s="33"/>
      <c r="O589" s="32">
        <v>30</v>
      </c>
      <c r="P589" s="1108" t="s">
        <v>961</v>
      </c>
      <c r="Q589" s="730"/>
      <c r="R589" s="730"/>
      <c r="S589" s="730"/>
      <c r="T589" s="731"/>
      <c r="U589" s="34"/>
      <c r="V589" s="34"/>
      <c r="W589" s="35" t="s">
        <v>69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955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45"/>
      <c r="B590" s="736"/>
      <c r="C590" s="736"/>
      <c r="D590" s="736"/>
      <c r="E590" s="736"/>
      <c r="F590" s="736"/>
      <c r="G590" s="736"/>
      <c r="H590" s="736"/>
      <c r="I590" s="736"/>
      <c r="J590" s="736"/>
      <c r="K590" s="736"/>
      <c r="L590" s="736"/>
      <c r="M590" s="736"/>
      <c r="N590" s="736"/>
      <c r="O590" s="746"/>
      <c r="P590" s="732" t="s">
        <v>71</v>
      </c>
      <c r="Q590" s="733"/>
      <c r="R590" s="733"/>
      <c r="S590" s="733"/>
      <c r="T590" s="733"/>
      <c r="U590" s="733"/>
      <c r="V590" s="734"/>
      <c r="W590" s="37" t="s">
        <v>72</v>
      </c>
      <c r="X590" s="725">
        <f>IFERROR(X586/H586,"0")+IFERROR(X587/H587,"0")+IFERROR(X588/H588,"0")+IFERROR(X589/H589,"0")</f>
        <v>0</v>
      </c>
      <c r="Y590" s="725">
        <f>IFERROR(Y586/H586,"0")+IFERROR(Y587/H587,"0")+IFERROR(Y588/H588,"0")+IFERROR(Y589/H589,"0")</f>
        <v>0</v>
      </c>
      <c r="Z590" s="725">
        <f>IFERROR(IF(Z586="",0,Z586),"0")+IFERROR(IF(Z587="",0,Z587),"0")+IFERROR(IF(Z588="",0,Z588),"0")+IFERROR(IF(Z589="",0,Z589),"0")</f>
        <v>0</v>
      </c>
      <c r="AA590" s="726"/>
      <c r="AB590" s="726"/>
      <c r="AC590" s="726"/>
    </row>
    <row r="591" spans="1:68" hidden="1" x14ac:dyDescent="0.2">
      <c r="A591" s="736"/>
      <c r="B591" s="736"/>
      <c r="C591" s="736"/>
      <c r="D591" s="736"/>
      <c r="E591" s="736"/>
      <c r="F591" s="736"/>
      <c r="G591" s="736"/>
      <c r="H591" s="736"/>
      <c r="I591" s="736"/>
      <c r="J591" s="736"/>
      <c r="K591" s="736"/>
      <c r="L591" s="736"/>
      <c r="M591" s="736"/>
      <c r="N591" s="736"/>
      <c r="O591" s="746"/>
      <c r="P591" s="732" t="s">
        <v>71</v>
      </c>
      <c r="Q591" s="733"/>
      <c r="R591" s="733"/>
      <c r="S591" s="733"/>
      <c r="T591" s="733"/>
      <c r="U591" s="733"/>
      <c r="V591" s="734"/>
      <c r="W591" s="37" t="s">
        <v>69</v>
      </c>
      <c r="X591" s="725">
        <f>IFERROR(SUM(X586:X589),"0")</f>
        <v>0</v>
      </c>
      <c r="Y591" s="725">
        <f>IFERROR(SUM(Y586:Y589),"0")</f>
        <v>0</v>
      </c>
      <c r="Z591" s="37"/>
      <c r="AA591" s="726"/>
      <c r="AB591" s="726"/>
      <c r="AC591" s="726"/>
    </row>
    <row r="592" spans="1:68" ht="14.25" hidden="1" customHeight="1" x14ac:dyDescent="0.25">
      <c r="A592" s="735" t="s">
        <v>213</v>
      </c>
      <c r="B592" s="736"/>
      <c r="C592" s="736"/>
      <c r="D592" s="736"/>
      <c r="E592" s="736"/>
      <c r="F592" s="736"/>
      <c r="G592" s="736"/>
      <c r="H592" s="736"/>
      <c r="I592" s="736"/>
      <c r="J592" s="736"/>
      <c r="K592" s="736"/>
      <c r="L592" s="736"/>
      <c r="M592" s="736"/>
      <c r="N592" s="736"/>
      <c r="O592" s="736"/>
      <c r="P592" s="736"/>
      <c r="Q592" s="736"/>
      <c r="R592" s="736"/>
      <c r="S592" s="736"/>
      <c r="T592" s="736"/>
      <c r="U592" s="736"/>
      <c r="V592" s="736"/>
      <c r="W592" s="736"/>
      <c r="X592" s="736"/>
      <c r="Y592" s="736"/>
      <c r="Z592" s="736"/>
      <c r="AA592" s="717"/>
      <c r="AB592" s="717"/>
      <c r="AC592" s="717"/>
    </row>
    <row r="593" spans="1:68" ht="27" hidden="1" customHeight="1" x14ac:dyDescent="0.25">
      <c r="A593" s="54" t="s">
        <v>962</v>
      </c>
      <c r="B593" s="54" t="s">
        <v>963</v>
      </c>
      <c r="C593" s="31">
        <v>4301060408</v>
      </c>
      <c r="D593" s="738">
        <v>4640242180120</v>
      </c>
      <c r="E593" s="739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117</v>
      </c>
      <c r="L593" s="32"/>
      <c r="M593" s="33" t="s">
        <v>68</v>
      </c>
      <c r="N593" s="33"/>
      <c r="O593" s="32">
        <v>40</v>
      </c>
      <c r="P593" s="873" t="s">
        <v>964</v>
      </c>
      <c r="Q593" s="730"/>
      <c r="R593" s="730"/>
      <c r="S593" s="730"/>
      <c r="T593" s="731"/>
      <c r="U593" s="34"/>
      <c r="V593" s="34"/>
      <c r="W593" s="35" t="s">
        <v>69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965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962</v>
      </c>
      <c r="B594" s="54" t="s">
        <v>966</v>
      </c>
      <c r="C594" s="31">
        <v>4301060354</v>
      </c>
      <c r="D594" s="738">
        <v>4640242180120</v>
      </c>
      <c r="E594" s="739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117</v>
      </c>
      <c r="L594" s="32"/>
      <c r="M594" s="33" t="s">
        <v>68</v>
      </c>
      <c r="N594" s="33"/>
      <c r="O594" s="32">
        <v>40</v>
      </c>
      <c r="P594" s="729" t="s">
        <v>967</v>
      </c>
      <c r="Q594" s="730"/>
      <c r="R594" s="730"/>
      <c r="S594" s="730"/>
      <c r="T594" s="731"/>
      <c r="U594" s="34"/>
      <c r="V594" s="34"/>
      <c r="W594" s="35" t="s">
        <v>69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965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968</v>
      </c>
      <c r="B595" s="54" t="s">
        <v>969</v>
      </c>
      <c r="C595" s="31">
        <v>4301060407</v>
      </c>
      <c r="D595" s="738">
        <v>4640242180137</v>
      </c>
      <c r="E595" s="739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117</v>
      </c>
      <c r="L595" s="32"/>
      <c r="M595" s="33" t="s">
        <v>68</v>
      </c>
      <c r="N595" s="33"/>
      <c r="O595" s="32">
        <v>40</v>
      </c>
      <c r="P595" s="922" t="s">
        <v>970</v>
      </c>
      <c r="Q595" s="730"/>
      <c r="R595" s="730"/>
      <c r="S595" s="730"/>
      <c r="T595" s="731"/>
      <c r="U595" s="34"/>
      <c r="V595" s="34"/>
      <c r="W595" s="35" t="s">
        <v>69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971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968</v>
      </c>
      <c r="B596" s="54" t="s">
        <v>972</v>
      </c>
      <c r="C596" s="31">
        <v>4301060355</v>
      </c>
      <c r="D596" s="738">
        <v>4640242180137</v>
      </c>
      <c r="E596" s="739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117</v>
      </c>
      <c r="L596" s="32"/>
      <c r="M596" s="33" t="s">
        <v>68</v>
      </c>
      <c r="N596" s="33"/>
      <c r="O596" s="32">
        <v>40</v>
      </c>
      <c r="P596" s="961" t="s">
        <v>973</v>
      </c>
      <c r="Q596" s="730"/>
      <c r="R596" s="730"/>
      <c r="S596" s="730"/>
      <c r="T596" s="731"/>
      <c r="U596" s="34"/>
      <c r="V596" s="34"/>
      <c r="W596" s="35" t="s">
        <v>69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971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45"/>
      <c r="B597" s="736"/>
      <c r="C597" s="736"/>
      <c r="D597" s="736"/>
      <c r="E597" s="736"/>
      <c r="F597" s="736"/>
      <c r="G597" s="736"/>
      <c r="H597" s="736"/>
      <c r="I597" s="736"/>
      <c r="J597" s="736"/>
      <c r="K597" s="736"/>
      <c r="L597" s="736"/>
      <c r="M597" s="736"/>
      <c r="N597" s="736"/>
      <c r="O597" s="746"/>
      <c r="P597" s="732" t="s">
        <v>71</v>
      </c>
      <c r="Q597" s="733"/>
      <c r="R597" s="733"/>
      <c r="S597" s="733"/>
      <c r="T597" s="733"/>
      <c r="U597" s="733"/>
      <c r="V597" s="734"/>
      <c r="W597" s="37" t="s">
        <v>72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hidden="1" x14ac:dyDescent="0.2">
      <c r="A598" s="736"/>
      <c r="B598" s="736"/>
      <c r="C598" s="736"/>
      <c r="D598" s="736"/>
      <c r="E598" s="736"/>
      <c r="F598" s="736"/>
      <c r="G598" s="736"/>
      <c r="H598" s="736"/>
      <c r="I598" s="736"/>
      <c r="J598" s="736"/>
      <c r="K598" s="736"/>
      <c r="L598" s="736"/>
      <c r="M598" s="736"/>
      <c r="N598" s="736"/>
      <c r="O598" s="746"/>
      <c r="P598" s="732" t="s">
        <v>71</v>
      </c>
      <c r="Q598" s="733"/>
      <c r="R598" s="733"/>
      <c r="S598" s="733"/>
      <c r="T598" s="733"/>
      <c r="U598" s="733"/>
      <c r="V598" s="734"/>
      <c r="W598" s="37" t="s">
        <v>69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hidden="1" customHeight="1" x14ac:dyDescent="0.25">
      <c r="A599" s="737" t="s">
        <v>974</v>
      </c>
      <c r="B599" s="736"/>
      <c r="C599" s="736"/>
      <c r="D599" s="736"/>
      <c r="E599" s="736"/>
      <c r="F599" s="736"/>
      <c r="G599" s="736"/>
      <c r="H599" s="736"/>
      <c r="I599" s="736"/>
      <c r="J599" s="736"/>
      <c r="K599" s="736"/>
      <c r="L599" s="736"/>
      <c r="M599" s="736"/>
      <c r="N599" s="736"/>
      <c r="O599" s="736"/>
      <c r="P599" s="736"/>
      <c r="Q599" s="736"/>
      <c r="R599" s="736"/>
      <c r="S599" s="736"/>
      <c r="T599" s="736"/>
      <c r="U599" s="736"/>
      <c r="V599" s="736"/>
      <c r="W599" s="736"/>
      <c r="X599" s="736"/>
      <c r="Y599" s="736"/>
      <c r="Z599" s="736"/>
      <c r="AA599" s="718"/>
      <c r="AB599" s="718"/>
      <c r="AC599" s="718"/>
    </row>
    <row r="600" spans="1:68" ht="14.25" hidden="1" customHeight="1" x14ac:dyDescent="0.25">
      <c r="A600" s="735" t="s">
        <v>114</v>
      </c>
      <c r="B600" s="736"/>
      <c r="C600" s="736"/>
      <c r="D600" s="736"/>
      <c r="E600" s="736"/>
      <c r="F600" s="736"/>
      <c r="G600" s="736"/>
      <c r="H600" s="736"/>
      <c r="I600" s="736"/>
      <c r="J600" s="736"/>
      <c r="K600" s="736"/>
      <c r="L600" s="736"/>
      <c r="M600" s="736"/>
      <c r="N600" s="736"/>
      <c r="O600" s="736"/>
      <c r="P600" s="736"/>
      <c r="Q600" s="736"/>
      <c r="R600" s="736"/>
      <c r="S600" s="736"/>
      <c r="T600" s="736"/>
      <c r="U600" s="736"/>
      <c r="V600" s="736"/>
      <c r="W600" s="736"/>
      <c r="X600" s="736"/>
      <c r="Y600" s="736"/>
      <c r="Z600" s="736"/>
      <c r="AA600" s="717"/>
      <c r="AB600" s="717"/>
      <c r="AC600" s="717"/>
    </row>
    <row r="601" spans="1:68" ht="27" hidden="1" customHeight="1" x14ac:dyDescent="0.25">
      <c r="A601" s="54" t="s">
        <v>975</v>
      </c>
      <c r="B601" s="54" t="s">
        <v>976</v>
      </c>
      <c r="C601" s="31">
        <v>4301011951</v>
      </c>
      <c r="D601" s="738">
        <v>4640242180045</v>
      </c>
      <c r="E601" s="739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55</v>
      </c>
      <c r="P601" s="1091" t="s">
        <v>977</v>
      </c>
      <c r="Q601" s="730"/>
      <c r="R601" s="730"/>
      <c r="S601" s="730"/>
      <c r="T601" s="731"/>
      <c r="U601" s="34"/>
      <c r="V601" s="34"/>
      <c r="W601" s="35" t="s">
        <v>69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978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979</v>
      </c>
      <c r="B602" s="54" t="s">
        <v>980</v>
      </c>
      <c r="C602" s="31">
        <v>4301011950</v>
      </c>
      <c r="D602" s="738">
        <v>4640242180601</v>
      </c>
      <c r="E602" s="739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117</v>
      </c>
      <c r="L602" s="32"/>
      <c r="M602" s="33" t="s">
        <v>118</v>
      </c>
      <c r="N602" s="33"/>
      <c r="O602" s="32">
        <v>55</v>
      </c>
      <c r="P602" s="959" t="s">
        <v>981</v>
      </c>
      <c r="Q602" s="730"/>
      <c r="R602" s="730"/>
      <c r="S602" s="730"/>
      <c r="T602" s="731"/>
      <c r="U602" s="34"/>
      <c r="V602" s="34"/>
      <c r="W602" s="35" t="s">
        <v>69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982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745"/>
      <c r="B603" s="736"/>
      <c r="C603" s="736"/>
      <c r="D603" s="736"/>
      <c r="E603" s="736"/>
      <c r="F603" s="736"/>
      <c r="G603" s="736"/>
      <c r="H603" s="736"/>
      <c r="I603" s="736"/>
      <c r="J603" s="736"/>
      <c r="K603" s="736"/>
      <c r="L603" s="736"/>
      <c r="M603" s="736"/>
      <c r="N603" s="736"/>
      <c r="O603" s="746"/>
      <c r="P603" s="732" t="s">
        <v>71</v>
      </c>
      <c r="Q603" s="733"/>
      <c r="R603" s="733"/>
      <c r="S603" s="733"/>
      <c r="T603" s="733"/>
      <c r="U603" s="733"/>
      <c r="V603" s="734"/>
      <c r="W603" s="37" t="s">
        <v>72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hidden="1" x14ac:dyDescent="0.2">
      <c r="A604" s="736"/>
      <c r="B604" s="736"/>
      <c r="C604" s="736"/>
      <c r="D604" s="736"/>
      <c r="E604" s="736"/>
      <c r="F604" s="736"/>
      <c r="G604" s="736"/>
      <c r="H604" s="736"/>
      <c r="I604" s="736"/>
      <c r="J604" s="736"/>
      <c r="K604" s="736"/>
      <c r="L604" s="736"/>
      <c r="M604" s="736"/>
      <c r="N604" s="736"/>
      <c r="O604" s="746"/>
      <c r="P604" s="732" t="s">
        <v>71</v>
      </c>
      <c r="Q604" s="733"/>
      <c r="R604" s="733"/>
      <c r="S604" s="733"/>
      <c r="T604" s="733"/>
      <c r="U604" s="733"/>
      <c r="V604" s="734"/>
      <c r="W604" s="37" t="s">
        <v>69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hidden="1" customHeight="1" x14ac:dyDescent="0.25">
      <c r="A605" s="735" t="s">
        <v>166</v>
      </c>
      <c r="B605" s="736"/>
      <c r="C605" s="736"/>
      <c r="D605" s="736"/>
      <c r="E605" s="736"/>
      <c r="F605" s="736"/>
      <c r="G605" s="736"/>
      <c r="H605" s="736"/>
      <c r="I605" s="736"/>
      <c r="J605" s="736"/>
      <c r="K605" s="736"/>
      <c r="L605" s="736"/>
      <c r="M605" s="736"/>
      <c r="N605" s="736"/>
      <c r="O605" s="736"/>
      <c r="P605" s="736"/>
      <c r="Q605" s="736"/>
      <c r="R605" s="736"/>
      <c r="S605" s="736"/>
      <c r="T605" s="736"/>
      <c r="U605" s="736"/>
      <c r="V605" s="736"/>
      <c r="W605" s="736"/>
      <c r="X605" s="736"/>
      <c r="Y605" s="736"/>
      <c r="Z605" s="736"/>
      <c r="AA605" s="717"/>
      <c r="AB605" s="717"/>
      <c r="AC605" s="717"/>
    </row>
    <row r="606" spans="1:68" ht="27" hidden="1" customHeight="1" x14ac:dyDescent="0.25">
      <c r="A606" s="54" t="s">
        <v>983</v>
      </c>
      <c r="B606" s="54" t="s">
        <v>984</v>
      </c>
      <c r="C606" s="31">
        <v>4301020314</v>
      </c>
      <c r="D606" s="738">
        <v>4640242180090</v>
      </c>
      <c r="E606" s="739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117</v>
      </c>
      <c r="L606" s="32"/>
      <c r="M606" s="33" t="s">
        <v>118</v>
      </c>
      <c r="N606" s="33"/>
      <c r="O606" s="32">
        <v>50</v>
      </c>
      <c r="P606" s="905" t="s">
        <v>985</v>
      </c>
      <c r="Q606" s="730"/>
      <c r="R606" s="730"/>
      <c r="S606" s="730"/>
      <c r="T606" s="731"/>
      <c r="U606" s="34"/>
      <c r="V606" s="34"/>
      <c r="W606" s="35" t="s">
        <v>69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986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idden="1" x14ac:dyDescent="0.2">
      <c r="A607" s="745"/>
      <c r="B607" s="736"/>
      <c r="C607" s="736"/>
      <c r="D607" s="736"/>
      <c r="E607" s="736"/>
      <c r="F607" s="736"/>
      <c r="G607" s="736"/>
      <c r="H607" s="736"/>
      <c r="I607" s="736"/>
      <c r="J607" s="736"/>
      <c r="K607" s="736"/>
      <c r="L607" s="736"/>
      <c r="M607" s="736"/>
      <c r="N607" s="736"/>
      <c r="O607" s="746"/>
      <c r="P607" s="732" t="s">
        <v>71</v>
      </c>
      <c r="Q607" s="733"/>
      <c r="R607" s="733"/>
      <c r="S607" s="733"/>
      <c r="T607" s="733"/>
      <c r="U607" s="733"/>
      <c r="V607" s="734"/>
      <c r="W607" s="37" t="s">
        <v>72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hidden="1" x14ac:dyDescent="0.2">
      <c r="A608" s="736"/>
      <c r="B608" s="736"/>
      <c r="C608" s="736"/>
      <c r="D608" s="736"/>
      <c r="E608" s="736"/>
      <c r="F608" s="736"/>
      <c r="G608" s="736"/>
      <c r="H608" s="736"/>
      <c r="I608" s="736"/>
      <c r="J608" s="736"/>
      <c r="K608" s="736"/>
      <c r="L608" s="736"/>
      <c r="M608" s="736"/>
      <c r="N608" s="736"/>
      <c r="O608" s="746"/>
      <c r="P608" s="732" t="s">
        <v>71</v>
      </c>
      <c r="Q608" s="733"/>
      <c r="R608" s="733"/>
      <c r="S608" s="733"/>
      <c r="T608" s="733"/>
      <c r="U608" s="733"/>
      <c r="V608" s="734"/>
      <c r="W608" s="37" t="s">
        <v>69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hidden="1" customHeight="1" x14ac:dyDescent="0.25">
      <c r="A609" s="735" t="s">
        <v>64</v>
      </c>
      <c r="B609" s="736"/>
      <c r="C609" s="736"/>
      <c r="D609" s="736"/>
      <c r="E609" s="736"/>
      <c r="F609" s="736"/>
      <c r="G609" s="736"/>
      <c r="H609" s="736"/>
      <c r="I609" s="736"/>
      <c r="J609" s="736"/>
      <c r="K609" s="736"/>
      <c r="L609" s="736"/>
      <c r="M609" s="736"/>
      <c r="N609" s="736"/>
      <c r="O609" s="736"/>
      <c r="P609" s="736"/>
      <c r="Q609" s="736"/>
      <c r="R609" s="736"/>
      <c r="S609" s="736"/>
      <c r="T609" s="736"/>
      <c r="U609" s="736"/>
      <c r="V609" s="736"/>
      <c r="W609" s="736"/>
      <c r="X609" s="736"/>
      <c r="Y609" s="736"/>
      <c r="Z609" s="736"/>
      <c r="AA609" s="717"/>
      <c r="AB609" s="717"/>
      <c r="AC609" s="717"/>
    </row>
    <row r="610" spans="1:68" ht="27" hidden="1" customHeight="1" x14ac:dyDescent="0.25">
      <c r="A610" s="54" t="s">
        <v>987</v>
      </c>
      <c r="B610" s="54" t="s">
        <v>988</v>
      </c>
      <c r="C610" s="31">
        <v>4301031321</v>
      </c>
      <c r="D610" s="738">
        <v>4640242180076</v>
      </c>
      <c r="E610" s="739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76</v>
      </c>
      <c r="L610" s="32"/>
      <c r="M610" s="33" t="s">
        <v>68</v>
      </c>
      <c r="N610" s="33"/>
      <c r="O610" s="32">
        <v>40</v>
      </c>
      <c r="P610" s="866" t="s">
        <v>989</v>
      </c>
      <c r="Q610" s="730"/>
      <c r="R610" s="730"/>
      <c r="S610" s="730"/>
      <c r="T610" s="731"/>
      <c r="U610" s="34"/>
      <c r="V610" s="34"/>
      <c r="W610" s="35" t="s">
        <v>69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990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idden="1" x14ac:dyDescent="0.2">
      <c r="A611" s="745"/>
      <c r="B611" s="736"/>
      <c r="C611" s="736"/>
      <c r="D611" s="736"/>
      <c r="E611" s="736"/>
      <c r="F611" s="736"/>
      <c r="G611" s="736"/>
      <c r="H611" s="736"/>
      <c r="I611" s="736"/>
      <c r="J611" s="736"/>
      <c r="K611" s="736"/>
      <c r="L611" s="736"/>
      <c r="M611" s="736"/>
      <c r="N611" s="736"/>
      <c r="O611" s="746"/>
      <c r="P611" s="732" t="s">
        <v>71</v>
      </c>
      <c r="Q611" s="733"/>
      <c r="R611" s="733"/>
      <c r="S611" s="733"/>
      <c r="T611" s="733"/>
      <c r="U611" s="733"/>
      <c r="V611" s="734"/>
      <c r="W611" s="37" t="s">
        <v>72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hidden="1" x14ac:dyDescent="0.2">
      <c r="A612" s="736"/>
      <c r="B612" s="736"/>
      <c r="C612" s="736"/>
      <c r="D612" s="736"/>
      <c r="E612" s="736"/>
      <c r="F612" s="736"/>
      <c r="G612" s="736"/>
      <c r="H612" s="736"/>
      <c r="I612" s="736"/>
      <c r="J612" s="736"/>
      <c r="K612" s="736"/>
      <c r="L612" s="736"/>
      <c r="M612" s="736"/>
      <c r="N612" s="736"/>
      <c r="O612" s="746"/>
      <c r="P612" s="732" t="s">
        <v>71</v>
      </c>
      <c r="Q612" s="733"/>
      <c r="R612" s="733"/>
      <c r="S612" s="733"/>
      <c r="T612" s="733"/>
      <c r="U612" s="733"/>
      <c r="V612" s="734"/>
      <c r="W612" s="37" t="s">
        <v>69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hidden="1" customHeight="1" x14ac:dyDescent="0.25">
      <c r="A613" s="735" t="s">
        <v>73</v>
      </c>
      <c r="B613" s="736"/>
      <c r="C613" s="736"/>
      <c r="D613" s="736"/>
      <c r="E613" s="736"/>
      <c r="F613" s="736"/>
      <c r="G613" s="736"/>
      <c r="H613" s="736"/>
      <c r="I613" s="736"/>
      <c r="J613" s="736"/>
      <c r="K613" s="736"/>
      <c r="L613" s="736"/>
      <c r="M613" s="736"/>
      <c r="N613" s="736"/>
      <c r="O613" s="736"/>
      <c r="P613" s="736"/>
      <c r="Q613" s="736"/>
      <c r="R613" s="736"/>
      <c r="S613" s="736"/>
      <c r="T613" s="736"/>
      <c r="U613" s="736"/>
      <c r="V613" s="736"/>
      <c r="W613" s="736"/>
      <c r="X613" s="736"/>
      <c r="Y613" s="736"/>
      <c r="Z613" s="736"/>
      <c r="AA613" s="717"/>
      <c r="AB613" s="717"/>
      <c r="AC613" s="717"/>
    </row>
    <row r="614" spans="1:68" ht="27" hidden="1" customHeight="1" x14ac:dyDescent="0.25">
      <c r="A614" s="54" t="s">
        <v>991</v>
      </c>
      <c r="B614" s="54" t="s">
        <v>992</v>
      </c>
      <c r="C614" s="31">
        <v>4301051780</v>
      </c>
      <c r="D614" s="738">
        <v>4640242180106</v>
      </c>
      <c r="E614" s="739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117</v>
      </c>
      <c r="L614" s="32"/>
      <c r="M614" s="33" t="s">
        <v>68</v>
      </c>
      <c r="N614" s="33"/>
      <c r="O614" s="32">
        <v>45</v>
      </c>
      <c r="P614" s="938" t="s">
        <v>993</v>
      </c>
      <c r="Q614" s="730"/>
      <c r="R614" s="730"/>
      <c r="S614" s="730"/>
      <c r="T614" s="731"/>
      <c r="U614" s="34"/>
      <c r="V614" s="34"/>
      <c r="W614" s="35" t="s">
        <v>69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994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5"/>
      <c r="B615" s="736"/>
      <c r="C615" s="736"/>
      <c r="D615" s="736"/>
      <c r="E615" s="736"/>
      <c r="F615" s="736"/>
      <c r="G615" s="736"/>
      <c r="H615" s="736"/>
      <c r="I615" s="736"/>
      <c r="J615" s="736"/>
      <c r="K615" s="736"/>
      <c r="L615" s="736"/>
      <c r="M615" s="736"/>
      <c r="N615" s="736"/>
      <c r="O615" s="746"/>
      <c r="P615" s="732" t="s">
        <v>71</v>
      </c>
      <c r="Q615" s="733"/>
      <c r="R615" s="733"/>
      <c r="S615" s="733"/>
      <c r="T615" s="733"/>
      <c r="U615" s="733"/>
      <c r="V615" s="734"/>
      <c r="W615" s="37" t="s">
        <v>72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hidden="1" x14ac:dyDescent="0.2">
      <c r="A616" s="736"/>
      <c r="B616" s="736"/>
      <c r="C616" s="736"/>
      <c r="D616" s="736"/>
      <c r="E616" s="736"/>
      <c r="F616" s="736"/>
      <c r="G616" s="736"/>
      <c r="H616" s="736"/>
      <c r="I616" s="736"/>
      <c r="J616" s="736"/>
      <c r="K616" s="736"/>
      <c r="L616" s="736"/>
      <c r="M616" s="736"/>
      <c r="N616" s="736"/>
      <c r="O616" s="746"/>
      <c r="P616" s="732" t="s">
        <v>71</v>
      </c>
      <c r="Q616" s="733"/>
      <c r="R616" s="733"/>
      <c r="S616" s="733"/>
      <c r="T616" s="733"/>
      <c r="U616" s="733"/>
      <c r="V616" s="734"/>
      <c r="W616" s="37" t="s">
        <v>69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2"/>
      <c r="B617" s="736"/>
      <c r="C617" s="736"/>
      <c r="D617" s="736"/>
      <c r="E617" s="736"/>
      <c r="F617" s="736"/>
      <c r="G617" s="736"/>
      <c r="H617" s="736"/>
      <c r="I617" s="736"/>
      <c r="J617" s="736"/>
      <c r="K617" s="736"/>
      <c r="L617" s="736"/>
      <c r="M617" s="736"/>
      <c r="N617" s="736"/>
      <c r="O617" s="926"/>
      <c r="P617" s="755" t="s">
        <v>995</v>
      </c>
      <c r="Q617" s="756"/>
      <c r="R617" s="756"/>
      <c r="S617" s="756"/>
      <c r="T617" s="756"/>
      <c r="U617" s="756"/>
      <c r="V617" s="757"/>
      <c r="W617" s="37" t="s">
        <v>69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3470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3535.98</v>
      </c>
      <c r="Z617" s="37"/>
      <c r="AA617" s="726"/>
      <c r="AB617" s="726"/>
      <c r="AC617" s="726"/>
    </row>
    <row r="618" spans="1:68" x14ac:dyDescent="0.2">
      <c r="A618" s="736"/>
      <c r="B618" s="736"/>
      <c r="C618" s="736"/>
      <c r="D618" s="736"/>
      <c r="E618" s="736"/>
      <c r="F618" s="736"/>
      <c r="G618" s="736"/>
      <c r="H618" s="736"/>
      <c r="I618" s="736"/>
      <c r="J618" s="736"/>
      <c r="K618" s="736"/>
      <c r="L618" s="736"/>
      <c r="M618" s="736"/>
      <c r="N618" s="736"/>
      <c r="O618" s="926"/>
      <c r="P618" s="755" t="s">
        <v>996</v>
      </c>
      <c r="Q618" s="756"/>
      <c r="R618" s="756"/>
      <c r="S618" s="756"/>
      <c r="T618" s="756"/>
      <c r="U618" s="756"/>
      <c r="V618" s="757"/>
      <c r="W618" s="37" t="s">
        <v>69</v>
      </c>
      <c r="X618" s="725">
        <f>IFERROR(SUM(BM22:BM614),"0")</f>
        <v>3638.3783453330029</v>
      </c>
      <c r="Y618" s="725">
        <f>IFERROR(SUM(BN22:BN614),"0")</f>
        <v>3708.0720000000006</v>
      </c>
      <c r="Z618" s="37"/>
      <c r="AA618" s="726"/>
      <c r="AB618" s="726"/>
      <c r="AC618" s="726"/>
    </row>
    <row r="619" spans="1:68" x14ac:dyDescent="0.2">
      <c r="A619" s="736"/>
      <c r="B619" s="736"/>
      <c r="C619" s="736"/>
      <c r="D619" s="736"/>
      <c r="E619" s="736"/>
      <c r="F619" s="736"/>
      <c r="G619" s="736"/>
      <c r="H619" s="736"/>
      <c r="I619" s="736"/>
      <c r="J619" s="736"/>
      <c r="K619" s="736"/>
      <c r="L619" s="736"/>
      <c r="M619" s="736"/>
      <c r="N619" s="736"/>
      <c r="O619" s="926"/>
      <c r="P619" s="755" t="s">
        <v>997</v>
      </c>
      <c r="Q619" s="756"/>
      <c r="R619" s="756"/>
      <c r="S619" s="756"/>
      <c r="T619" s="756"/>
      <c r="U619" s="756"/>
      <c r="V619" s="757"/>
      <c r="W619" s="37" t="s">
        <v>998</v>
      </c>
      <c r="X619" s="38">
        <f>ROUNDUP(SUM(BO22:BO614),0)</f>
        <v>6</v>
      </c>
      <c r="Y619" s="38">
        <f>ROUNDUP(SUM(BP22:BP614),0)</f>
        <v>6</v>
      </c>
      <c r="Z619" s="37"/>
      <c r="AA619" s="726"/>
      <c r="AB619" s="726"/>
      <c r="AC619" s="726"/>
    </row>
    <row r="620" spans="1:68" x14ac:dyDescent="0.2">
      <c r="A620" s="736"/>
      <c r="B620" s="736"/>
      <c r="C620" s="736"/>
      <c r="D620" s="736"/>
      <c r="E620" s="736"/>
      <c r="F620" s="736"/>
      <c r="G620" s="736"/>
      <c r="H620" s="736"/>
      <c r="I620" s="736"/>
      <c r="J620" s="736"/>
      <c r="K620" s="736"/>
      <c r="L620" s="736"/>
      <c r="M620" s="736"/>
      <c r="N620" s="736"/>
      <c r="O620" s="926"/>
      <c r="P620" s="755" t="s">
        <v>999</v>
      </c>
      <c r="Q620" s="756"/>
      <c r="R620" s="756"/>
      <c r="S620" s="756"/>
      <c r="T620" s="756"/>
      <c r="U620" s="756"/>
      <c r="V620" s="757"/>
      <c r="W620" s="37" t="s">
        <v>69</v>
      </c>
      <c r="X620" s="725">
        <f>GrossWeightTotal+PalletQtyTotal*25</f>
        <v>3788.3783453330029</v>
      </c>
      <c r="Y620" s="725">
        <f>GrossWeightTotalR+PalletQtyTotalR*25</f>
        <v>3858.0720000000006</v>
      </c>
      <c r="Z620" s="37"/>
      <c r="AA620" s="726"/>
      <c r="AB620" s="726"/>
      <c r="AC620" s="726"/>
    </row>
    <row r="621" spans="1:68" x14ac:dyDescent="0.2">
      <c r="A621" s="736"/>
      <c r="B621" s="736"/>
      <c r="C621" s="736"/>
      <c r="D621" s="736"/>
      <c r="E621" s="736"/>
      <c r="F621" s="736"/>
      <c r="G621" s="736"/>
      <c r="H621" s="736"/>
      <c r="I621" s="736"/>
      <c r="J621" s="736"/>
      <c r="K621" s="736"/>
      <c r="L621" s="736"/>
      <c r="M621" s="736"/>
      <c r="N621" s="736"/>
      <c r="O621" s="926"/>
      <c r="P621" s="755" t="s">
        <v>1000</v>
      </c>
      <c r="Q621" s="756"/>
      <c r="R621" s="756"/>
      <c r="S621" s="756"/>
      <c r="T621" s="756"/>
      <c r="U621" s="756"/>
      <c r="V621" s="757"/>
      <c r="W621" s="37" t="s">
        <v>998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374.89921346199884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383</v>
      </c>
      <c r="Z621" s="37"/>
      <c r="AA621" s="726"/>
      <c r="AB621" s="726"/>
      <c r="AC621" s="726"/>
    </row>
    <row r="622" spans="1:68" ht="14.25" hidden="1" customHeight="1" x14ac:dyDescent="0.2">
      <c r="A622" s="736"/>
      <c r="B622" s="736"/>
      <c r="C622" s="736"/>
      <c r="D622" s="736"/>
      <c r="E622" s="736"/>
      <c r="F622" s="736"/>
      <c r="G622" s="736"/>
      <c r="H622" s="736"/>
      <c r="I622" s="736"/>
      <c r="J622" s="736"/>
      <c r="K622" s="736"/>
      <c r="L622" s="736"/>
      <c r="M622" s="736"/>
      <c r="N622" s="736"/>
      <c r="O622" s="926"/>
      <c r="P622" s="755" t="s">
        <v>1001</v>
      </c>
      <c r="Q622" s="756"/>
      <c r="R622" s="756"/>
      <c r="S622" s="756"/>
      <c r="T622" s="756"/>
      <c r="U622" s="756"/>
      <c r="V622" s="757"/>
      <c r="W622" s="39" t="s">
        <v>1002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6.8596200000000005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1003</v>
      </c>
      <c r="B624" s="715" t="s">
        <v>63</v>
      </c>
      <c r="C624" s="727" t="s">
        <v>112</v>
      </c>
      <c r="D624" s="867"/>
      <c r="E624" s="867"/>
      <c r="F624" s="867"/>
      <c r="G624" s="867"/>
      <c r="H624" s="868"/>
      <c r="I624" s="727" t="s">
        <v>332</v>
      </c>
      <c r="J624" s="867"/>
      <c r="K624" s="867"/>
      <c r="L624" s="867"/>
      <c r="M624" s="867"/>
      <c r="N624" s="867"/>
      <c r="O624" s="867"/>
      <c r="P624" s="867"/>
      <c r="Q624" s="867"/>
      <c r="R624" s="867"/>
      <c r="S624" s="867"/>
      <c r="T624" s="867"/>
      <c r="U624" s="867"/>
      <c r="V624" s="868"/>
      <c r="W624" s="727" t="s">
        <v>624</v>
      </c>
      <c r="X624" s="868"/>
      <c r="Y624" s="727" t="s">
        <v>709</v>
      </c>
      <c r="Z624" s="867"/>
      <c r="AA624" s="867"/>
      <c r="AB624" s="868"/>
      <c r="AC624" s="715" t="s">
        <v>808</v>
      </c>
      <c r="AD624" s="727" t="s">
        <v>883</v>
      </c>
      <c r="AE624" s="868"/>
      <c r="AF624" s="716"/>
    </row>
    <row r="625" spans="1:32" ht="14.25" customHeight="1" thickTop="1" x14ac:dyDescent="0.2">
      <c r="A625" s="1133" t="s">
        <v>1004</v>
      </c>
      <c r="B625" s="727" t="s">
        <v>63</v>
      </c>
      <c r="C625" s="727" t="s">
        <v>113</v>
      </c>
      <c r="D625" s="727" t="s">
        <v>138</v>
      </c>
      <c r="E625" s="727" t="s">
        <v>221</v>
      </c>
      <c r="F625" s="727" t="s">
        <v>243</v>
      </c>
      <c r="G625" s="727" t="s">
        <v>293</v>
      </c>
      <c r="H625" s="727" t="s">
        <v>112</v>
      </c>
      <c r="I625" s="727" t="s">
        <v>333</v>
      </c>
      <c r="J625" s="727" t="s">
        <v>358</v>
      </c>
      <c r="K625" s="727" t="s">
        <v>429</v>
      </c>
      <c r="L625" s="716"/>
      <c r="M625" s="727" t="s">
        <v>449</v>
      </c>
      <c r="N625" s="716"/>
      <c r="O625" s="727" t="s">
        <v>473</v>
      </c>
      <c r="P625" s="727" t="s">
        <v>490</v>
      </c>
      <c r="Q625" s="727" t="s">
        <v>493</v>
      </c>
      <c r="R625" s="727" t="s">
        <v>502</v>
      </c>
      <c r="S625" s="727" t="s">
        <v>516</v>
      </c>
      <c r="T625" s="727" t="s">
        <v>520</v>
      </c>
      <c r="U625" s="727" t="s">
        <v>528</v>
      </c>
      <c r="V625" s="727" t="s">
        <v>611</v>
      </c>
      <c r="W625" s="727" t="s">
        <v>625</v>
      </c>
      <c r="X625" s="727" t="s">
        <v>670</v>
      </c>
      <c r="Y625" s="727" t="s">
        <v>710</v>
      </c>
      <c r="Z625" s="727" t="s">
        <v>768</v>
      </c>
      <c r="AA625" s="727" t="s">
        <v>791</v>
      </c>
      <c r="AB625" s="727" t="s">
        <v>804</v>
      </c>
      <c r="AC625" s="727" t="s">
        <v>808</v>
      </c>
      <c r="AD625" s="727" t="s">
        <v>883</v>
      </c>
      <c r="AE625" s="727" t="s">
        <v>974</v>
      </c>
      <c r="AF625" s="716"/>
    </row>
    <row r="626" spans="1:32" ht="13.5" customHeight="1" thickBot="1" x14ac:dyDescent="0.25">
      <c r="A626" s="1134"/>
      <c r="B626" s="728"/>
      <c r="C626" s="728"/>
      <c r="D626" s="728"/>
      <c r="E626" s="728"/>
      <c r="F626" s="728"/>
      <c r="G626" s="728"/>
      <c r="H626" s="728"/>
      <c r="I626" s="728"/>
      <c r="J626" s="728"/>
      <c r="K626" s="728"/>
      <c r="L626" s="716"/>
      <c r="M626" s="728"/>
      <c r="N626" s="716"/>
      <c r="O626" s="728"/>
      <c r="P626" s="728"/>
      <c r="Q626" s="728"/>
      <c r="R626" s="728"/>
      <c r="S626" s="728"/>
      <c r="T626" s="728"/>
      <c r="U626" s="728"/>
      <c r="V626" s="728"/>
      <c r="W626" s="728"/>
      <c r="X626" s="728"/>
      <c r="Y626" s="728"/>
      <c r="Z626" s="728"/>
      <c r="AA626" s="728"/>
      <c r="AB626" s="728"/>
      <c r="AC626" s="728"/>
      <c r="AD626" s="728"/>
      <c r="AE626" s="728"/>
      <c r="AF626" s="716"/>
    </row>
    <row r="627" spans="1:32" ht="18" customHeight="1" thickTop="1" thickBot="1" x14ac:dyDescent="0.25">
      <c r="A627" s="40" t="s">
        <v>1005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10.8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205.20000000000002</v>
      </c>
      <c r="E627" s="46">
        <f>IFERROR(Y106*1,"0")+IFERROR(Y107*1,"0")+IFERROR(Y108*1,"0")+IFERROR(Y112*1,"0")+IFERROR(Y113*1,"0")+IFERROR(Y114*1,"0")+IFERROR(Y115*1,"0")+IFERROR(Y116*1,"0")</f>
        <v>0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33.6</v>
      </c>
      <c r="G627" s="46">
        <f>IFERROR(Y153*1,"0")+IFERROR(Y154*1,"0")+IFERROR(Y158*1,"0")+IFERROR(Y159*1,"0")+IFERROR(Y163*1,"0")+IFERROR(Y164*1,"0")</f>
        <v>0</v>
      </c>
      <c r="H627" s="46">
        <f>IFERROR(Y169*1,"0")+IFERROR(Y170*1,"0")+IFERROR(Y174*1,"0")+IFERROR(Y175*1,"0")+IFERROR(Y176*1,"0")+IFERROR(Y177*1,"0")+IFERROR(Y178*1,"0")+IFERROR(Y182*1,"0")+IFERROR(Y183*1,"0")+IFERROR(Y184*1,"0")</f>
        <v>27</v>
      </c>
      <c r="I627" s="46">
        <f>IFERROR(Y190*1,"0")+IFERROR(Y194*1,"0")+IFERROR(Y195*1,"0")+IFERROR(Y196*1,"0")+IFERROR(Y197*1,"0")+IFERROR(Y198*1,"0")+IFERROR(Y199*1,"0")+IFERROR(Y200*1,"0")+IFERROR(Y201*1,"0")</f>
        <v>0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0</v>
      </c>
      <c r="K627" s="46">
        <f>IFERROR(Y249*1,"0")+IFERROR(Y250*1,"0")+IFERROR(Y251*1,"0")+IFERROR(Y252*1,"0")+IFERROR(Y253*1,"0")+IFERROR(Y254*1,"0")+IFERROR(Y255*1,"0")+IFERROR(Y256*1,"0")</f>
        <v>0</v>
      </c>
      <c r="L627" s="716"/>
      <c r="M627" s="46">
        <f>IFERROR(Y261*1,"0")+IFERROR(Y262*1,"0")+IFERROR(Y263*1,"0")+IFERROR(Y264*1,"0")+IFERROR(Y265*1,"0")+IFERROR(Y266*1,"0")+IFERROR(Y267*1,"0")+IFERROR(Y268*1,"0")+IFERROR(Y272*1,"0")</f>
        <v>0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0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810.59999999999991</v>
      </c>
      <c r="V627" s="46">
        <f>IFERROR(Y370*1,"0")+IFERROR(Y374*1,"0")+IFERROR(Y375*1,"0")+IFERROR(Y376*1,"0")</f>
        <v>145.79999999999998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1575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21.9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0</v>
      </c>
      <c r="Z627" s="46">
        <f>IFERROR(Y479*1,"0")+IFERROR(Y483*1,"0")+IFERROR(Y484*1,"0")+IFERROR(Y485*1,"0")+IFERROR(Y486*1,"0")+IFERROR(Y487*1,"0")+IFERROR(Y491*1,"0")+IFERROR(Y495*1,"0")</f>
        <v>0</v>
      </c>
      <c r="AA627" s="46">
        <f>IFERROR(Y500*1,"0")+IFERROR(Y501*1,"0")+IFERROR(Y502*1,"0")+IFERROR(Y503*1,"0")</f>
        <v>0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586.08000000000004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120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wJET0sakg7Nzir5FoyTnMoLG4V04D3cniY/Qgtb+bYyh/5pXTjYzei31OB89xi5ylwNn5/T9AhPTPNn0/pH6/A==" saltValue="HUdtvri0buQhkaGOECMlRQ==" spinCount="100000" sheet="1" objects="1" scenarios="1" sort="0" autoFilter="0" pivotTables="0"/>
  <autoFilter ref="A18:AF6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 200,00"/>
        <filter val="1,79"/>
        <filter val="10,00"/>
        <filter val="120,00"/>
        <filter val="125,00"/>
        <filter val="140,00"/>
        <filter val="15,00"/>
        <filter val="15,74"/>
        <filter val="160,00"/>
        <filter val="17,28"/>
        <filter val="17,59"/>
        <filter val="170,00"/>
        <filter val="190,00"/>
        <filter val="2,22"/>
        <filter val="2,78"/>
        <filter val="20,00"/>
        <filter val="200,00"/>
        <filter val="21,43"/>
        <filter val="23,67"/>
        <filter val="24,00"/>
        <filter val="25,00"/>
        <filter val="250,00"/>
        <filter val="3 470,00"/>
        <filter val="3 638,38"/>
        <filter val="3 788,38"/>
        <filter val="3,57"/>
        <filter val="30,00"/>
        <filter val="360,00"/>
        <filter val="37,88"/>
        <filter val="374,90"/>
        <filter val="4,57"/>
        <filter val="47,35"/>
        <filter val="50,00"/>
        <filter val="500,00"/>
        <filter val="6"/>
        <filter val="64,10"/>
        <filter val="80,00"/>
        <filter val="90,00"/>
      </filters>
    </filterColumn>
    <filterColumn colId="29" showButton="0"/>
    <filterColumn colId="30" showButton="0"/>
  </autoFilter>
  <mergeCells count="1108"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590:V590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D452:E452"/>
    <mergeCell ref="P493:V493"/>
    <mergeCell ref="P123:T123"/>
    <mergeCell ref="P408:T408"/>
    <mergeCell ref="A126:O127"/>
    <mergeCell ref="M17:M18"/>
    <mergeCell ref="O17:O18"/>
    <mergeCell ref="A104:Z104"/>
    <mergeCell ref="P410:V410"/>
    <mergeCell ref="P417:T417"/>
    <mergeCell ref="D95:E95"/>
    <mergeCell ref="P174:T174"/>
    <mergeCell ref="D266:E266"/>
    <mergeCell ref="U17:V17"/>
    <mergeCell ref="Y17:Y18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P294:T294"/>
    <mergeCell ref="P584:V584"/>
    <mergeCell ref="P336:T336"/>
    <mergeCell ref="P258:V258"/>
    <mergeCell ref="A597:O598"/>
    <mergeCell ref="A248:Z248"/>
    <mergeCell ref="P430:T430"/>
    <mergeCell ref="A297:Z297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P365:T365"/>
    <mergeCell ref="P357:T357"/>
    <mergeCell ref="D29:E29"/>
    <mergeCell ref="P515:T515"/>
    <mergeCell ref="D216:E216"/>
    <mergeCell ref="D265:E265"/>
    <mergeCell ref="A134:O135"/>
    <mergeCell ref="P344:T344"/>
    <mergeCell ref="D222:E222"/>
    <mergeCell ref="P476:V476"/>
    <mergeCell ref="P44:V44"/>
    <mergeCell ref="P550:V550"/>
    <mergeCell ref="A575:Z575"/>
    <mergeCell ref="A404:O405"/>
    <mergeCell ref="A155:O156"/>
    <mergeCell ref="D413:E413"/>
    <mergeCell ref="D217:E217"/>
    <mergeCell ref="P345:T345"/>
    <mergeCell ref="A475:O476"/>
    <mergeCell ref="P84:T84"/>
    <mergeCell ref="P160:V160"/>
    <mergeCell ref="P544:V544"/>
    <mergeCell ref="P283:V283"/>
    <mergeCell ref="D483:E483"/>
    <mergeCell ref="P83:T83"/>
    <mergeCell ref="D537:E537"/>
    <mergeCell ref="P372:V372"/>
    <mergeCell ref="D57:E57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D586:E586"/>
    <mergeCell ref="AB17:AB18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P561:T561"/>
    <mergeCell ref="P405:V405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219:T219"/>
    <mergeCell ref="P272:T272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P15:T1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D396:E396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P548:T548"/>
    <mergeCell ref="P295:V295"/>
    <mergeCell ref="A120:Z120"/>
    <mergeCell ref="D235:E235"/>
    <mergeCell ref="P214:V214"/>
    <mergeCell ref="P270:V270"/>
    <mergeCell ref="P350:T350"/>
    <mergeCell ref="A480:O481"/>
    <mergeCell ref="A353:O354"/>
    <mergeCell ref="P546:T546"/>
    <mergeCell ref="P423:T423"/>
    <mergeCell ref="P552:T552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308:E308"/>
    <mergeCell ref="A492:O493"/>
    <mergeCell ref="D253:E253"/>
    <mergeCell ref="D53:E53"/>
    <mergeCell ref="D351:E351"/>
    <mergeCell ref="D174:E174"/>
    <mergeCell ref="P302:T302"/>
    <mergeCell ref="D423:E423"/>
    <mergeCell ref="P87:V87"/>
    <mergeCell ref="A276:Z276"/>
    <mergeCell ref="D327:E327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77:E77"/>
    <mergeCell ref="P131:T131"/>
    <mergeCell ref="D108:E108"/>
    <mergeCell ref="A117:O118"/>
    <mergeCell ref="D66:E66"/>
    <mergeCell ref="D197:E197"/>
    <mergeCell ref="D460:E460"/>
    <mergeCell ref="D454:E454"/>
    <mergeCell ref="P308:T308"/>
    <mergeCell ref="P433:V433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D535:E535"/>
    <mergeCell ref="H625:H626"/>
    <mergeCell ref="D473:E473"/>
    <mergeCell ref="P244:T244"/>
    <mergeCell ref="A165:O166"/>
    <mergeCell ref="P231:T231"/>
    <mergeCell ref="D606:E606"/>
    <mergeCell ref="A46:Z46"/>
    <mergeCell ref="P537:T537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U625:U626"/>
    <mergeCell ref="W625:W626"/>
    <mergeCell ref="D625:D626"/>
    <mergeCell ref="F625:F62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D587:E587"/>
    <mergeCell ref="P566:V566"/>
    <mergeCell ref="P147:T147"/>
    <mergeCell ref="D565:E565"/>
    <mergeCell ref="D569:E569"/>
    <mergeCell ref="D106:E106"/>
    <mergeCell ref="D416:E416"/>
    <mergeCell ref="A556:Z556"/>
    <mergeCell ref="A511:Z511"/>
    <mergeCell ref="D359:E359"/>
    <mergeCell ref="D601:E60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1006</v>
      </c>
      <c r="H1" s="52"/>
    </row>
    <row r="3" spans="2:8" x14ac:dyDescent="0.2">
      <c r="B3" s="47" t="s">
        <v>1007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1008</v>
      </c>
      <c r="D6" s="47" t="s">
        <v>1009</v>
      </c>
      <c r="E6" s="47"/>
    </row>
    <row r="8" spans="2:8" x14ac:dyDescent="0.2">
      <c r="B8" s="47" t="s">
        <v>19</v>
      </c>
      <c r="C8" s="47" t="s">
        <v>1008</v>
      </c>
      <c r="D8" s="47"/>
      <c r="E8" s="47"/>
    </row>
    <row r="10" spans="2:8" x14ac:dyDescent="0.2">
      <c r="B10" s="47" t="s">
        <v>1010</v>
      </c>
      <c r="C10" s="47"/>
      <c r="D10" s="47"/>
      <c r="E10" s="47"/>
    </row>
    <row r="11" spans="2:8" x14ac:dyDescent="0.2">
      <c r="B11" s="47" t="s">
        <v>1011</v>
      </c>
      <c r="C11" s="47"/>
      <c r="D11" s="47"/>
      <c r="E11" s="47"/>
    </row>
    <row r="12" spans="2:8" x14ac:dyDescent="0.2">
      <c r="B12" s="47" t="s">
        <v>1012</v>
      </c>
      <c r="C12" s="47"/>
      <c r="D12" s="47"/>
      <c r="E12" s="47"/>
    </row>
    <row r="13" spans="2:8" x14ac:dyDescent="0.2">
      <c r="B13" s="47" t="s">
        <v>1013</v>
      </c>
      <c r="C13" s="47"/>
      <c r="D13" s="47"/>
      <c r="E13" s="47"/>
    </row>
    <row r="14" spans="2:8" x14ac:dyDescent="0.2">
      <c r="B14" s="47" t="s">
        <v>1014</v>
      </c>
      <c r="C14" s="47"/>
      <c r="D14" s="47"/>
      <c r="E14" s="47"/>
    </row>
    <row r="15" spans="2:8" x14ac:dyDescent="0.2">
      <c r="B15" s="47" t="s">
        <v>1015</v>
      </c>
      <c r="C15" s="47"/>
      <c r="D15" s="47"/>
      <c r="E15" s="47"/>
    </row>
    <row r="16" spans="2:8" x14ac:dyDescent="0.2">
      <c r="B16" s="47" t="s">
        <v>1016</v>
      </c>
      <c r="C16" s="47"/>
      <c r="D16" s="47"/>
      <c r="E16" s="47"/>
    </row>
    <row r="17" spans="2:5" x14ac:dyDescent="0.2">
      <c r="B17" s="47" t="s">
        <v>1017</v>
      </c>
      <c r="C17" s="47"/>
      <c r="D17" s="47"/>
      <c r="E17" s="47"/>
    </row>
    <row r="18" spans="2:5" x14ac:dyDescent="0.2">
      <c r="B18" s="47" t="s">
        <v>1018</v>
      </c>
      <c r="C18" s="47"/>
      <c r="D18" s="47"/>
      <c r="E18" s="47"/>
    </row>
    <row r="19" spans="2:5" x14ac:dyDescent="0.2">
      <c r="B19" s="47" t="s">
        <v>1019</v>
      </c>
      <c r="C19" s="47"/>
      <c r="D19" s="47"/>
      <c r="E19" s="47"/>
    </row>
    <row r="20" spans="2:5" x14ac:dyDescent="0.2">
      <c r="B20" s="47" t="s">
        <v>1020</v>
      </c>
      <c r="C20" s="47"/>
      <c r="D20" s="47"/>
      <c r="E20" s="47"/>
    </row>
  </sheetData>
  <sheetProtection algorithmName="SHA-512" hashValue="lNzPFCzucr+hHxR7rI1Ona4E46XZ0OwgKiKMUOLpKIs4PjABifGJg2/zvST9UN51QmwNEV/NSPC0t7ZH1vk7Yg==" saltValue="7JI5iEVyq895tHH8N9Jp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1333</vt:i4>
      </vt:variant>
    </vt:vector>
  </HeadingPairs>
  <TitlesOfParts>
    <vt:vector size="13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2024-10-29T10:22:46Z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