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0A73A6-072D-40F6-B90A-540DAC7F05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160" i="1" l="1"/>
  <c r="Z168" i="1"/>
  <c r="BN166" i="1"/>
  <c r="Y32" i="1"/>
  <c r="Y39" i="1"/>
  <c r="BN37" i="1"/>
  <c r="Z76" i="1"/>
  <c r="Z86" i="1"/>
  <c r="BN80" i="1"/>
  <c r="BN83" i="1"/>
  <c r="Y106" i="1"/>
  <c r="Z106" i="1"/>
  <c r="BN98" i="1"/>
  <c r="BN100" i="1"/>
  <c r="BN102" i="1"/>
  <c r="Z219" i="1"/>
  <c r="BN224" i="1"/>
  <c r="BP224" i="1"/>
  <c r="Y225" i="1"/>
  <c r="Z232" i="1"/>
  <c r="BN230" i="1"/>
  <c r="X287" i="1"/>
  <c r="Y60" i="1"/>
  <c r="Z65" i="1"/>
  <c r="BN63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X286" i="1"/>
  <c r="BN84" i="1"/>
  <c r="X288" i="1"/>
  <c r="X289" i="1" s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BN22" i="1"/>
  <c r="BP22" i="1"/>
  <c r="Y23" i="1"/>
  <c r="Z32" i="1"/>
  <c r="BN28" i="1"/>
  <c r="BP28" i="1"/>
  <c r="BN30" i="1"/>
  <c r="X29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Y261" i="1"/>
  <c r="Y262" i="1"/>
  <c r="Y33" i="1"/>
  <c r="Y38" i="1"/>
  <c r="Y59" i="1"/>
  <c r="Y66" i="1"/>
  <c r="Y71" i="1"/>
  <c r="Y76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Z291" i="1" l="1"/>
  <c r="Y288" i="1"/>
  <c r="Y286" i="1"/>
  <c r="Y287" i="1"/>
  <c r="Y289" i="1" s="1"/>
  <c r="Y290" i="1"/>
  <c r="B299" i="1" l="1"/>
  <c r="A299" i="1"/>
  <c r="C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<sst xmlns="http://schemas.openxmlformats.org/spreadsheetml/2006/main" count="1452" uniqueCount="494">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</sst>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7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78" t="s">
        <v>0</v>
      </c>
      <c r="E1" s="338"/>
      <c r="F1" s="338"/>
      <c r="G1" s="12" t="s">
        <v>1</v>
      </c>
      <c r="H1" s="378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399" t="s">
        <v>7</v>
      </c>
      <c r="B5" s="400"/>
      <c r="C5" s="401"/>
      <c r="D5" s="372"/>
      <c r="E5" s="373"/>
      <c r="F5" s="500" t="s">
        <v>8</v>
      </c>
      <c r="G5" s="401"/>
      <c r="H5" s="372"/>
      <c r="I5" s="463"/>
      <c r="J5" s="463"/>
      <c r="K5" s="463"/>
      <c r="L5" s="463"/>
      <c r="M5" s="373"/>
      <c r="N5" s="61"/>
      <c r="P5" s="24" t="s">
        <v>9</v>
      </c>
      <c r="Q5" s="491">
        <v>45597</v>
      </c>
      <c r="R5" s="397"/>
      <c r="T5" s="417" t="s">
        <v>10</v>
      </c>
      <c r="U5" s="344"/>
      <c r="V5" s="427" t="s">
        <v>11</v>
      </c>
      <c r="W5" s="397"/>
      <c r="AB5" s="51"/>
      <c r="AC5" s="51"/>
      <c r="AD5" s="51"/>
      <c r="AE5" s="51"/>
    </row>
    <row r="6" spans="1:32" s="309" customFormat="1" ht="24" customHeight="1" x14ac:dyDescent="0.2">
      <c r="A6" s="399" t="s">
        <v>12</v>
      </c>
      <c r="B6" s="400"/>
      <c r="C6" s="401"/>
      <c r="D6" s="465" t="s">
        <v>13</v>
      </c>
      <c r="E6" s="466"/>
      <c r="F6" s="466"/>
      <c r="G6" s="466"/>
      <c r="H6" s="466"/>
      <c r="I6" s="466"/>
      <c r="J6" s="466"/>
      <c r="K6" s="466"/>
      <c r="L6" s="466"/>
      <c r="M6" s="397"/>
      <c r="N6" s="62"/>
      <c r="P6" s="24" t="s">
        <v>14</v>
      </c>
      <c r="Q6" s="492" t="str">
        <f>IF(Q5=0," ",CHOOSE(WEEKDAY(Q5,2),"Понедельник","Вторник","Среда","Четверг","Пятница","Суббота","Воскресенье"))</f>
        <v>Пятница</v>
      </c>
      <c r="R6" s="322"/>
      <c r="T6" s="431" t="s">
        <v>15</v>
      </c>
      <c r="U6" s="344"/>
      <c r="V6" s="470" t="s">
        <v>16</v>
      </c>
      <c r="W6" s="346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48" t="str">
        <f>IFERROR(VLOOKUP(DeliveryAddress,Table,3,0),1)</f>
        <v>1</v>
      </c>
      <c r="E7" s="349"/>
      <c r="F7" s="349"/>
      <c r="G7" s="349"/>
      <c r="H7" s="349"/>
      <c r="I7" s="349"/>
      <c r="J7" s="349"/>
      <c r="K7" s="349"/>
      <c r="L7" s="349"/>
      <c r="M7" s="350"/>
      <c r="N7" s="63"/>
      <c r="P7" s="24"/>
      <c r="Q7" s="42"/>
      <c r="R7" s="42"/>
      <c r="T7" s="324"/>
      <c r="U7" s="344"/>
      <c r="V7" s="471"/>
      <c r="W7" s="472"/>
      <c r="AB7" s="51"/>
      <c r="AC7" s="51"/>
      <c r="AD7" s="51"/>
      <c r="AE7" s="51"/>
    </row>
    <row r="8" spans="1:32" s="309" customFormat="1" ht="25.5" customHeight="1" x14ac:dyDescent="0.2">
      <c r="A8" s="519" t="s">
        <v>17</v>
      </c>
      <c r="B8" s="319"/>
      <c r="C8" s="320"/>
      <c r="D8" s="362" t="s">
        <v>18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19</v>
      </c>
      <c r="Q8" s="406">
        <v>0.375</v>
      </c>
      <c r="R8" s="350"/>
      <c r="T8" s="324"/>
      <c r="U8" s="344"/>
      <c r="V8" s="471"/>
      <c r="W8" s="472"/>
      <c r="AB8" s="51"/>
      <c r="AC8" s="51"/>
      <c r="AD8" s="51"/>
      <c r="AE8" s="51"/>
    </row>
    <row r="9" spans="1:32" s="309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12"/>
      <c r="E9" s="317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M9" s="317"/>
      <c r="N9" s="310"/>
      <c r="P9" s="26" t="s">
        <v>20</v>
      </c>
      <c r="Q9" s="394"/>
      <c r="R9" s="395"/>
      <c r="T9" s="324"/>
      <c r="U9" s="344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12"/>
      <c r="E10" s="317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46" t="str">
        <f>IFERROR(VLOOKUP($D$10,Proxy,2,FALSE),"")</f>
        <v/>
      </c>
      <c r="I10" s="324"/>
      <c r="J10" s="324"/>
      <c r="K10" s="324"/>
      <c r="L10" s="324"/>
      <c r="M10" s="324"/>
      <c r="N10" s="308"/>
      <c r="P10" s="26" t="s">
        <v>21</v>
      </c>
      <c r="Q10" s="432"/>
      <c r="R10" s="433"/>
      <c r="U10" s="24" t="s">
        <v>22</v>
      </c>
      <c r="V10" s="345" t="s">
        <v>23</v>
      </c>
      <c r="W10" s="346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6"/>
      <c r="R11" s="397"/>
      <c r="U11" s="24" t="s">
        <v>26</v>
      </c>
      <c r="V11" s="477" t="s">
        <v>27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15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29</v>
      </c>
      <c r="Q12" s="406"/>
      <c r="R12" s="350"/>
      <c r="S12" s="23"/>
      <c r="U12" s="24"/>
      <c r="V12" s="338"/>
      <c r="W12" s="324"/>
      <c r="AB12" s="51"/>
      <c r="AC12" s="51"/>
      <c r="AD12" s="51"/>
      <c r="AE12" s="51"/>
    </row>
    <row r="13" spans="1:32" s="309" customFormat="1" ht="23.25" customHeight="1" x14ac:dyDescent="0.2">
      <c r="A13" s="415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31</v>
      </c>
      <c r="Q13" s="477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15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18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9" t="s">
        <v>34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11" t="s">
        <v>37</v>
      </c>
      <c r="D17" s="353" t="s">
        <v>38</v>
      </c>
      <c r="E17" s="384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83"/>
      <c r="R17" s="383"/>
      <c r="S17" s="383"/>
      <c r="T17" s="384"/>
      <c r="U17" s="516" t="s">
        <v>50</v>
      </c>
      <c r="V17" s="401"/>
      <c r="W17" s="353" t="s">
        <v>51</v>
      </c>
      <c r="X17" s="353" t="s">
        <v>52</v>
      </c>
      <c r="Y17" s="517" t="s">
        <v>53</v>
      </c>
      <c r="Z17" s="457" t="s">
        <v>54</v>
      </c>
      <c r="AA17" s="447" t="s">
        <v>55</v>
      </c>
      <c r="AB17" s="447" t="s">
        <v>56</v>
      </c>
      <c r="AC17" s="447" t="s">
        <v>57</v>
      </c>
      <c r="AD17" s="447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85"/>
      <c r="E18" s="387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85"/>
      <c r="Q18" s="386"/>
      <c r="R18" s="386"/>
      <c r="S18" s="386"/>
      <c r="T18" s="387"/>
      <c r="U18" s="70" t="s">
        <v>60</v>
      </c>
      <c r="V18" s="70" t="s">
        <v>61</v>
      </c>
      <c r="W18" s="354"/>
      <c r="X18" s="354"/>
      <c r="Y18" s="518"/>
      <c r="Z18" s="458"/>
      <c r="AA18" s="448"/>
      <c r="AB18" s="448"/>
      <c r="AC18" s="448"/>
      <c r="AD18" s="497"/>
      <c r="AE18" s="498"/>
      <c r="AF18" s="499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23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7"/>
      <c r="AB20" s="307"/>
      <c r="AC20" s="307"/>
    </row>
    <row r="21" spans="1:68" ht="14.25" hidden="1" customHeight="1" x14ac:dyDescent="0.25">
      <c r="A21" s="347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1">
        <v>4607111035752</v>
      </c>
      <c r="E22" s="322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8"/>
      <c r="R22" s="328"/>
      <c r="S22" s="328"/>
      <c r="T22" s="329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5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6"/>
      <c r="P23" s="318" t="s">
        <v>72</v>
      </c>
      <c r="Q23" s="319"/>
      <c r="R23" s="319"/>
      <c r="S23" s="319"/>
      <c r="T23" s="319"/>
      <c r="U23" s="319"/>
      <c r="V23" s="320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6"/>
      <c r="P24" s="318" t="s">
        <v>72</v>
      </c>
      <c r="Q24" s="319"/>
      <c r="R24" s="319"/>
      <c r="S24" s="319"/>
      <c r="T24" s="319"/>
      <c r="U24" s="319"/>
      <c r="V24" s="320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23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7"/>
      <c r="AB26" s="307"/>
      <c r="AC26" s="307"/>
    </row>
    <row r="27" spans="1:68" ht="14.25" hidden="1" customHeight="1" x14ac:dyDescent="0.25">
      <c r="A27" s="347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06"/>
      <c r="AB27" s="306"/>
      <c r="AC27" s="30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1">
        <v>4607111036605</v>
      </c>
      <c r="E28" s="322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8"/>
      <c r="R28" s="328"/>
      <c r="S28" s="328"/>
      <c r="T28" s="329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21">
        <v>4607111036520</v>
      </c>
      <c r="E29" s="322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8"/>
      <c r="R29" s="328"/>
      <c r="S29" s="328"/>
      <c r="T29" s="329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1">
        <v>4607111036537</v>
      </c>
      <c r="E30" s="322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8"/>
      <c r="R30" s="328"/>
      <c r="S30" s="328"/>
      <c r="T30" s="329"/>
      <c r="U30" s="34"/>
      <c r="V30" s="34"/>
      <c r="W30" s="35" t="s">
        <v>69</v>
      </c>
      <c r="X30" s="312">
        <v>168</v>
      </c>
      <c r="Y30" s="313">
        <f>IFERROR(IF(X30="","",X30),"")</f>
        <v>168</v>
      </c>
      <c r="Z30" s="36">
        <f>IFERROR(IF(X30="","",X30*0.00941),"")</f>
        <v>1.5808800000000001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1.2</v>
      </c>
      <c r="BP30" s="67">
        <f>IFERROR(Y30/J30,"0")</f>
        <v>1.2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21">
        <v>4607111036599</v>
      </c>
      <c r="E31" s="322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8"/>
      <c r="R31" s="328"/>
      <c r="S31" s="328"/>
      <c r="T31" s="329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5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6"/>
      <c r="P32" s="318" t="s">
        <v>72</v>
      </c>
      <c r="Q32" s="319"/>
      <c r="R32" s="319"/>
      <c r="S32" s="319"/>
      <c r="T32" s="319"/>
      <c r="U32" s="319"/>
      <c r="V32" s="320"/>
      <c r="W32" s="37" t="s">
        <v>69</v>
      </c>
      <c r="X32" s="314">
        <f>IFERROR(SUM(X28:X31),"0")</f>
        <v>168</v>
      </c>
      <c r="Y32" s="314">
        <f>IFERROR(SUM(Y28:Y31),"0")</f>
        <v>168</v>
      </c>
      <c r="Z32" s="314">
        <f>IFERROR(IF(Z28="",0,Z28),"0")+IFERROR(IF(Z29="",0,Z29),"0")+IFERROR(IF(Z30="",0,Z30),"0")+IFERROR(IF(Z31="",0,Z31),"0")</f>
        <v>1.5808800000000001</v>
      </c>
      <c r="AA32" s="315"/>
      <c r="AB32" s="315"/>
      <c r="AC32" s="315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6"/>
      <c r="P33" s="318" t="s">
        <v>72</v>
      </c>
      <c r="Q33" s="319"/>
      <c r="R33" s="319"/>
      <c r="S33" s="319"/>
      <c r="T33" s="319"/>
      <c r="U33" s="319"/>
      <c r="V33" s="320"/>
      <c r="W33" s="37" t="s">
        <v>73</v>
      </c>
      <c r="X33" s="314">
        <f>IFERROR(SUMPRODUCT(X28:X31*H28:H31),"0")</f>
        <v>252</v>
      </c>
      <c r="Y33" s="314">
        <f>IFERROR(SUMPRODUCT(Y28:Y31*H28:H31),"0")</f>
        <v>252</v>
      </c>
      <c r="Z33" s="37"/>
      <c r="AA33" s="315"/>
      <c r="AB33" s="315"/>
      <c r="AC33" s="315"/>
    </row>
    <row r="34" spans="1:68" ht="16.5" hidden="1" customHeight="1" x14ac:dyDescent="0.25">
      <c r="A34" s="323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7"/>
      <c r="AB34" s="307"/>
      <c r="AC34" s="307"/>
    </row>
    <row r="35" spans="1:68" ht="14.25" hidden="1" customHeight="1" x14ac:dyDescent="0.25">
      <c r="A35" s="347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06"/>
      <c r="AB35" s="306"/>
      <c r="AC35" s="30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21">
        <v>4607111036315</v>
      </c>
      <c r="E36" s="322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8"/>
      <c r="R36" s="328"/>
      <c r="S36" s="328"/>
      <c r="T36" s="329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21">
        <v>4607111036292</v>
      </c>
      <c r="E37" s="322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8"/>
      <c r="R37" s="328"/>
      <c r="S37" s="328"/>
      <c r="T37" s="329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25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6"/>
      <c r="P38" s="318" t="s">
        <v>72</v>
      </c>
      <c r="Q38" s="319"/>
      <c r="R38" s="319"/>
      <c r="S38" s="319"/>
      <c r="T38" s="319"/>
      <c r="U38" s="319"/>
      <c r="V38" s="320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hidden="1" x14ac:dyDescent="0.2">
      <c r="A39" s="324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6"/>
      <c r="P39" s="318" t="s">
        <v>72</v>
      </c>
      <c r="Q39" s="319"/>
      <c r="R39" s="319"/>
      <c r="S39" s="319"/>
      <c r="T39" s="319"/>
      <c r="U39" s="319"/>
      <c r="V39" s="320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hidden="1" customHeight="1" x14ac:dyDescent="0.25">
      <c r="A40" s="323" t="s">
        <v>99</v>
      </c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07"/>
      <c r="AB40" s="307"/>
      <c r="AC40" s="307"/>
    </row>
    <row r="41" spans="1:68" ht="14.25" hidden="1" customHeight="1" x14ac:dyDescent="0.25">
      <c r="A41" s="347" t="s">
        <v>100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1">
        <v>4607111037053</v>
      </c>
      <c r="E42" s="322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8"/>
      <c r="R42" s="328"/>
      <c r="S42" s="328"/>
      <c r="T42" s="329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5"/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6"/>
      <c r="P43" s="318" t="s">
        <v>72</v>
      </c>
      <c r="Q43" s="319"/>
      <c r="R43" s="319"/>
      <c r="S43" s="319"/>
      <c r="T43" s="319"/>
      <c r="U43" s="319"/>
      <c r="V43" s="320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hidden="1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6"/>
      <c r="P44" s="318" t="s">
        <v>72</v>
      </c>
      <c r="Q44" s="319"/>
      <c r="R44" s="319"/>
      <c r="S44" s="319"/>
      <c r="T44" s="319"/>
      <c r="U44" s="319"/>
      <c r="V44" s="320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hidden="1" customHeight="1" x14ac:dyDescent="0.25">
      <c r="A45" s="323" t="s">
        <v>105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  <c r="AA45" s="307"/>
      <c r="AB45" s="307"/>
      <c r="AC45" s="307"/>
    </row>
    <row r="46" spans="1:68" ht="14.25" hidden="1" customHeight="1" x14ac:dyDescent="0.25">
      <c r="A46" s="347" t="s">
        <v>63</v>
      </c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1">
        <v>4607111037190</v>
      </c>
      <c r="E47" s="322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8"/>
      <c r="R47" s="328"/>
      <c r="S47" s="328"/>
      <c r="T47" s="329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1">
        <v>4607111038999</v>
      </c>
      <c r="E48" s="322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8"/>
      <c r="R48" s="328"/>
      <c r="S48" s="328"/>
      <c r="T48" s="329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1">
        <v>4607111037183</v>
      </c>
      <c r="E49" s="322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8"/>
      <c r="R49" s="328"/>
      <c r="S49" s="328"/>
      <c r="T49" s="329"/>
      <c r="U49" s="34"/>
      <c r="V49" s="34"/>
      <c r="W49" s="35" t="s">
        <v>69</v>
      </c>
      <c r="X49" s="312">
        <v>84</v>
      </c>
      <c r="Y49" s="313">
        <f t="shared" si="0"/>
        <v>84</v>
      </c>
      <c r="Z49" s="36">
        <f t="shared" si="1"/>
        <v>1.302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628.82399999999996</v>
      </c>
      <c r="BN49" s="67">
        <f t="shared" si="3"/>
        <v>628.82399999999996</v>
      </c>
      <c r="BO49" s="67">
        <f t="shared" si="4"/>
        <v>1</v>
      </c>
      <c r="BP49" s="67">
        <f t="shared" si="5"/>
        <v>1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1">
        <v>4607111039385</v>
      </c>
      <c r="E50" s="322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8"/>
      <c r="R50" s="328"/>
      <c r="S50" s="328"/>
      <c r="T50" s="329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1">
        <v>4607111037091</v>
      </c>
      <c r="E51" s="322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8"/>
      <c r="R51" s="328"/>
      <c r="S51" s="328"/>
      <c r="T51" s="329"/>
      <c r="U51" s="34"/>
      <c r="V51" s="34"/>
      <c r="W51" s="35" t="s">
        <v>69</v>
      </c>
      <c r="X51" s="312">
        <v>60</v>
      </c>
      <c r="Y51" s="313">
        <f t="shared" si="0"/>
        <v>60</v>
      </c>
      <c r="Z51" s="36">
        <f t="shared" si="1"/>
        <v>0.92999999999999994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426.6</v>
      </c>
      <c r="BN51" s="67">
        <f t="shared" si="3"/>
        <v>426.6</v>
      </c>
      <c r="BO51" s="67">
        <f t="shared" si="4"/>
        <v>0.7142857142857143</v>
      </c>
      <c r="BP51" s="67">
        <f t="shared" si="5"/>
        <v>0.7142857142857143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1">
        <v>4607111039392</v>
      </c>
      <c r="E52" s="322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62" t="s">
        <v>120</v>
      </c>
      <c r="Q52" s="328"/>
      <c r="R52" s="328"/>
      <c r="S52" s="328"/>
      <c r="T52" s="329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1">
        <v>4607111036902</v>
      </c>
      <c r="E53" s="322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8"/>
      <c r="R53" s="328"/>
      <c r="S53" s="328"/>
      <c r="T53" s="329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1">
        <v>4607111038982</v>
      </c>
      <c r="E54" s="322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8"/>
      <c r="R54" s="328"/>
      <c r="S54" s="328"/>
      <c r="T54" s="329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1">
        <v>4607111036858</v>
      </c>
      <c r="E55" s="322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0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8"/>
      <c r="R55" s="328"/>
      <c r="S55" s="328"/>
      <c r="T55" s="329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1">
        <v>4607111039354</v>
      </c>
      <c r="E56" s="322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8"/>
      <c r="R56" s="328"/>
      <c r="S56" s="328"/>
      <c r="T56" s="329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1">
        <v>4607111036889</v>
      </c>
      <c r="E57" s="322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8"/>
      <c r="R57" s="328"/>
      <c r="S57" s="328"/>
      <c r="T57" s="329"/>
      <c r="U57" s="34"/>
      <c r="V57" s="34"/>
      <c r="W57" s="35" t="s">
        <v>69</v>
      </c>
      <c r="X57" s="312">
        <v>60</v>
      </c>
      <c r="Y57" s="313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1">
        <v>4607111039330</v>
      </c>
      <c r="E58" s="322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8"/>
      <c r="R58" s="328"/>
      <c r="S58" s="328"/>
      <c r="T58" s="329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5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6"/>
      <c r="P59" s="318" t="s">
        <v>72</v>
      </c>
      <c r="Q59" s="319"/>
      <c r="R59" s="319"/>
      <c r="S59" s="319"/>
      <c r="T59" s="319"/>
      <c r="U59" s="319"/>
      <c r="V59" s="320"/>
      <c r="W59" s="37" t="s">
        <v>69</v>
      </c>
      <c r="X59" s="314">
        <f>IFERROR(SUM(X47:X58),"0")</f>
        <v>204</v>
      </c>
      <c r="Y59" s="314">
        <f>IFERROR(SUM(Y47:Y58),"0")</f>
        <v>204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3.1619999999999999</v>
      </c>
      <c r="AA59" s="315"/>
      <c r="AB59" s="315"/>
      <c r="AC59" s="315"/>
    </row>
    <row r="60" spans="1:68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6"/>
      <c r="P60" s="318" t="s">
        <v>72</v>
      </c>
      <c r="Q60" s="319"/>
      <c r="R60" s="319"/>
      <c r="S60" s="319"/>
      <c r="T60" s="319"/>
      <c r="U60" s="319"/>
      <c r="V60" s="320"/>
      <c r="W60" s="37" t="s">
        <v>73</v>
      </c>
      <c r="X60" s="314">
        <f>IFERROR(SUMPRODUCT(X47:X58*H47:H58),"0")</f>
        <v>1449.6000000000001</v>
      </c>
      <c r="Y60" s="314">
        <f>IFERROR(SUMPRODUCT(Y47:Y58*H47:H58),"0")</f>
        <v>1449.6000000000001</v>
      </c>
      <c r="Z60" s="37"/>
      <c r="AA60" s="315"/>
      <c r="AB60" s="315"/>
      <c r="AC60" s="315"/>
    </row>
    <row r="61" spans="1:68" ht="16.5" hidden="1" customHeight="1" x14ac:dyDescent="0.25">
      <c r="A61" s="323" t="s">
        <v>133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07"/>
      <c r="AB61" s="307"/>
      <c r="AC61" s="307"/>
    </row>
    <row r="62" spans="1:68" ht="14.25" hidden="1" customHeight="1" x14ac:dyDescent="0.25">
      <c r="A62" s="347" t="s">
        <v>63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1">
        <v>4607111037411</v>
      </c>
      <c r="E63" s="322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8"/>
      <c r="R63" s="328"/>
      <c r="S63" s="328"/>
      <c r="T63" s="329"/>
      <c r="U63" s="34"/>
      <c r="V63" s="34"/>
      <c r="W63" s="35" t="s">
        <v>69</v>
      </c>
      <c r="X63" s="312">
        <v>126</v>
      </c>
      <c r="Y63" s="313">
        <f>IFERROR(IF(X63="","",X63),"")</f>
        <v>126</v>
      </c>
      <c r="Z63" s="36">
        <f>IFERROR(IF(X63="","",X63*0.00502),"")</f>
        <v>0.63251999999999997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354.46320000000003</v>
      </c>
      <c r="BN63" s="67">
        <f>IFERROR(Y63*I63,"0")</f>
        <v>354.46320000000003</v>
      </c>
      <c r="BO63" s="67">
        <f>IFERROR(X63/J63,"0")</f>
        <v>0.53846153846153844</v>
      </c>
      <c r="BP63" s="67">
        <f>IFERROR(Y63/J63,"0")</f>
        <v>0.53846153846153844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1">
        <v>4607111036728</v>
      </c>
      <c r="E64" s="322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8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8"/>
      <c r="R64" s="328"/>
      <c r="S64" s="328"/>
      <c r="T64" s="329"/>
      <c r="U64" s="34"/>
      <c r="V64" s="34"/>
      <c r="W64" s="35" t="s">
        <v>69</v>
      </c>
      <c r="X64" s="312">
        <v>144</v>
      </c>
      <c r="Y64" s="31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25"/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6"/>
      <c r="P65" s="318" t="s">
        <v>72</v>
      </c>
      <c r="Q65" s="319"/>
      <c r="R65" s="319"/>
      <c r="S65" s="319"/>
      <c r="T65" s="319"/>
      <c r="U65" s="319"/>
      <c r="V65" s="320"/>
      <c r="W65" s="37" t="s">
        <v>69</v>
      </c>
      <c r="X65" s="314">
        <f>IFERROR(SUM(X63:X64),"0")</f>
        <v>270</v>
      </c>
      <c r="Y65" s="314">
        <f>IFERROR(SUM(Y63:Y64),"0")</f>
        <v>270</v>
      </c>
      <c r="Z65" s="314">
        <f>IFERROR(IF(Z63="",0,Z63),"0")+IFERROR(IF(Z64="",0,Z64),"0")</f>
        <v>1.8795599999999999</v>
      </c>
      <c r="AA65" s="315"/>
      <c r="AB65" s="315"/>
      <c r="AC65" s="315"/>
    </row>
    <row r="66" spans="1:68" x14ac:dyDescent="0.2">
      <c r="A66" s="324"/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6"/>
      <c r="P66" s="318" t="s">
        <v>72</v>
      </c>
      <c r="Q66" s="319"/>
      <c r="R66" s="319"/>
      <c r="S66" s="319"/>
      <c r="T66" s="319"/>
      <c r="U66" s="319"/>
      <c r="V66" s="320"/>
      <c r="W66" s="37" t="s">
        <v>73</v>
      </c>
      <c r="X66" s="314">
        <f>IFERROR(SUMPRODUCT(X63:X64*H63:H64),"0")</f>
        <v>1060.2</v>
      </c>
      <c r="Y66" s="314">
        <f>IFERROR(SUMPRODUCT(Y63:Y64*H63:H64),"0")</f>
        <v>1060.2</v>
      </c>
      <c r="Z66" s="37"/>
      <c r="AA66" s="315"/>
      <c r="AB66" s="315"/>
      <c r="AC66" s="315"/>
    </row>
    <row r="67" spans="1:68" ht="16.5" hidden="1" customHeight="1" x14ac:dyDescent="0.25">
      <c r="A67" s="323" t="s">
        <v>140</v>
      </c>
      <c r="B67" s="324"/>
      <c r="C67" s="324"/>
      <c r="D67" s="324"/>
      <c r="E67" s="324"/>
      <c r="F67" s="324"/>
      <c r="G67" s="324"/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07"/>
      <c r="AB67" s="307"/>
      <c r="AC67" s="307"/>
    </row>
    <row r="68" spans="1:68" ht="14.25" hidden="1" customHeight="1" x14ac:dyDescent="0.25">
      <c r="A68" s="347" t="s">
        <v>141</v>
      </c>
      <c r="B68" s="324"/>
      <c r="C68" s="324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06"/>
      <c r="AB68" s="306"/>
      <c r="AC68" s="30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1">
        <v>4607111033659</v>
      </c>
      <c r="E69" s="322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2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8"/>
      <c r="R69" s="328"/>
      <c r="S69" s="328"/>
      <c r="T69" s="329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5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6"/>
      <c r="P70" s="318" t="s">
        <v>72</v>
      </c>
      <c r="Q70" s="319"/>
      <c r="R70" s="319"/>
      <c r="S70" s="319"/>
      <c r="T70" s="319"/>
      <c r="U70" s="319"/>
      <c r="V70" s="320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hidden="1" x14ac:dyDescent="0.2">
      <c r="A71" s="324"/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6"/>
      <c r="P71" s="318" t="s">
        <v>72</v>
      </c>
      <c r="Q71" s="319"/>
      <c r="R71" s="319"/>
      <c r="S71" s="319"/>
      <c r="T71" s="319"/>
      <c r="U71" s="319"/>
      <c r="V71" s="320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hidden="1" customHeight="1" x14ac:dyDescent="0.25">
      <c r="A72" s="323" t="s">
        <v>145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07"/>
      <c r="AB72" s="307"/>
      <c r="AC72" s="307"/>
    </row>
    <row r="73" spans="1:68" ht="14.25" hidden="1" customHeight="1" x14ac:dyDescent="0.25">
      <c r="A73" s="347" t="s">
        <v>146</v>
      </c>
      <c r="B73" s="324"/>
      <c r="C73" s="324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06"/>
      <c r="AB73" s="306"/>
      <c r="AC73" s="306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21">
        <v>4607111034137</v>
      </c>
      <c r="E74" s="322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8"/>
      <c r="R74" s="328"/>
      <c r="S74" s="328"/>
      <c r="T74" s="329"/>
      <c r="U74" s="34"/>
      <c r="V74" s="34"/>
      <c r="W74" s="35" t="s">
        <v>69</v>
      </c>
      <c r="X74" s="312">
        <v>0</v>
      </c>
      <c r="Y74" s="313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1">
        <v>4607111034120</v>
      </c>
      <c r="E75" s="322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8"/>
      <c r="R75" s="328"/>
      <c r="S75" s="328"/>
      <c r="T75" s="329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5"/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6"/>
      <c r="P76" s="318" t="s">
        <v>72</v>
      </c>
      <c r="Q76" s="319"/>
      <c r="R76" s="319"/>
      <c r="S76" s="319"/>
      <c r="T76" s="319"/>
      <c r="U76" s="319"/>
      <c r="V76" s="320"/>
      <c r="W76" s="37" t="s">
        <v>69</v>
      </c>
      <c r="X76" s="314">
        <f>IFERROR(SUM(X74:X75),"0")</f>
        <v>28</v>
      </c>
      <c r="Y76" s="314">
        <f>IFERROR(SUM(Y74:Y75),"0")</f>
        <v>28</v>
      </c>
      <c r="Z76" s="314">
        <f>IFERROR(IF(Z74="",0,Z74),"0")+IFERROR(IF(Z75="",0,Z75),"0")</f>
        <v>0.50063999999999997</v>
      </c>
      <c r="AA76" s="315"/>
      <c r="AB76" s="315"/>
      <c r="AC76" s="315"/>
    </row>
    <row r="77" spans="1:68" x14ac:dyDescent="0.2">
      <c r="A77" s="324"/>
      <c r="B77" s="324"/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  <c r="N77" s="324"/>
      <c r="O77" s="326"/>
      <c r="P77" s="318" t="s">
        <v>72</v>
      </c>
      <c r="Q77" s="319"/>
      <c r="R77" s="319"/>
      <c r="S77" s="319"/>
      <c r="T77" s="319"/>
      <c r="U77" s="319"/>
      <c r="V77" s="320"/>
      <c r="W77" s="37" t="s">
        <v>73</v>
      </c>
      <c r="X77" s="314">
        <f>IFERROR(SUMPRODUCT(X74:X75*H74:H75),"0")</f>
        <v>100.8</v>
      </c>
      <c r="Y77" s="314">
        <f>IFERROR(SUMPRODUCT(Y74:Y75*H74:H75),"0")</f>
        <v>100.8</v>
      </c>
      <c r="Z77" s="37"/>
      <c r="AA77" s="315"/>
      <c r="AB77" s="315"/>
      <c r="AC77" s="315"/>
    </row>
    <row r="78" spans="1:68" ht="16.5" hidden="1" customHeight="1" x14ac:dyDescent="0.25">
      <c r="A78" s="323" t="s">
        <v>153</v>
      </c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07"/>
      <c r="AB78" s="307"/>
      <c r="AC78" s="307"/>
    </row>
    <row r="79" spans="1:68" ht="14.25" hidden="1" customHeight="1" x14ac:dyDescent="0.25">
      <c r="A79" s="347" t="s">
        <v>141</v>
      </c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1">
        <v>4607111036407</v>
      </c>
      <c r="E80" s="322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8"/>
      <c r="R80" s="328"/>
      <c r="S80" s="328"/>
      <c r="T80" s="329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21">
        <v>4607111033628</v>
      </c>
      <c r="E81" s="322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8"/>
      <c r="R81" s="328"/>
      <c r="S81" s="328"/>
      <c r="T81" s="329"/>
      <c r="U81" s="34"/>
      <c r="V81" s="34"/>
      <c r="W81" s="35" t="s">
        <v>69</v>
      </c>
      <c r="X81" s="312">
        <v>0</v>
      </c>
      <c r="Y81" s="313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1">
        <v>4607111033451</v>
      </c>
      <c r="E82" s="322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1" t="s">
        <v>162</v>
      </c>
      <c r="Q82" s="328"/>
      <c r="R82" s="328"/>
      <c r="S82" s="328"/>
      <c r="T82" s="329"/>
      <c r="U82" s="34"/>
      <c r="V82" s="34"/>
      <c r="W82" s="35" t="s">
        <v>69</v>
      </c>
      <c r="X82" s="312">
        <v>98</v>
      </c>
      <c r="Y82" s="313">
        <f t="shared" si="6"/>
        <v>98</v>
      </c>
      <c r="Z82" s="36">
        <f t="shared" si="7"/>
        <v>1.75224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421.75280000000004</v>
      </c>
      <c r="BN82" s="67">
        <f t="shared" si="9"/>
        <v>421.75280000000004</v>
      </c>
      <c r="BO82" s="67">
        <f t="shared" si="10"/>
        <v>1.4</v>
      </c>
      <c r="BP82" s="67">
        <f t="shared" si="11"/>
        <v>1.4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21">
        <v>4607111035141</v>
      </c>
      <c r="E83" s="322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8"/>
      <c r="R83" s="328"/>
      <c r="S83" s="328"/>
      <c r="T83" s="329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1">
        <v>4607111033444</v>
      </c>
      <c r="E84" s="322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4" t="s">
        <v>169</v>
      </c>
      <c r="Q84" s="328"/>
      <c r="R84" s="328"/>
      <c r="S84" s="328"/>
      <c r="T84" s="329"/>
      <c r="U84" s="34"/>
      <c r="V84" s="34"/>
      <c r="W84" s="35" t="s">
        <v>69</v>
      </c>
      <c r="X84" s="312">
        <v>126</v>
      </c>
      <c r="Y84" s="313">
        <f t="shared" si="6"/>
        <v>126</v>
      </c>
      <c r="Z84" s="36">
        <f t="shared" si="7"/>
        <v>2.2528800000000002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542.25360000000001</v>
      </c>
      <c r="BN84" s="67">
        <f t="shared" si="9"/>
        <v>542.25360000000001</v>
      </c>
      <c r="BO84" s="67">
        <f t="shared" si="10"/>
        <v>1.8</v>
      </c>
      <c r="BP84" s="67">
        <f t="shared" si="11"/>
        <v>1.8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1">
        <v>4607111035028</v>
      </c>
      <c r="E85" s="322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8"/>
      <c r="R85" s="328"/>
      <c r="S85" s="328"/>
      <c r="T85" s="329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5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6"/>
      <c r="P86" s="318" t="s">
        <v>72</v>
      </c>
      <c r="Q86" s="319"/>
      <c r="R86" s="319"/>
      <c r="S86" s="319"/>
      <c r="T86" s="319"/>
      <c r="U86" s="319"/>
      <c r="V86" s="320"/>
      <c r="W86" s="37" t="s">
        <v>69</v>
      </c>
      <c r="X86" s="314">
        <f>IFERROR(SUM(X80:X85),"0")</f>
        <v>238</v>
      </c>
      <c r="Y86" s="314">
        <f>IFERROR(SUM(Y80:Y85),"0")</f>
        <v>238</v>
      </c>
      <c r="Z86" s="314">
        <f>IFERROR(IF(Z80="",0,Z80),"0")+IFERROR(IF(Z81="",0,Z81),"0")+IFERROR(IF(Z82="",0,Z82),"0")+IFERROR(IF(Z83="",0,Z83),"0")+IFERROR(IF(Z84="",0,Z84),"0")+IFERROR(IF(Z85="",0,Z85),"0")</f>
        <v>4.2554400000000001</v>
      </c>
      <c r="AA86" s="315"/>
      <c r="AB86" s="315"/>
      <c r="AC86" s="315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6"/>
      <c r="P87" s="318" t="s">
        <v>72</v>
      </c>
      <c r="Q87" s="319"/>
      <c r="R87" s="319"/>
      <c r="S87" s="319"/>
      <c r="T87" s="319"/>
      <c r="U87" s="319"/>
      <c r="V87" s="320"/>
      <c r="W87" s="37" t="s">
        <v>73</v>
      </c>
      <c r="X87" s="314">
        <f>IFERROR(SUMPRODUCT(X80:X85*H80:H85),"0")</f>
        <v>865.2</v>
      </c>
      <c r="Y87" s="314">
        <f>IFERROR(SUMPRODUCT(Y80:Y85*H80:H85),"0")</f>
        <v>865.2</v>
      </c>
      <c r="Z87" s="37"/>
      <c r="AA87" s="315"/>
      <c r="AB87" s="315"/>
      <c r="AC87" s="315"/>
    </row>
    <row r="88" spans="1:68" ht="16.5" hidden="1" customHeight="1" x14ac:dyDescent="0.25">
      <c r="A88" s="323" t="s">
        <v>172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7"/>
      <c r="AB88" s="307"/>
      <c r="AC88" s="307"/>
    </row>
    <row r="89" spans="1:68" ht="14.25" hidden="1" customHeight="1" x14ac:dyDescent="0.25">
      <c r="A89" s="347" t="s">
        <v>173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1">
        <v>4607025784012</v>
      </c>
      <c r="E90" s="322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8"/>
      <c r="R90" s="328"/>
      <c r="S90" s="328"/>
      <c r="T90" s="329"/>
      <c r="U90" s="34"/>
      <c r="V90" s="34"/>
      <c r="W90" s="35" t="s">
        <v>69</v>
      </c>
      <c r="X90" s="312">
        <v>42</v>
      </c>
      <c r="Y90" s="313">
        <f>IFERROR(IF(X90="","",X90),"")</f>
        <v>42</v>
      </c>
      <c r="Z90" s="36">
        <f>IFERROR(IF(X90="","",X90*0.00936),"")</f>
        <v>0.39312000000000002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104.63040000000001</v>
      </c>
      <c r="BN90" s="67">
        <f>IFERROR(Y90*I90,"0")</f>
        <v>104.63040000000001</v>
      </c>
      <c r="BO90" s="67">
        <f>IFERROR(X90/J90,"0")</f>
        <v>0.33333333333333331</v>
      </c>
      <c r="BP90" s="67">
        <f>IFERROR(Y90/J90,"0")</f>
        <v>0.33333333333333331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1">
        <v>4607025784319</v>
      </c>
      <c r="E91" s="322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8"/>
      <c r="R91" s="328"/>
      <c r="S91" s="328"/>
      <c r="T91" s="329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1">
        <v>4607111035370</v>
      </c>
      <c r="E92" s="322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2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8"/>
      <c r="R92" s="328"/>
      <c r="S92" s="328"/>
      <c r="T92" s="329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5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6"/>
      <c r="P93" s="318" t="s">
        <v>72</v>
      </c>
      <c r="Q93" s="319"/>
      <c r="R93" s="319"/>
      <c r="S93" s="319"/>
      <c r="T93" s="319"/>
      <c r="U93" s="319"/>
      <c r="V93" s="320"/>
      <c r="W93" s="37" t="s">
        <v>69</v>
      </c>
      <c r="X93" s="314">
        <f>IFERROR(SUM(X90:X92),"0")</f>
        <v>42</v>
      </c>
      <c r="Y93" s="314">
        <f>IFERROR(SUM(Y90:Y92),"0")</f>
        <v>42</v>
      </c>
      <c r="Z93" s="314">
        <f>IFERROR(IF(Z90="",0,Z90),"0")+IFERROR(IF(Z91="",0,Z91),"0")+IFERROR(IF(Z92="",0,Z92),"0")</f>
        <v>0.39312000000000002</v>
      </c>
      <c r="AA93" s="315"/>
      <c r="AB93" s="315"/>
      <c r="AC93" s="315"/>
    </row>
    <row r="94" spans="1:68" x14ac:dyDescent="0.2">
      <c r="A94" s="324"/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6"/>
      <c r="P94" s="318" t="s">
        <v>72</v>
      </c>
      <c r="Q94" s="319"/>
      <c r="R94" s="319"/>
      <c r="S94" s="319"/>
      <c r="T94" s="319"/>
      <c r="U94" s="319"/>
      <c r="V94" s="320"/>
      <c r="W94" s="37" t="s">
        <v>73</v>
      </c>
      <c r="X94" s="314">
        <f>IFERROR(SUMPRODUCT(X90:X92*H90:H92),"0")</f>
        <v>90.72</v>
      </c>
      <c r="Y94" s="314">
        <f>IFERROR(SUMPRODUCT(Y90:Y92*H90:H92),"0")</f>
        <v>90.72</v>
      </c>
      <c r="Z94" s="37"/>
      <c r="AA94" s="315"/>
      <c r="AB94" s="315"/>
      <c r="AC94" s="315"/>
    </row>
    <row r="95" spans="1:68" ht="16.5" hidden="1" customHeight="1" x14ac:dyDescent="0.25">
      <c r="A95" s="323" t="s">
        <v>182</v>
      </c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  <c r="AA95" s="307"/>
      <c r="AB95" s="307"/>
      <c r="AC95" s="307"/>
    </row>
    <row r="96" spans="1:68" ht="14.25" hidden="1" customHeight="1" x14ac:dyDescent="0.25">
      <c r="A96" s="347" t="s">
        <v>63</v>
      </c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  <c r="AA96" s="306"/>
      <c r="AB96" s="306"/>
      <c r="AC96" s="306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1">
        <v>4607111033970</v>
      </c>
      <c r="E97" s="322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8"/>
      <c r="R97" s="328"/>
      <c r="S97" s="328"/>
      <c r="T97" s="329"/>
      <c r="U97" s="34"/>
      <c r="V97" s="34"/>
      <c r="W97" s="35" t="s">
        <v>69</v>
      </c>
      <c r="X97" s="312">
        <v>0</v>
      </c>
      <c r="Y97" s="313">
        <f t="shared" ref="Y97:Y105" si="12">IFERROR(IF(X97="","",X97),"")</f>
        <v>0</v>
      </c>
      <c r="Z97" s="36">
        <f t="shared" ref="Z97:Z105" si="13">IFERROR(IF(X97="","",X97*0.0155),"")</f>
        <v>0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0</v>
      </c>
      <c r="BN97" s="67">
        <f t="shared" ref="BN97:BN105" si="15">IFERROR(Y97*I97,"0")</f>
        <v>0</v>
      </c>
      <c r="BO97" s="67">
        <f t="shared" ref="BO97:BO105" si="16">IFERROR(X97/J97,"0")</f>
        <v>0</v>
      </c>
      <c r="BP97" s="67">
        <f t="shared" ref="BP97:BP105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1">
        <v>4607111039262</v>
      </c>
      <c r="E98" s="322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6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8"/>
      <c r="R98" s="328"/>
      <c r="S98" s="328"/>
      <c r="T98" s="329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1">
        <v>4607111034144</v>
      </c>
      <c r="E99" s="322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8"/>
      <c r="R99" s="328"/>
      <c r="S99" s="328"/>
      <c r="T99" s="329"/>
      <c r="U99" s="34"/>
      <c r="V99" s="34"/>
      <c r="W99" s="35" t="s">
        <v>69</v>
      </c>
      <c r="X99" s="312">
        <v>120</v>
      </c>
      <c r="Y99" s="313">
        <f t="shared" si="12"/>
        <v>120</v>
      </c>
      <c r="Z99" s="36">
        <f t="shared" si="13"/>
        <v>1.8599999999999999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898.31999999999994</v>
      </c>
      <c r="BN99" s="67">
        <f t="shared" si="15"/>
        <v>898.31999999999994</v>
      </c>
      <c r="BO99" s="67">
        <f t="shared" si="16"/>
        <v>1.4285714285714286</v>
      </c>
      <c r="BP99" s="67">
        <f t="shared" si="17"/>
        <v>1.4285714285714286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1">
        <v>4607111039248</v>
      </c>
      <c r="E100" s="322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8"/>
      <c r="R100" s="328"/>
      <c r="S100" s="328"/>
      <c r="T100" s="329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1">
        <v>4607111033987</v>
      </c>
      <c r="E101" s="322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8"/>
      <c r="R101" s="328"/>
      <c r="S101" s="328"/>
      <c r="T101" s="329"/>
      <c r="U101" s="34"/>
      <c r="V101" s="34"/>
      <c r="W101" s="35" t="s">
        <v>69</v>
      </c>
      <c r="X101" s="312">
        <v>24</v>
      </c>
      <c r="Y101" s="313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1">
        <v>4607111039293</v>
      </c>
      <c r="E102" s="322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8"/>
      <c r="R102" s="328"/>
      <c r="S102" s="328"/>
      <c r="T102" s="329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1">
        <v>4607111034151</v>
      </c>
      <c r="E103" s="322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3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8"/>
      <c r="R103" s="328"/>
      <c r="S103" s="328"/>
      <c r="T103" s="329"/>
      <c r="U103" s="34"/>
      <c r="V103" s="34"/>
      <c r="W103" s="35" t="s">
        <v>69</v>
      </c>
      <c r="X103" s="312">
        <v>348</v>
      </c>
      <c r="Y103" s="313">
        <f t="shared" si="12"/>
        <v>348</v>
      </c>
      <c r="Z103" s="36">
        <f t="shared" si="13"/>
        <v>5.3940000000000001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2605.1279999999997</v>
      </c>
      <c r="BN103" s="67">
        <f t="shared" si="15"/>
        <v>2605.1279999999997</v>
      </c>
      <c r="BO103" s="67">
        <f t="shared" si="16"/>
        <v>4.1428571428571432</v>
      </c>
      <c r="BP103" s="67">
        <f t="shared" si="17"/>
        <v>4.1428571428571432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1">
        <v>4607111039279</v>
      </c>
      <c r="E104" s="322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8"/>
      <c r="R104" s="328"/>
      <c r="S104" s="328"/>
      <c r="T104" s="329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1">
        <v>4607111038098</v>
      </c>
      <c r="E105" s="322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7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28"/>
      <c r="R105" s="328"/>
      <c r="S105" s="328"/>
      <c r="T105" s="329"/>
      <c r="U105" s="34"/>
      <c r="V105" s="34"/>
      <c r="W105" s="35" t="s">
        <v>69</v>
      </c>
      <c r="X105" s="312">
        <v>36</v>
      </c>
      <c r="Y105" s="313">
        <f t="shared" si="12"/>
        <v>36</v>
      </c>
      <c r="Z105" s="36">
        <f t="shared" si="13"/>
        <v>0.55800000000000005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240.696</v>
      </c>
      <c r="BN105" s="67">
        <f t="shared" si="15"/>
        <v>240.696</v>
      </c>
      <c r="BO105" s="67">
        <f t="shared" si="16"/>
        <v>0.42857142857142855</v>
      </c>
      <c r="BP105" s="67">
        <f t="shared" si="17"/>
        <v>0.42857142857142855</v>
      </c>
    </row>
    <row r="106" spans="1:68" x14ac:dyDescent="0.2">
      <c r="A106" s="325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6"/>
      <c r="P106" s="318" t="s">
        <v>72</v>
      </c>
      <c r="Q106" s="319"/>
      <c r="R106" s="319"/>
      <c r="S106" s="319"/>
      <c r="T106" s="319"/>
      <c r="U106" s="319"/>
      <c r="V106" s="320"/>
      <c r="W106" s="37" t="s">
        <v>69</v>
      </c>
      <c r="X106" s="314">
        <f>IFERROR(SUM(X97:X105),"0")</f>
        <v>528</v>
      </c>
      <c r="Y106" s="314">
        <f>IFERROR(SUM(Y97:Y105),"0")</f>
        <v>528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8.1839999999999993</v>
      </c>
      <c r="AA106" s="315"/>
      <c r="AB106" s="315"/>
      <c r="AC106" s="315"/>
    </row>
    <row r="107" spans="1:68" x14ac:dyDescent="0.2">
      <c r="A107" s="324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6"/>
      <c r="P107" s="318" t="s">
        <v>72</v>
      </c>
      <c r="Q107" s="319"/>
      <c r="R107" s="319"/>
      <c r="S107" s="319"/>
      <c r="T107" s="319"/>
      <c r="U107" s="319"/>
      <c r="V107" s="320"/>
      <c r="W107" s="37" t="s">
        <v>73</v>
      </c>
      <c r="X107" s="314">
        <f>IFERROR(SUMPRODUCT(X97:X105*H97:H105),"0")</f>
        <v>3765.12</v>
      </c>
      <c r="Y107" s="314">
        <f>IFERROR(SUMPRODUCT(Y97:Y105*H97:H105),"0")</f>
        <v>3765.12</v>
      </c>
      <c r="Z107" s="37"/>
      <c r="AA107" s="315"/>
      <c r="AB107" s="315"/>
      <c r="AC107" s="315"/>
    </row>
    <row r="108" spans="1:68" ht="16.5" hidden="1" customHeight="1" x14ac:dyDescent="0.25">
      <c r="A108" s="323" t="s">
        <v>204</v>
      </c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  <c r="AA108" s="307"/>
      <c r="AB108" s="307"/>
      <c r="AC108" s="307"/>
    </row>
    <row r="109" spans="1:68" ht="14.25" hidden="1" customHeight="1" x14ac:dyDescent="0.25">
      <c r="A109" s="347" t="s">
        <v>141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21">
        <v>4607111034014</v>
      </c>
      <c r="E110" s="322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28"/>
      <c r="R110" s="328"/>
      <c r="S110" s="328"/>
      <c r="T110" s="329"/>
      <c r="U110" s="34"/>
      <c r="V110" s="34"/>
      <c r="W110" s="35" t="s">
        <v>69</v>
      </c>
      <c r="X110" s="312">
        <v>196</v>
      </c>
      <c r="Y110" s="313">
        <f>IFERROR(IF(X110="","",X110),"")</f>
        <v>196</v>
      </c>
      <c r="Z110" s="36">
        <f>IFERROR(IF(X110="","",X110*0.01788),"")</f>
        <v>3.50448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725.90559999999994</v>
      </c>
      <c r="BN110" s="67">
        <f>IFERROR(Y110*I110,"0")</f>
        <v>725.90559999999994</v>
      </c>
      <c r="BO110" s="67">
        <f>IFERROR(X110/J110,"0")</f>
        <v>2.8</v>
      </c>
      <c r="BP110" s="67">
        <f>IFERROR(Y110/J110,"0")</f>
        <v>2.8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21">
        <v>4607111033994</v>
      </c>
      <c r="E111" s="322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6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28"/>
      <c r="R111" s="328"/>
      <c r="S111" s="328"/>
      <c r="T111" s="329"/>
      <c r="U111" s="34"/>
      <c r="V111" s="34"/>
      <c r="W111" s="35" t="s">
        <v>69</v>
      </c>
      <c r="X111" s="312">
        <v>322</v>
      </c>
      <c r="Y111" s="313">
        <f>IFERROR(IF(X111="","",X111),"")</f>
        <v>322</v>
      </c>
      <c r="Z111" s="36">
        <f>IFERROR(IF(X111="","",X111*0.01788),"")</f>
        <v>5.7573600000000003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1192.5591999999999</v>
      </c>
      <c r="BN111" s="67">
        <f>IFERROR(Y111*I111,"0")</f>
        <v>1192.5591999999999</v>
      </c>
      <c r="BO111" s="67">
        <f>IFERROR(X111/J111,"0")</f>
        <v>4.5999999999999996</v>
      </c>
      <c r="BP111" s="67">
        <f>IFERROR(Y111/J111,"0")</f>
        <v>4.5999999999999996</v>
      </c>
    </row>
    <row r="112" spans="1:68" x14ac:dyDescent="0.2">
      <c r="A112" s="325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4"/>
      <c r="M112" s="324"/>
      <c r="N112" s="324"/>
      <c r="O112" s="326"/>
      <c r="P112" s="318" t="s">
        <v>72</v>
      </c>
      <c r="Q112" s="319"/>
      <c r="R112" s="319"/>
      <c r="S112" s="319"/>
      <c r="T112" s="319"/>
      <c r="U112" s="319"/>
      <c r="V112" s="320"/>
      <c r="W112" s="37" t="s">
        <v>69</v>
      </c>
      <c r="X112" s="314">
        <f>IFERROR(SUM(X110:X111),"0")</f>
        <v>518</v>
      </c>
      <c r="Y112" s="314">
        <f>IFERROR(SUM(Y110:Y111),"0")</f>
        <v>518</v>
      </c>
      <c r="Z112" s="314">
        <f>IFERROR(IF(Z110="",0,Z110),"0")+IFERROR(IF(Z111="",0,Z111),"0")</f>
        <v>9.2618399999999994</v>
      </c>
      <c r="AA112" s="315"/>
      <c r="AB112" s="315"/>
      <c r="AC112" s="315"/>
    </row>
    <row r="113" spans="1:68" x14ac:dyDescent="0.2">
      <c r="A113" s="324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6"/>
      <c r="P113" s="318" t="s">
        <v>72</v>
      </c>
      <c r="Q113" s="319"/>
      <c r="R113" s="319"/>
      <c r="S113" s="319"/>
      <c r="T113" s="319"/>
      <c r="U113" s="319"/>
      <c r="V113" s="320"/>
      <c r="W113" s="37" t="s">
        <v>73</v>
      </c>
      <c r="X113" s="314">
        <f>IFERROR(SUMPRODUCT(X110:X111*H110:H111),"0")</f>
        <v>1554</v>
      </c>
      <c r="Y113" s="314">
        <f>IFERROR(SUMPRODUCT(Y110:Y111*H110:H111),"0")</f>
        <v>1554</v>
      </c>
      <c r="Z113" s="37"/>
      <c r="AA113" s="315"/>
      <c r="AB113" s="315"/>
      <c r="AC113" s="315"/>
    </row>
    <row r="114" spans="1:68" ht="16.5" hidden="1" customHeight="1" x14ac:dyDescent="0.25">
      <c r="A114" s="323" t="s">
        <v>210</v>
      </c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07"/>
      <c r="AB114" s="307"/>
      <c r="AC114" s="307"/>
    </row>
    <row r="115" spans="1:68" ht="14.25" hidden="1" customHeight="1" x14ac:dyDescent="0.25">
      <c r="A115" s="347" t="s">
        <v>141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6"/>
      <c r="AB115" s="306"/>
      <c r="AC115" s="306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21">
        <v>4607111039095</v>
      </c>
      <c r="E116" s="322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8"/>
      <c r="R116" s="328"/>
      <c r="S116" s="328"/>
      <c r="T116" s="329"/>
      <c r="U116" s="34"/>
      <c r="V116" s="34"/>
      <c r="W116" s="35" t="s">
        <v>69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21">
        <v>4607111034199</v>
      </c>
      <c r="E117" s="322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8"/>
      <c r="R117" s="328"/>
      <c r="S117" s="328"/>
      <c r="T117" s="329"/>
      <c r="U117" s="34"/>
      <c r="V117" s="34"/>
      <c r="W117" s="35" t="s">
        <v>69</v>
      </c>
      <c r="X117" s="312">
        <v>112</v>
      </c>
      <c r="Y117" s="313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325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6"/>
      <c r="P118" s="318" t="s">
        <v>72</v>
      </c>
      <c r="Q118" s="319"/>
      <c r="R118" s="319"/>
      <c r="S118" s="319"/>
      <c r="T118" s="319"/>
      <c r="U118" s="319"/>
      <c r="V118" s="320"/>
      <c r="W118" s="37" t="s">
        <v>69</v>
      </c>
      <c r="X118" s="314">
        <f>IFERROR(SUM(X116:X117),"0")</f>
        <v>112</v>
      </c>
      <c r="Y118" s="314">
        <f>IFERROR(SUM(Y116:Y117),"0")</f>
        <v>112</v>
      </c>
      <c r="Z118" s="314">
        <f>IFERROR(IF(Z116="",0,Z116),"0")+IFERROR(IF(Z117="",0,Z117),"0")</f>
        <v>2.0025599999999999</v>
      </c>
      <c r="AA118" s="315"/>
      <c r="AB118" s="315"/>
      <c r="AC118" s="315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6"/>
      <c r="P119" s="318" t="s">
        <v>72</v>
      </c>
      <c r="Q119" s="319"/>
      <c r="R119" s="319"/>
      <c r="S119" s="319"/>
      <c r="T119" s="319"/>
      <c r="U119" s="319"/>
      <c r="V119" s="320"/>
      <c r="W119" s="37" t="s">
        <v>73</v>
      </c>
      <c r="X119" s="314">
        <f>IFERROR(SUMPRODUCT(X116:X117*H116:H117),"0")</f>
        <v>336</v>
      </c>
      <c r="Y119" s="314">
        <f>IFERROR(SUMPRODUCT(Y116:Y117*H116:H117),"0")</f>
        <v>336</v>
      </c>
      <c r="Z119" s="37"/>
      <c r="AA119" s="315"/>
      <c r="AB119" s="315"/>
      <c r="AC119" s="315"/>
    </row>
    <row r="120" spans="1:68" ht="16.5" hidden="1" customHeight="1" x14ac:dyDescent="0.25">
      <c r="A120" s="323" t="s">
        <v>217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7"/>
      <c r="AB120" s="307"/>
      <c r="AC120" s="307"/>
    </row>
    <row r="121" spans="1:68" ht="14.25" hidden="1" customHeight="1" x14ac:dyDescent="0.25">
      <c r="A121" s="347" t="s">
        <v>141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06"/>
      <c r="AB121" s="306"/>
      <c r="AC121" s="306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21">
        <v>4607111034816</v>
      </c>
      <c r="E122" s="322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8"/>
      <c r="R122" s="328"/>
      <c r="S122" s="328"/>
      <c r="T122" s="329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21">
        <v>4607111034380</v>
      </c>
      <c r="E123" s="322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1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8"/>
      <c r="R123" s="328"/>
      <c r="S123" s="328"/>
      <c r="T123" s="329"/>
      <c r="U123" s="34"/>
      <c r="V123" s="34"/>
      <c r="W123" s="35" t="s">
        <v>69</v>
      </c>
      <c r="X123" s="312">
        <v>56</v>
      </c>
      <c r="Y123" s="313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21">
        <v>4607111034397</v>
      </c>
      <c r="E124" s="322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8"/>
      <c r="R124" s="328"/>
      <c r="S124" s="328"/>
      <c r="T124" s="329"/>
      <c r="U124" s="34"/>
      <c r="V124" s="34"/>
      <c r="W124" s="35" t="s">
        <v>69</v>
      </c>
      <c r="X124" s="312">
        <v>294</v>
      </c>
      <c r="Y124" s="313">
        <f>IFERROR(IF(X124="","",X124),"")</f>
        <v>294</v>
      </c>
      <c r="Z124" s="36">
        <f>IFERROR(IF(X124="","",X124*0.01788),"")</f>
        <v>5.2567199999999996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964.31999999999994</v>
      </c>
      <c r="BN124" s="67">
        <f>IFERROR(Y124*I124,"0")</f>
        <v>964.31999999999994</v>
      </c>
      <c r="BO124" s="67">
        <f>IFERROR(X124/J124,"0")</f>
        <v>4.2</v>
      </c>
      <c r="BP124" s="67">
        <f>IFERROR(Y124/J124,"0")</f>
        <v>4.2</v>
      </c>
    </row>
    <row r="125" spans="1:68" x14ac:dyDescent="0.2">
      <c r="A125" s="325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6"/>
      <c r="P125" s="318" t="s">
        <v>72</v>
      </c>
      <c r="Q125" s="319"/>
      <c r="R125" s="319"/>
      <c r="S125" s="319"/>
      <c r="T125" s="319"/>
      <c r="U125" s="319"/>
      <c r="V125" s="320"/>
      <c r="W125" s="37" t="s">
        <v>69</v>
      </c>
      <c r="X125" s="314">
        <f>IFERROR(SUM(X122:X124),"0")</f>
        <v>350</v>
      </c>
      <c r="Y125" s="314">
        <f>IFERROR(SUM(Y122:Y124),"0")</f>
        <v>350</v>
      </c>
      <c r="Z125" s="314">
        <f>IFERROR(IF(Z122="",0,Z122),"0")+IFERROR(IF(Z123="",0,Z123),"0")+IFERROR(IF(Z124="",0,Z124),"0")</f>
        <v>6.2579999999999991</v>
      </c>
      <c r="AA125" s="315"/>
      <c r="AB125" s="315"/>
      <c r="AC125" s="315"/>
    </row>
    <row r="126" spans="1:68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6"/>
      <c r="P126" s="318" t="s">
        <v>72</v>
      </c>
      <c r="Q126" s="319"/>
      <c r="R126" s="319"/>
      <c r="S126" s="319"/>
      <c r="T126" s="319"/>
      <c r="U126" s="319"/>
      <c r="V126" s="320"/>
      <c r="W126" s="37" t="s">
        <v>73</v>
      </c>
      <c r="X126" s="314">
        <f>IFERROR(SUMPRODUCT(X122:X124*H122:H124),"0")</f>
        <v>1050</v>
      </c>
      <c r="Y126" s="314">
        <f>IFERROR(SUMPRODUCT(Y122:Y124*H122:H124),"0")</f>
        <v>1050</v>
      </c>
      <c r="Z126" s="37"/>
      <c r="AA126" s="315"/>
      <c r="AB126" s="315"/>
      <c r="AC126" s="315"/>
    </row>
    <row r="127" spans="1:68" ht="16.5" hidden="1" customHeight="1" x14ac:dyDescent="0.25">
      <c r="A127" s="323" t="s">
        <v>225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  <c r="AA127" s="307"/>
      <c r="AB127" s="307"/>
      <c r="AC127" s="307"/>
    </row>
    <row r="128" spans="1:68" ht="14.25" hidden="1" customHeight="1" x14ac:dyDescent="0.25">
      <c r="A128" s="347" t="s">
        <v>141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  <c r="AA128" s="306"/>
      <c r="AB128" s="306"/>
      <c r="AC128" s="306"/>
    </row>
    <row r="129" spans="1:68" ht="27" hidden="1" customHeight="1" x14ac:dyDescent="0.25">
      <c r="A129" s="54" t="s">
        <v>226</v>
      </c>
      <c r="B129" s="54" t="s">
        <v>227</v>
      </c>
      <c r="C129" s="31">
        <v>4301135279</v>
      </c>
      <c r="D129" s="321">
        <v>4607111035806</v>
      </c>
      <c r="E129" s="322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8"/>
      <c r="R129" s="328"/>
      <c r="S129" s="328"/>
      <c r="T129" s="329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5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6"/>
      <c r="P130" s="318" t="s">
        <v>72</v>
      </c>
      <c r="Q130" s="319"/>
      <c r="R130" s="319"/>
      <c r="S130" s="319"/>
      <c r="T130" s="319"/>
      <c r="U130" s="319"/>
      <c r="V130" s="320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hidden="1" x14ac:dyDescent="0.2">
      <c r="A131" s="324"/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6"/>
      <c r="P131" s="318" t="s">
        <v>72</v>
      </c>
      <c r="Q131" s="319"/>
      <c r="R131" s="319"/>
      <c r="S131" s="319"/>
      <c r="T131" s="319"/>
      <c r="U131" s="319"/>
      <c r="V131" s="320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hidden="1" customHeight="1" x14ac:dyDescent="0.25">
      <c r="A132" s="323" t="s">
        <v>229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07"/>
      <c r="AB132" s="307"/>
      <c r="AC132" s="307"/>
    </row>
    <row r="133" spans="1:68" ht="14.25" hidden="1" customHeight="1" x14ac:dyDescent="0.25">
      <c r="A133" s="347" t="s">
        <v>230</v>
      </c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  <c r="AA133" s="306"/>
      <c r="AB133" s="306"/>
      <c r="AC133" s="306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21">
        <v>4607111035639</v>
      </c>
      <c r="E134" s="322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07" t="s">
        <v>234</v>
      </c>
      <c r="Q134" s="328"/>
      <c r="R134" s="328"/>
      <c r="S134" s="328"/>
      <c r="T134" s="329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21">
        <v>4607111035646</v>
      </c>
      <c r="E135" s="322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8"/>
      <c r="R135" s="328"/>
      <c r="S135" s="328"/>
      <c r="T135" s="329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5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6"/>
      <c r="P136" s="318" t="s">
        <v>72</v>
      </c>
      <c r="Q136" s="319"/>
      <c r="R136" s="319"/>
      <c r="S136" s="319"/>
      <c r="T136" s="319"/>
      <c r="U136" s="319"/>
      <c r="V136" s="320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6"/>
      <c r="P137" s="318" t="s">
        <v>72</v>
      </c>
      <c r="Q137" s="319"/>
      <c r="R137" s="319"/>
      <c r="S137" s="319"/>
      <c r="T137" s="319"/>
      <c r="U137" s="319"/>
      <c r="V137" s="320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3" t="s">
        <v>238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07"/>
      <c r="AB138" s="307"/>
      <c r="AC138" s="307"/>
    </row>
    <row r="139" spans="1:68" ht="14.25" hidden="1" customHeight="1" x14ac:dyDescent="0.25">
      <c r="A139" s="347" t="s">
        <v>141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  <c r="AA139" s="306"/>
      <c r="AB139" s="306"/>
      <c r="AC139" s="306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21">
        <v>4607111036568</v>
      </c>
      <c r="E140" s="322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2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8"/>
      <c r="R140" s="328"/>
      <c r="S140" s="328"/>
      <c r="T140" s="329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5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6"/>
      <c r="P141" s="318" t="s">
        <v>72</v>
      </c>
      <c r="Q141" s="319"/>
      <c r="R141" s="319"/>
      <c r="S141" s="319"/>
      <c r="T141" s="319"/>
      <c r="U141" s="319"/>
      <c r="V141" s="320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6"/>
      <c r="P142" s="318" t="s">
        <v>72</v>
      </c>
      <c r="Q142" s="319"/>
      <c r="R142" s="319"/>
      <c r="S142" s="319"/>
      <c r="T142" s="319"/>
      <c r="U142" s="319"/>
      <c r="V142" s="320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81" t="s">
        <v>242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48"/>
      <c r="AB143" s="48"/>
      <c r="AC143" s="48"/>
    </row>
    <row r="144" spans="1:68" ht="16.5" hidden="1" customHeight="1" x14ac:dyDescent="0.25">
      <c r="A144" s="323" t="s">
        <v>243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  <c r="AA144" s="307"/>
      <c r="AB144" s="307"/>
      <c r="AC144" s="307"/>
    </row>
    <row r="145" spans="1:68" ht="14.25" hidden="1" customHeight="1" x14ac:dyDescent="0.25">
      <c r="A145" s="347" t="s">
        <v>141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  <c r="AA145" s="306"/>
      <c r="AB145" s="306"/>
      <c r="AC145" s="306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21">
        <v>4607111039057</v>
      </c>
      <c r="E146" s="322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5" t="s">
        <v>246</v>
      </c>
      <c r="Q146" s="328"/>
      <c r="R146" s="328"/>
      <c r="S146" s="328"/>
      <c r="T146" s="329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5"/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6"/>
      <c r="P147" s="318" t="s">
        <v>72</v>
      </c>
      <c r="Q147" s="319"/>
      <c r="R147" s="319"/>
      <c r="S147" s="319"/>
      <c r="T147" s="319"/>
      <c r="U147" s="319"/>
      <c r="V147" s="320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4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6"/>
      <c r="P148" s="318" t="s">
        <v>72</v>
      </c>
      <c r="Q148" s="319"/>
      <c r="R148" s="319"/>
      <c r="S148" s="319"/>
      <c r="T148" s="319"/>
      <c r="U148" s="319"/>
      <c r="V148" s="320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3" t="s">
        <v>247</v>
      </c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  <c r="AA149" s="307"/>
      <c r="AB149" s="307"/>
      <c r="AC149" s="307"/>
    </row>
    <row r="150" spans="1:68" ht="14.25" hidden="1" customHeight="1" x14ac:dyDescent="0.25">
      <c r="A150" s="347" t="s">
        <v>63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06"/>
      <c r="AB150" s="306"/>
      <c r="AC150" s="306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21">
        <v>4607111036384</v>
      </c>
      <c r="E151" s="322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28"/>
      <c r="R151" s="328"/>
      <c r="S151" s="328"/>
      <c r="T151" s="329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21">
        <v>4640242180250</v>
      </c>
      <c r="E152" s="322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2" t="s">
        <v>254</v>
      </c>
      <c r="Q152" s="328"/>
      <c r="R152" s="328"/>
      <c r="S152" s="328"/>
      <c r="T152" s="329"/>
      <c r="U152" s="34"/>
      <c r="V152" s="34"/>
      <c r="W152" s="35" t="s">
        <v>69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21">
        <v>4607111036216</v>
      </c>
      <c r="E153" s="322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36" t="s">
        <v>258</v>
      </c>
      <c r="Q153" s="328"/>
      <c r="R153" s="328"/>
      <c r="S153" s="328"/>
      <c r="T153" s="329"/>
      <c r="U153" s="34"/>
      <c r="V153" s="34"/>
      <c r="W153" s="35" t="s">
        <v>69</v>
      </c>
      <c r="X153" s="312">
        <v>96</v>
      </c>
      <c r="Y153" s="313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21">
        <v>4607111036278</v>
      </c>
      <c r="E154" s="322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9" t="s">
        <v>262</v>
      </c>
      <c r="Q154" s="328"/>
      <c r="R154" s="328"/>
      <c r="S154" s="328"/>
      <c r="T154" s="329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5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6"/>
      <c r="P155" s="318" t="s">
        <v>72</v>
      </c>
      <c r="Q155" s="319"/>
      <c r="R155" s="319"/>
      <c r="S155" s="319"/>
      <c r="T155" s="319"/>
      <c r="U155" s="319"/>
      <c r="V155" s="320"/>
      <c r="W155" s="37" t="s">
        <v>69</v>
      </c>
      <c r="X155" s="314">
        <f>IFERROR(SUM(X151:X154),"0")</f>
        <v>96</v>
      </c>
      <c r="Y155" s="314">
        <f>IFERROR(SUM(Y151:Y154),"0")</f>
        <v>96</v>
      </c>
      <c r="Z155" s="314">
        <f>IFERROR(IF(Z151="",0,Z151),"0")+IFERROR(IF(Z152="",0,Z152),"0")+IFERROR(IF(Z153="",0,Z153),"0")+IFERROR(IF(Z154="",0,Z154),"0")</f>
        <v>0.83135999999999988</v>
      </c>
      <c r="AA155" s="315"/>
      <c r="AB155" s="315"/>
      <c r="AC155" s="315"/>
    </row>
    <row r="156" spans="1:68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6"/>
      <c r="P156" s="318" t="s">
        <v>72</v>
      </c>
      <c r="Q156" s="319"/>
      <c r="R156" s="319"/>
      <c r="S156" s="319"/>
      <c r="T156" s="319"/>
      <c r="U156" s="319"/>
      <c r="V156" s="320"/>
      <c r="W156" s="37" t="s">
        <v>73</v>
      </c>
      <c r="X156" s="314">
        <f>IFERROR(SUMPRODUCT(X151:X154*H151:H154),"0")</f>
        <v>480</v>
      </c>
      <c r="Y156" s="314">
        <f>IFERROR(SUMPRODUCT(Y151:Y154*H151:H154),"0")</f>
        <v>480</v>
      </c>
      <c r="Z156" s="37"/>
      <c r="AA156" s="315"/>
      <c r="AB156" s="315"/>
      <c r="AC156" s="315"/>
    </row>
    <row r="157" spans="1:68" ht="14.25" hidden="1" customHeight="1" x14ac:dyDescent="0.25">
      <c r="A157" s="347" t="s">
        <v>264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06"/>
      <c r="AB157" s="306"/>
      <c r="AC157" s="306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21">
        <v>4607111036827</v>
      </c>
      <c r="E158" s="322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8"/>
      <c r="R158" s="328"/>
      <c r="S158" s="328"/>
      <c r="T158" s="329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21">
        <v>4607111036834</v>
      </c>
      <c r="E159" s="322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8"/>
      <c r="R159" s="328"/>
      <c r="S159" s="328"/>
      <c r="T159" s="329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5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6"/>
      <c r="P160" s="318" t="s">
        <v>72</v>
      </c>
      <c r="Q160" s="319"/>
      <c r="R160" s="319"/>
      <c r="S160" s="319"/>
      <c r="T160" s="319"/>
      <c r="U160" s="319"/>
      <c r="V160" s="320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6"/>
      <c r="P161" s="318" t="s">
        <v>72</v>
      </c>
      <c r="Q161" s="319"/>
      <c r="R161" s="319"/>
      <c r="S161" s="319"/>
      <c r="T161" s="319"/>
      <c r="U161" s="319"/>
      <c r="V161" s="320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81" t="s">
        <v>270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382"/>
      <c r="Z162" s="382"/>
      <c r="AA162" s="48"/>
      <c r="AB162" s="48"/>
      <c r="AC162" s="48"/>
    </row>
    <row r="163" spans="1:68" ht="16.5" hidden="1" customHeight="1" x14ac:dyDescent="0.25">
      <c r="A163" s="323" t="s">
        <v>271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07"/>
      <c r="AB163" s="307"/>
      <c r="AC163" s="307"/>
    </row>
    <row r="164" spans="1:68" ht="14.25" hidden="1" customHeight="1" x14ac:dyDescent="0.25">
      <c r="A164" s="347" t="s">
        <v>76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21">
        <v>4607111035721</v>
      </c>
      <c r="E165" s="322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4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8"/>
      <c r="R165" s="328"/>
      <c r="S165" s="328"/>
      <c r="T165" s="329"/>
      <c r="U165" s="34"/>
      <c r="V165" s="34"/>
      <c r="W165" s="35" t="s">
        <v>69</v>
      </c>
      <c r="X165" s="312">
        <v>98</v>
      </c>
      <c r="Y165" s="313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21">
        <v>4607111035691</v>
      </c>
      <c r="E166" s="322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3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8"/>
      <c r="R166" s="328"/>
      <c r="S166" s="328"/>
      <c r="T166" s="329"/>
      <c r="U166" s="34"/>
      <c r="V166" s="34"/>
      <c r="W166" s="35" t="s">
        <v>69</v>
      </c>
      <c r="X166" s="312">
        <v>126</v>
      </c>
      <c r="Y166" s="31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21">
        <v>4607111038487</v>
      </c>
      <c r="E167" s="322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28"/>
      <c r="R167" s="328"/>
      <c r="S167" s="328"/>
      <c r="T167" s="329"/>
      <c r="U167" s="34"/>
      <c r="V167" s="34"/>
      <c r="W167" s="35" t="s">
        <v>69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25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6"/>
      <c r="P168" s="318" t="s">
        <v>72</v>
      </c>
      <c r="Q168" s="319"/>
      <c r="R168" s="319"/>
      <c r="S168" s="319"/>
      <c r="T168" s="319"/>
      <c r="U168" s="319"/>
      <c r="V168" s="320"/>
      <c r="W168" s="37" t="s">
        <v>69</v>
      </c>
      <c r="X168" s="314">
        <f>IFERROR(SUM(X165:X167),"0")</f>
        <v>238</v>
      </c>
      <c r="Y168" s="314">
        <f>IFERROR(SUM(Y165:Y167),"0")</f>
        <v>238</v>
      </c>
      <c r="Z168" s="314">
        <f>IFERROR(IF(Z165="",0,Z165),"0")+IFERROR(IF(Z166="",0,Z166),"0")+IFERROR(IF(Z167="",0,Z167),"0")</f>
        <v>4.2554400000000001</v>
      </c>
      <c r="AA168" s="315"/>
      <c r="AB168" s="315"/>
      <c r="AC168" s="315"/>
    </row>
    <row r="169" spans="1:68" x14ac:dyDescent="0.2">
      <c r="A169" s="324"/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6"/>
      <c r="P169" s="318" t="s">
        <v>72</v>
      </c>
      <c r="Q169" s="319"/>
      <c r="R169" s="319"/>
      <c r="S169" s="319"/>
      <c r="T169" s="319"/>
      <c r="U169" s="319"/>
      <c r="V169" s="320"/>
      <c r="W169" s="37" t="s">
        <v>73</v>
      </c>
      <c r="X169" s="314">
        <f>IFERROR(SUMPRODUCT(X165:X167*H165:H167),"0")</f>
        <v>714</v>
      </c>
      <c r="Y169" s="314">
        <f>IFERROR(SUMPRODUCT(Y165:Y167*H165:H167),"0")</f>
        <v>714</v>
      </c>
      <c r="Z169" s="37"/>
      <c r="AA169" s="315"/>
      <c r="AB169" s="315"/>
      <c r="AC169" s="315"/>
    </row>
    <row r="170" spans="1:68" ht="14.25" hidden="1" customHeight="1" x14ac:dyDescent="0.25">
      <c r="A170" s="347" t="s">
        <v>281</v>
      </c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  <c r="AA170" s="306"/>
      <c r="AB170" s="306"/>
      <c r="AC170" s="306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21">
        <v>4680115885875</v>
      </c>
      <c r="E171" s="322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71" t="s">
        <v>286</v>
      </c>
      <c r="Q171" s="328"/>
      <c r="R171" s="328"/>
      <c r="S171" s="328"/>
      <c r="T171" s="329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25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6"/>
      <c r="P172" s="318" t="s">
        <v>72</v>
      </c>
      <c r="Q172" s="319"/>
      <c r="R172" s="319"/>
      <c r="S172" s="319"/>
      <c r="T172" s="319"/>
      <c r="U172" s="319"/>
      <c r="V172" s="320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6"/>
      <c r="P173" s="318" t="s">
        <v>72</v>
      </c>
      <c r="Q173" s="319"/>
      <c r="R173" s="319"/>
      <c r="S173" s="319"/>
      <c r="T173" s="319"/>
      <c r="U173" s="319"/>
      <c r="V173" s="320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3" t="s">
        <v>289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07"/>
      <c r="AB174" s="307"/>
      <c r="AC174" s="307"/>
    </row>
    <row r="175" spans="1:68" ht="14.25" hidden="1" customHeight="1" x14ac:dyDescent="0.25">
      <c r="A175" s="347" t="s">
        <v>281</v>
      </c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  <c r="AA175" s="306"/>
      <c r="AB175" s="306"/>
      <c r="AC175" s="306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21">
        <v>4680115881204</v>
      </c>
      <c r="E176" s="322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28"/>
      <c r="R176" s="328"/>
      <c r="S176" s="328"/>
      <c r="T176" s="329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25"/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6"/>
      <c r="P177" s="318" t="s">
        <v>72</v>
      </c>
      <c r="Q177" s="319"/>
      <c r="R177" s="319"/>
      <c r="S177" s="319"/>
      <c r="T177" s="319"/>
      <c r="U177" s="319"/>
      <c r="V177" s="320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4"/>
      <c r="B178" s="324"/>
      <c r="C178" s="324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6"/>
      <c r="P178" s="318" t="s">
        <v>72</v>
      </c>
      <c r="Q178" s="319"/>
      <c r="R178" s="319"/>
      <c r="S178" s="319"/>
      <c r="T178" s="319"/>
      <c r="U178" s="319"/>
      <c r="V178" s="320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81" t="s">
        <v>293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48"/>
      <c r="AB179" s="48"/>
      <c r="AC179" s="48"/>
    </row>
    <row r="180" spans="1:68" ht="16.5" hidden="1" customHeight="1" x14ac:dyDescent="0.25">
      <c r="A180" s="323" t="s">
        <v>294</v>
      </c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  <c r="AA180" s="307"/>
      <c r="AB180" s="307"/>
      <c r="AC180" s="307"/>
    </row>
    <row r="181" spans="1:68" ht="14.25" hidden="1" customHeight="1" x14ac:dyDescent="0.25">
      <c r="A181" s="347" t="s">
        <v>141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21">
        <v>4620207490235</v>
      </c>
      <c r="E182" s="322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5" t="s">
        <v>297</v>
      </c>
      <c r="Q182" s="328"/>
      <c r="R182" s="328"/>
      <c r="S182" s="328"/>
      <c r="T182" s="329"/>
      <c r="U182" s="34"/>
      <c r="V182" s="34"/>
      <c r="W182" s="35" t="s">
        <v>69</v>
      </c>
      <c r="X182" s="312">
        <v>28</v>
      </c>
      <c r="Y182" s="313">
        <f>IFERROR(IF(X182="","",X182),"")</f>
        <v>28</v>
      </c>
      <c r="Z182" s="36">
        <f>IFERROR(IF(X182="","",X182*0.01788),"")</f>
        <v>0.50063999999999997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86.900800000000004</v>
      </c>
      <c r="BN182" s="67">
        <f>IFERROR(Y182*I182,"0")</f>
        <v>86.900800000000004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25"/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6"/>
      <c r="P183" s="318" t="s">
        <v>72</v>
      </c>
      <c r="Q183" s="319"/>
      <c r="R183" s="319"/>
      <c r="S183" s="319"/>
      <c r="T183" s="319"/>
      <c r="U183" s="319"/>
      <c r="V183" s="320"/>
      <c r="W183" s="37" t="s">
        <v>69</v>
      </c>
      <c r="X183" s="314">
        <f>IFERROR(SUM(X182:X182),"0")</f>
        <v>28</v>
      </c>
      <c r="Y183" s="314">
        <f>IFERROR(SUM(Y182:Y182),"0")</f>
        <v>28</v>
      </c>
      <c r="Z183" s="314">
        <f>IFERROR(IF(Z182="",0,Z182),"0")</f>
        <v>0.50063999999999997</v>
      </c>
      <c r="AA183" s="315"/>
      <c r="AB183" s="315"/>
      <c r="AC183" s="315"/>
    </row>
    <row r="184" spans="1:68" x14ac:dyDescent="0.2">
      <c r="A184" s="324"/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6"/>
      <c r="P184" s="318" t="s">
        <v>72</v>
      </c>
      <c r="Q184" s="319"/>
      <c r="R184" s="319"/>
      <c r="S184" s="319"/>
      <c r="T184" s="319"/>
      <c r="U184" s="319"/>
      <c r="V184" s="320"/>
      <c r="W184" s="37" t="s">
        <v>73</v>
      </c>
      <c r="X184" s="314">
        <f>IFERROR(SUMPRODUCT(X182:X182*H182:H182),"0")</f>
        <v>67.2</v>
      </c>
      <c r="Y184" s="314">
        <f>IFERROR(SUMPRODUCT(Y182:Y182*H182:H182),"0")</f>
        <v>67.2</v>
      </c>
      <c r="Z184" s="37"/>
      <c r="AA184" s="315"/>
      <c r="AB184" s="315"/>
      <c r="AC184" s="315"/>
    </row>
    <row r="185" spans="1:68" ht="16.5" hidden="1" customHeight="1" x14ac:dyDescent="0.25">
      <c r="A185" s="323" t="s">
        <v>300</v>
      </c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  <c r="AA185" s="307"/>
      <c r="AB185" s="307"/>
      <c r="AC185" s="307"/>
    </row>
    <row r="186" spans="1:68" ht="14.25" hidden="1" customHeight="1" x14ac:dyDescent="0.25">
      <c r="A186" s="347" t="s">
        <v>63</v>
      </c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  <c r="AA186" s="306"/>
      <c r="AB186" s="306"/>
      <c r="AC186" s="306"/>
    </row>
    <row r="187" spans="1:68" ht="16.5" hidden="1" customHeight="1" x14ac:dyDescent="0.25">
      <c r="A187" s="54" t="s">
        <v>301</v>
      </c>
      <c r="B187" s="54" t="s">
        <v>302</v>
      </c>
      <c r="C187" s="31">
        <v>4301070948</v>
      </c>
      <c r="D187" s="321">
        <v>4607111037022</v>
      </c>
      <c r="E187" s="322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8"/>
      <c r="R187" s="328"/>
      <c r="S187" s="328"/>
      <c r="T187" s="329"/>
      <c r="U187" s="34"/>
      <c r="V187" s="34"/>
      <c r="W187" s="35" t="s">
        <v>69</v>
      </c>
      <c r="X187" s="312">
        <v>0</v>
      </c>
      <c r="Y187" s="313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21">
        <v>4607111038494</v>
      </c>
      <c r="E188" s="322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8"/>
      <c r="R188" s="328"/>
      <c r="S188" s="328"/>
      <c r="T188" s="329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21">
        <v>4607111038135</v>
      </c>
      <c r="E189" s="322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8"/>
      <c r="R189" s="328"/>
      <c r="S189" s="328"/>
      <c r="T189" s="329"/>
      <c r="U189" s="34"/>
      <c r="V189" s="34"/>
      <c r="W189" s="35" t="s">
        <v>69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25"/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6"/>
      <c r="P190" s="318" t="s">
        <v>72</v>
      </c>
      <c r="Q190" s="319"/>
      <c r="R190" s="319"/>
      <c r="S190" s="319"/>
      <c r="T190" s="319"/>
      <c r="U190" s="319"/>
      <c r="V190" s="320"/>
      <c r="W190" s="37" t="s">
        <v>69</v>
      </c>
      <c r="X190" s="314">
        <f>IFERROR(SUM(X187:X189),"0")</f>
        <v>0</v>
      </c>
      <c r="Y190" s="314">
        <f>IFERROR(SUM(Y187:Y189),"0")</f>
        <v>0</v>
      </c>
      <c r="Z190" s="314">
        <f>IFERROR(IF(Z187="",0,Z187),"0")+IFERROR(IF(Z188="",0,Z188),"0")+IFERROR(IF(Z189="",0,Z189),"0")</f>
        <v>0</v>
      </c>
      <c r="AA190" s="315"/>
      <c r="AB190" s="315"/>
      <c r="AC190" s="315"/>
    </row>
    <row r="191" spans="1:68" hidden="1" x14ac:dyDescent="0.2">
      <c r="A191" s="324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6"/>
      <c r="P191" s="318" t="s">
        <v>72</v>
      </c>
      <c r="Q191" s="319"/>
      <c r="R191" s="319"/>
      <c r="S191" s="319"/>
      <c r="T191" s="319"/>
      <c r="U191" s="319"/>
      <c r="V191" s="320"/>
      <c r="W191" s="37" t="s">
        <v>73</v>
      </c>
      <c r="X191" s="314">
        <f>IFERROR(SUMPRODUCT(X187:X189*H187:H189),"0")</f>
        <v>0</v>
      </c>
      <c r="Y191" s="314">
        <f>IFERROR(SUMPRODUCT(Y187:Y189*H187:H189),"0")</f>
        <v>0</v>
      </c>
      <c r="Z191" s="37"/>
      <c r="AA191" s="315"/>
      <c r="AB191" s="315"/>
      <c r="AC191" s="315"/>
    </row>
    <row r="192" spans="1:68" ht="16.5" hidden="1" customHeight="1" x14ac:dyDescent="0.25">
      <c r="A192" s="323" t="s">
        <v>310</v>
      </c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  <c r="AA192" s="307"/>
      <c r="AB192" s="307"/>
      <c r="AC192" s="307"/>
    </row>
    <row r="193" spans="1:68" ht="14.25" hidden="1" customHeight="1" x14ac:dyDescent="0.25">
      <c r="A193" s="347" t="s">
        <v>63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  <c r="AA193" s="306"/>
      <c r="AB193" s="306"/>
      <c r="AC193" s="306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21">
        <v>4607111038654</v>
      </c>
      <c r="E194" s="322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8"/>
      <c r="R194" s="328"/>
      <c r="S194" s="328"/>
      <c r="T194" s="329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4301070997</v>
      </c>
      <c r="D195" s="321">
        <v>4607111038586</v>
      </c>
      <c r="E195" s="322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8"/>
      <c r="R195" s="328"/>
      <c r="S195" s="328"/>
      <c r="T195" s="329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21">
        <v>4607111038609</v>
      </c>
      <c r="E196" s="322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8"/>
      <c r="R196" s="328"/>
      <c r="S196" s="328"/>
      <c r="T196" s="329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21">
        <v>4607111038630</v>
      </c>
      <c r="E197" s="322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8"/>
      <c r="R197" s="328"/>
      <c r="S197" s="328"/>
      <c r="T197" s="329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21">
        <v>4607111038616</v>
      </c>
      <c r="E198" s="322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8"/>
      <c r="R198" s="328"/>
      <c r="S198" s="328"/>
      <c r="T198" s="329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21">
        <v>4607111038623</v>
      </c>
      <c r="E199" s="322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8"/>
      <c r="R199" s="328"/>
      <c r="S199" s="328"/>
      <c r="T199" s="329"/>
      <c r="U199" s="34"/>
      <c r="V199" s="34"/>
      <c r="W199" s="35" t="s">
        <v>69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25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6"/>
      <c r="P200" s="318" t="s">
        <v>72</v>
      </c>
      <c r="Q200" s="319"/>
      <c r="R200" s="319"/>
      <c r="S200" s="319"/>
      <c r="T200" s="319"/>
      <c r="U200" s="319"/>
      <c r="V200" s="320"/>
      <c r="W200" s="37" t="s">
        <v>69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hidden="1" x14ac:dyDescent="0.2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6"/>
      <c r="P201" s="318" t="s">
        <v>72</v>
      </c>
      <c r="Q201" s="319"/>
      <c r="R201" s="319"/>
      <c r="S201" s="319"/>
      <c r="T201" s="319"/>
      <c r="U201" s="319"/>
      <c r="V201" s="320"/>
      <c r="W201" s="37" t="s">
        <v>73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hidden="1" customHeight="1" x14ac:dyDescent="0.25">
      <c r="A202" s="323" t="s">
        <v>325</v>
      </c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  <c r="AA202" s="307"/>
      <c r="AB202" s="307"/>
      <c r="AC202" s="307"/>
    </row>
    <row r="203" spans="1:68" ht="14.25" hidden="1" customHeight="1" x14ac:dyDescent="0.25">
      <c r="A203" s="347" t="s">
        <v>63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  <c r="AA203" s="306"/>
      <c r="AB203" s="306"/>
      <c r="AC203" s="306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21">
        <v>4607111035882</v>
      </c>
      <c r="E204" s="322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8"/>
      <c r="R204" s="328"/>
      <c r="S204" s="328"/>
      <c r="T204" s="329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21">
        <v>4607111035905</v>
      </c>
      <c r="E205" s="322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8"/>
      <c r="R205" s="328"/>
      <c r="S205" s="328"/>
      <c r="T205" s="329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21">
        <v>4607111035912</v>
      </c>
      <c r="E206" s="322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8"/>
      <c r="R206" s="328"/>
      <c r="S206" s="328"/>
      <c r="T206" s="329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4301070920</v>
      </c>
      <c r="D207" s="321">
        <v>4607111035929</v>
      </c>
      <c r="E207" s="322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8"/>
      <c r="R207" s="328"/>
      <c r="S207" s="328"/>
      <c r="T207" s="329"/>
      <c r="U207" s="34"/>
      <c r="V207" s="34"/>
      <c r="W207" s="35" t="s">
        <v>69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25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6"/>
      <c r="P208" s="318" t="s">
        <v>72</v>
      </c>
      <c r="Q208" s="319"/>
      <c r="R208" s="319"/>
      <c r="S208" s="319"/>
      <c r="T208" s="319"/>
      <c r="U208" s="319"/>
      <c r="V208" s="320"/>
      <c r="W208" s="37" t="s">
        <v>69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hidden="1" x14ac:dyDescent="0.2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6"/>
      <c r="P209" s="318" t="s">
        <v>72</v>
      </c>
      <c r="Q209" s="319"/>
      <c r="R209" s="319"/>
      <c r="S209" s="319"/>
      <c r="T209" s="319"/>
      <c r="U209" s="319"/>
      <c r="V209" s="320"/>
      <c r="W209" s="37" t="s">
        <v>73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hidden="1" customHeight="1" x14ac:dyDescent="0.25">
      <c r="A210" s="323" t="s">
        <v>336</v>
      </c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4"/>
      <c r="P210" s="324"/>
      <c r="Q210" s="324"/>
      <c r="R210" s="324"/>
      <c r="S210" s="324"/>
      <c r="T210" s="324"/>
      <c r="U210" s="324"/>
      <c r="V210" s="324"/>
      <c r="W210" s="324"/>
      <c r="X210" s="324"/>
      <c r="Y210" s="324"/>
      <c r="Z210" s="324"/>
      <c r="AA210" s="307"/>
      <c r="AB210" s="307"/>
      <c r="AC210" s="307"/>
    </row>
    <row r="211" spans="1:68" ht="14.25" hidden="1" customHeight="1" x14ac:dyDescent="0.25">
      <c r="A211" s="347" t="s">
        <v>281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6"/>
      <c r="AB211" s="306"/>
      <c r="AC211" s="306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21">
        <v>4680115881334</v>
      </c>
      <c r="E212" s="322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28"/>
      <c r="R212" s="328"/>
      <c r="S212" s="328"/>
      <c r="T212" s="329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25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6"/>
      <c r="P213" s="318" t="s">
        <v>72</v>
      </c>
      <c r="Q213" s="319"/>
      <c r="R213" s="319"/>
      <c r="S213" s="319"/>
      <c r="T213" s="319"/>
      <c r="U213" s="319"/>
      <c r="V213" s="320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6"/>
      <c r="P214" s="318" t="s">
        <v>72</v>
      </c>
      <c r="Q214" s="319"/>
      <c r="R214" s="319"/>
      <c r="S214" s="319"/>
      <c r="T214" s="319"/>
      <c r="U214" s="319"/>
      <c r="V214" s="320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3" t="s">
        <v>340</v>
      </c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4"/>
      <c r="P215" s="324"/>
      <c r="Q215" s="324"/>
      <c r="R215" s="324"/>
      <c r="S215" s="324"/>
      <c r="T215" s="324"/>
      <c r="U215" s="324"/>
      <c r="V215" s="324"/>
      <c r="W215" s="324"/>
      <c r="X215" s="324"/>
      <c r="Y215" s="324"/>
      <c r="Z215" s="324"/>
      <c r="AA215" s="307"/>
      <c r="AB215" s="307"/>
      <c r="AC215" s="307"/>
    </row>
    <row r="216" spans="1:68" ht="14.25" hidden="1" customHeight="1" x14ac:dyDescent="0.25">
      <c r="A216" s="347" t="s">
        <v>63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6"/>
      <c r="AB216" s="306"/>
      <c r="AC216" s="306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21">
        <v>4607111039019</v>
      </c>
      <c r="E217" s="322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26" t="s">
        <v>343</v>
      </c>
      <c r="Q217" s="328"/>
      <c r="R217" s="328"/>
      <c r="S217" s="328"/>
      <c r="T217" s="329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21">
        <v>4607111038708</v>
      </c>
      <c r="E218" s="322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28"/>
      <c r="R218" s="328"/>
      <c r="S218" s="328"/>
      <c r="T218" s="329"/>
      <c r="U218" s="34"/>
      <c r="V218" s="34"/>
      <c r="W218" s="35" t="s">
        <v>69</v>
      </c>
      <c r="X218" s="312">
        <v>12</v>
      </c>
      <c r="Y218" s="313">
        <f>IFERROR(IF(X218="","",X218),"")</f>
        <v>12</v>
      </c>
      <c r="Z218" s="36">
        <f>IFERROR(IF(X218="","",X218*0.0155),"")</f>
        <v>0.186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25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6"/>
      <c r="P219" s="318" t="s">
        <v>72</v>
      </c>
      <c r="Q219" s="319"/>
      <c r="R219" s="319"/>
      <c r="S219" s="319"/>
      <c r="T219" s="319"/>
      <c r="U219" s="319"/>
      <c r="V219" s="320"/>
      <c r="W219" s="37" t="s">
        <v>69</v>
      </c>
      <c r="X219" s="314">
        <f>IFERROR(SUM(X217:X218),"0")</f>
        <v>12</v>
      </c>
      <c r="Y219" s="314">
        <f>IFERROR(SUM(Y217:Y218),"0")</f>
        <v>12</v>
      </c>
      <c r="Z219" s="314">
        <f>IFERROR(IF(Z217="",0,Z217),"0")+IFERROR(IF(Z218="",0,Z218),"0")</f>
        <v>0.186</v>
      </c>
      <c r="AA219" s="315"/>
      <c r="AB219" s="315"/>
      <c r="AC219" s="315"/>
    </row>
    <row r="220" spans="1:68" x14ac:dyDescent="0.2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6"/>
      <c r="P220" s="318" t="s">
        <v>72</v>
      </c>
      <c r="Q220" s="319"/>
      <c r="R220" s="319"/>
      <c r="S220" s="319"/>
      <c r="T220" s="319"/>
      <c r="U220" s="319"/>
      <c r="V220" s="320"/>
      <c r="W220" s="37" t="s">
        <v>73</v>
      </c>
      <c r="X220" s="314">
        <f>IFERROR(SUMPRODUCT(X217:X218*H217:H218),"0")</f>
        <v>76.800000000000011</v>
      </c>
      <c r="Y220" s="314">
        <f>IFERROR(SUMPRODUCT(Y217:Y218*H217:H218),"0")</f>
        <v>76.800000000000011</v>
      </c>
      <c r="Z220" s="37"/>
      <c r="AA220" s="315"/>
      <c r="AB220" s="315"/>
      <c r="AC220" s="315"/>
    </row>
    <row r="221" spans="1:68" ht="27.75" hidden="1" customHeight="1" x14ac:dyDescent="0.2">
      <c r="A221" s="381" t="s">
        <v>347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48"/>
      <c r="AB221" s="48"/>
      <c r="AC221" s="48"/>
    </row>
    <row r="222" spans="1:68" ht="16.5" hidden="1" customHeight="1" x14ac:dyDescent="0.25">
      <c r="A222" s="323" t="s">
        <v>348</v>
      </c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24"/>
      <c r="Z222" s="324"/>
      <c r="AA222" s="307"/>
      <c r="AB222" s="307"/>
      <c r="AC222" s="307"/>
    </row>
    <row r="223" spans="1:68" ht="14.25" hidden="1" customHeight="1" x14ac:dyDescent="0.25">
      <c r="A223" s="347" t="s">
        <v>63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6"/>
      <c r="AB223" s="306"/>
      <c r="AC223" s="306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21">
        <v>4607111036162</v>
      </c>
      <c r="E224" s="322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34" t="s">
        <v>351</v>
      </c>
      <c r="Q224" s="328"/>
      <c r="R224" s="328"/>
      <c r="S224" s="328"/>
      <c r="T224" s="329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25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6"/>
      <c r="P225" s="318" t="s">
        <v>72</v>
      </c>
      <c r="Q225" s="319"/>
      <c r="R225" s="319"/>
      <c r="S225" s="319"/>
      <c r="T225" s="319"/>
      <c r="U225" s="319"/>
      <c r="V225" s="320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6"/>
      <c r="P226" s="318" t="s">
        <v>72</v>
      </c>
      <c r="Q226" s="319"/>
      <c r="R226" s="319"/>
      <c r="S226" s="319"/>
      <c r="T226" s="319"/>
      <c r="U226" s="319"/>
      <c r="V226" s="320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81" t="s">
        <v>353</v>
      </c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382"/>
      <c r="P227" s="382"/>
      <c r="Q227" s="382"/>
      <c r="R227" s="382"/>
      <c r="S227" s="382"/>
      <c r="T227" s="382"/>
      <c r="U227" s="382"/>
      <c r="V227" s="382"/>
      <c r="W227" s="382"/>
      <c r="X227" s="382"/>
      <c r="Y227" s="382"/>
      <c r="Z227" s="382"/>
      <c r="AA227" s="48"/>
      <c r="AB227" s="48"/>
      <c r="AC227" s="48"/>
    </row>
    <row r="228" spans="1:68" ht="16.5" hidden="1" customHeight="1" x14ac:dyDescent="0.25">
      <c r="A228" s="323" t="s">
        <v>354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24"/>
      <c r="Z228" s="324"/>
      <c r="AA228" s="307"/>
      <c r="AB228" s="307"/>
      <c r="AC228" s="307"/>
    </row>
    <row r="229" spans="1:68" ht="14.25" hidden="1" customHeight="1" x14ac:dyDescent="0.25">
      <c r="A229" s="347" t="s">
        <v>63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21">
        <v>4607111035899</v>
      </c>
      <c r="E230" s="322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28"/>
      <c r="R230" s="328"/>
      <c r="S230" s="328"/>
      <c r="T230" s="329"/>
      <c r="U230" s="34"/>
      <c r="V230" s="34"/>
      <c r="W230" s="35" t="s">
        <v>69</v>
      </c>
      <c r="X230" s="312">
        <v>72</v>
      </c>
      <c r="Y230" s="313">
        <f>IFERROR(IF(X230="","",X230),"")</f>
        <v>72</v>
      </c>
      <c r="Z230" s="36">
        <f>IFERROR(IF(X230="","",X230*0.0155),"")</f>
        <v>1.1160000000000001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378.86399999999998</v>
      </c>
      <c r="BN230" s="67">
        <f>IFERROR(Y230*I230,"0")</f>
        <v>378.86399999999998</v>
      </c>
      <c r="BO230" s="67">
        <f>IFERROR(X230/J230,"0")</f>
        <v>0.8571428571428571</v>
      </c>
      <c r="BP230" s="67">
        <f>IFERROR(Y230/J230,"0")</f>
        <v>0.8571428571428571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21">
        <v>4607111038180</v>
      </c>
      <c r="E231" s="322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7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28"/>
      <c r="R231" s="328"/>
      <c r="S231" s="328"/>
      <c r="T231" s="329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5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6"/>
      <c r="P232" s="318" t="s">
        <v>72</v>
      </c>
      <c r="Q232" s="319"/>
      <c r="R232" s="319"/>
      <c r="S232" s="319"/>
      <c r="T232" s="319"/>
      <c r="U232" s="319"/>
      <c r="V232" s="320"/>
      <c r="W232" s="37" t="s">
        <v>69</v>
      </c>
      <c r="X232" s="314">
        <f>IFERROR(SUM(X230:X231),"0")</f>
        <v>72</v>
      </c>
      <c r="Y232" s="314">
        <f>IFERROR(SUM(Y230:Y231),"0")</f>
        <v>72</v>
      </c>
      <c r="Z232" s="314">
        <f>IFERROR(IF(Z230="",0,Z230),"0")+IFERROR(IF(Z231="",0,Z231),"0")</f>
        <v>1.1160000000000001</v>
      </c>
      <c r="AA232" s="315"/>
      <c r="AB232" s="315"/>
      <c r="AC232" s="315"/>
    </row>
    <row r="233" spans="1:68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6"/>
      <c r="P233" s="318" t="s">
        <v>72</v>
      </c>
      <c r="Q233" s="319"/>
      <c r="R233" s="319"/>
      <c r="S233" s="319"/>
      <c r="T233" s="319"/>
      <c r="U233" s="319"/>
      <c r="V233" s="320"/>
      <c r="W233" s="37" t="s">
        <v>73</v>
      </c>
      <c r="X233" s="314">
        <f>IFERROR(SUMPRODUCT(X230:X231*H230:H231),"0")</f>
        <v>360</v>
      </c>
      <c r="Y233" s="314">
        <f>IFERROR(SUMPRODUCT(Y230:Y231*H230:H231),"0")</f>
        <v>360</v>
      </c>
      <c r="Z233" s="37"/>
      <c r="AA233" s="315"/>
      <c r="AB233" s="315"/>
      <c r="AC233" s="315"/>
    </row>
    <row r="234" spans="1:68" ht="27.75" hidden="1" customHeight="1" x14ac:dyDescent="0.2">
      <c r="A234" s="381" t="s">
        <v>360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48"/>
      <c r="AB234" s="48"/>
      <c r="AC234" s="48"/>
    </row>
    <row r="235" spans="1:68" ht="16.5" hidden="1" customHeight="1" x14ac:dyDescent="0.25">
      <c r="A235" s="323" t="s">
        <v>361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7"/>
      <c r="AB235" s="307"/>
      <c r="AC235" s="307"/>
    </row>
    <row r="236" spans="1:68" ht="14.25" hidden="1" customHeight="1" x14ac:dyDescent="0.25">
      <c r="A236" s="347" t="s">
        <v>141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06"/>
      <c r="AB236" s="306"/>
      <c r="AC236" s="306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21">
        <v>4607111039361</v>
      </c>
      <c r="E237" s="322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5" t="s">
        <v>364</v>
      </c>
      <c r="Q237" s="328"/>
      <c r="R237" s="328"/>
      <c r="S237" s="328"/>
      <c r="T237" s="329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5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6"/>
      <c r="P238" s="318" t="s">
        <v>72</v>
      </c>
      <c r="Q238" s="319"/>
      <c r="R238" s="319"/>
      <c r="S238" s="319"/>
      <c r="T238" s="319"/>
      <c r="U238" s="319"/>
      <c r="V238" s="320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6"/>
      <c r="P239" s="318" t="s">
        <v>72</v>
      </c>
      <c r="Q239" s="319"/>
      <c r="R239" s="319"/>
      <c r="S239" s="319"/>
      <c r="T239" s="319"/>
      <c r="U239" s="319"/>
      <c r="V239" s="320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81" t="s">
        <v>243</v>
      </c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382"/>
      <c r="P240" s="382"/>
      <c r="Q240" s="382"/>
      <c r="R240" s="382"/>
      <c r="S240" s="382"/>
      <c r="T240" s="382"/>
      <c r="U240" s="382"/>
      <c r="V240" s="382"/>
      <c r="W240" s="382"/>
      <c r="X240" s="382"/>
      <c r="Y240" s="382"/>
      <c r="Z240" s="382"/>
      <c r="AA240" s="48"/>
      <c r="AB240" s="48"/>
      <c r="AC240" s="48"/>
    </row>
    <row r="241" spans="1:68" ht="16.5" hidden="1" customHeight="1" x14ac:dyDescent="0.25">
      <c r="A241" s="323" t="s">
        <v>243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7"/>
      <c r="AB241" s="307"/>
      <c r="AC241" s="307"/>
    </row>
    <row r="242" spans="1:68" ht="14.25" hidden="1" customHeight="1" x14ac:dyDescent="0.25">
      <c r="A242" s="347" t="s">
        <v>63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06"/>
      <c r="AB242" s="306"/>
      <c r="AC242" s="306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21">
        <v>4640242181264</v>
      </c>
      <c r="E243" s="322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08" t="s">
        <v>368</v>
      </c>
      <c r="Q243" s="328"/>
      <c r="R243" s="328"/>
      <c r="S243" s="328"/>
      <c r="T243" s="329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21">
        <v>4640242181325</v>
      </c>
      <c r="E244" s="322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76" t="s">
        <v>372</v>
      </c>
      <c r="Q244" s="328"/>
      <c r="R244" s="328"/>
      <c r="S244" s="328"/>
      <c r="T244" s="329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21">
        <v>4640242180670</v>
      </c>
      <c r="E245" s="322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55" t="s">
        <v>375</v>
      </c>
      <c r="Q245" s="328"/>
      <c r="R245" s="328"/>
      <c r="S245" s="328"/>
      <c r="T245" s="329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25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6"/>
      <c r="P246" s="318" t="s">
        <v>72</v>
      </c>
      <c r="Q246" s="319"/>
      <c r="R246" s="319"/>
      <c r="S246" s="319"/>
      <c r="T246" s="319"/>
      <c r="U246" s="319"/>
      <c r="V246" s="320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6"/>
      <c r="P247" s="318" t="s">
        <v>72</v>
      </c>
      <c r="Q247" s="319"/>
      <c r="R247" s="319"/>
      <c r="S247" s="319"/>
      <c r="T247" s="319"/>
      <c r="U247" s="319"/>
      <c r="V247" s="320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7" t="s">
        <v>146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324"/>
      <c r="Y248" s="324"/>
      <c r="Z248" s="324"/>
      <c r="AA248" s="306"/>
      <c r="AB248" s="306"/>
      <c r="AC248" s="306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21">
        <v>4640242180427</v>
      </c>
      <c r="E249" s="322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6" t="s">
        <v>379</v>
      </c>
      <c r="Q249" s="328"/>
      <c r="R249" s="328"/>
      <c r="S249" s="328"/>
      <c r="T249" s="329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25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6"/>
      <c r="P250" s="318" t="s">
        <v>72</v>
      </c>
      <c r="Q250" s="319"/>
      <c r="R250" s="319"/>
      <c r="S250" s="319"/>
      <c r="T250" s="319"/>
      <c r="U250" s="319"/>
      <c r="V250" s="320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6"/>
      <c r="P251" s="318" t="s">
        <v>72</v>
      </c>
      <c r="Q251" s="319"/>
      <c r="R251" s="319"/>
      <c r="S251" s="319"/>
      <c r="T251" s="319"/>
      <c r="U251" s="319"/>
      <c r="V251" s="320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47" t="s">
        <v>76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21">
        <v>4640242180397</v>
      </c>
      <c r="E253" s="322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502" t="s">
        <v>383</v>
      </c>
      <c r="Q253" s="328"/>
      <c r="R253" s="328"/>
      <c r="S253" s="328"/>
      <c r="T253" s="329"/>
      <c r="U253" s="34"/>
      <c r="V253" s="34"/>
      <c r="W253" s="35" t="s">
        <v>69</v>
      </c>
      <c r="X253" s="312">
        <v>60</v>
      </c>
      <c r="Y253" s="313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375.59999999999997</v>
      </c>
      <c r="BN253" s="67">
        <f>IFERROR(Y253*I253,"0")</f>
        <v>375.59999999999997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21">
        <v>4640242181219</v>
      </c>
      <c r="E254" s="322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1" t="s">
        <v>387</v>
      </c>
      <c r="Q254" s="328"/>
      <c r="R254" s="328"/>
      <c r="S254" s="328"/>
      <c r="T254" s="329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5"/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6"/>
      <c r="P255" s="318" t="s">
        <v>72</v>
      </c>
      <c r="Q255" s="319"/>
      <c r="R255" s="319"/>
      <c r="S255" s="319"/>
      <c r="T255" s="319"/>
      <c r="U255" s="319"/>
      <c r="V255" s="320"/>
      <c r="W255" s="37" t="s">
        <v>69</v>
      </c>
      <c r="X255" s="314">
        <f>IFERROR(SUM(X253:X254),"0")</f>
        <v>60</v>
      </c>
      <c r="Y255" s="314">
        <f>IFERROR(SUM(Y253:Y254),"0")</f>
        <v>60</v>
      </c>
      <c r="Z255" s="314">
        <f>IFERROR(IF(Z253="",0,Z253),"0")+IFERROR(IF(Z254="",0,Z254),"0")</f>
        <v>0.92999999999999994</v>
      </c>
      <c r="AA255" s="315"/>
      <c r="AB255" s="315"/>
      <c r="AC255" s="315"/>
    </row>
    <row r="256" spans="1:68" x14ac:dyDescent="0.2">
      <c r="A256" s="324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6"/>
      <c r="P256" s="318" t="s">
        <v>72</v>
      </c>
      <c r="Q256" s="319"/>
      <c r="R256" s="319"/>
      <c r="S256" s="319"/>
      <c r="T256" s="319"/>
      <c r="U256" s="319"/>
      <c r="V256" s="320"/>
      <c r="W256" s="37" t="s">
        <v>73</v>
      </c>
      <c r="X256" s="314">
        <f>IFERROR(SUMPRODUCT(X253:X254*H253:H254),"0")</f>
        <v>360</v>
      </c>
      <c r="Y256" s="314">
        <f>IFERROR(SUMPRODUCT(Y253:Y254*H253:H254),"0")</f>
        <v>360</v>
      </c>
      <c r="Z256" s="37"/>
      <c r="AA256" s="315"/>
      <c r="AB256" s="315"/>
      <c r="AC256" s="315"/>
    </row>
    <row r="257" spans="1:68" ht="14.25" hidden="1" customHeight="1" x14ac:dyDescent="0.25">
      <c r="A257" s="347" t="s">
        <v>173</v>
      </c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/>
      <c r="Q257" s="324"/>
      <c r="R257" s="324"/>
      <c r="S257" s="324"/>
      <c r="T257" s="324"/>
      <c r="U257" s="324"/>
      <c r="V257" s="324"/>
      <c r="W257" s="324"/>
      <c r="X257" s="324"/>
      <c r="Y257" s="324"/>
      <c r="Z257" s="324"/>
      <c r="AA257" s="306"/>
      <c r="AB257" s="306"/>
      <c r="AC257" s="306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21">
        <v>4640242180304</v>
      </c>
      <c r="E258" s="322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439" t="s">
        <v>390</v>
      </c>
      <c r="Q258" s="328"/>
      <c r="R258" s="328"/>
      <c r="S258" s="328"/>
      <c r="T258" s="329"/>
      <c r="U258" s="34"/>
      <c r="V258" s="34"/>
      <c r="W258" s="35" t="s">
        <v>69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4301136026</v>
      </c>
      <c r="D259" s="321">
        <v>4640242180236</v>
      </c>
      <c r="E259" s="322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5" t="s">
        <v>394</v>
      </c>
      <c r="Q259" s="328"/>
      <c r="R259" s="328"/>
      <c r="S259" s="328"/>
      <c r="T259" s="329"/>
      <c r="U259" s="34"/>
      <c r="V259" s="34"/>
      <c r="W259" s="35" t="s">
        <v>69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21">
        <v>4640242180410</v>
      </c>
      <c r="E260" s="322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28"/>
      <c r="R260" s="328"/>
      <c r="S260" s="328"/>
      <c r="T260" s="329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25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6"/>
      <c r="P261" s="318" t="s">
        <v>72</v>
      </c>
      <c r="Q261" s="319"/>
      <c r="R261" s="319"/>
      <c r="S261" s="319"/>
      <c r="T261" s="319"/>
      <c r="U261" s="319"/>
      <c r="V261" s="320"/>
      <c r="W261" s="37" t="s">
        <v>69</v>
      </c>
      <c r="X261" s="314">
        <f>IFERROR(SUM(X258:X260),"0")</f>
        <v>0</v>
      </c>
      <c r="Y261" s="314">
        <f>IFERROR(SUM(Y258:Y260),"0")</f>
        <v>0</v>
      </c>
      <c r="Z261" s="314">
        <f>IFERROR(IF(Z258="",0,Z258),"0")+IFERROR(IF(Z259="",0,Z259),"0")+IFERROR(IF(Z260="",0,Z260),"0")</f>
        <v>0</v>
      </c>
      <c r="AA261" s="315"/>
      <c r="AB261" s="315"/>
      <c r="AC261" s="315"/>
    </row>
    <row r="262" spans="1:68" hidden="1" x14ac:dyDescent="0.2">
      <c r="A262" s="324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6"/>
      <c r="P262" s="318" t="s">
        <v>72</v>
      </c>
      <c r="Q262" s="319"/>
      <c r="R262" s="319"/>
      <c r="S262" s="319"/>
      <c r="T262" s="319"/>
      <c r="U262" s="319"/>
      <c r="V262" s="320"/>
      <c r="W262" s="37" t="s">
        <v>73</v>
      </c>
      <c r="X262" s="314">
        <f>IFERROR(SUMPRODUCT(X258:X260*H258:H260),"0")</f>
        <v>0</v>
      </c>
      <c r="Y262" s="314">
        <f>IFERROR(SUMPRODUCT(Y258:Y260*H258:H260),"0")</f>
        <v>0</v>
      </c>
      <c r="Z262" s="37"/>
      <c r="AA262" s="315"/>
      <c r="AB262" s="315"/>
      <c r="AC262" s="315"/>
    </row>
    <row r="263" spans="1:68" ht="14.25" hidden="1" customHeight="1" x14ac:dyDescent="0.25">
      <c r="A263" s="347" t="s">
        <v>141</v>
      </c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4"/>
      <c r="N263" s="324"/>
      <c r="O263" s="324"/>
      <c r="P263" s="324"/>
      <c r="Q263" s="324"/>
      <c r="R263" s="324"/>
      <c r="S263" s="324"/>
      <c r="T263" s="324"/>
      <c r="U263" s="324"/>
      <c r="V263" s="324"/>
      <c r="W263" s="324"/>
      <c r="X263" s="324"/>
      <c r="Y263" s="324"/>
      <c r="Z263" s="324"/>
      <c r="AA263" s="306"/>
      <c r="AB263" s="306"/>
      <c r="AC263" s="306"/>
    </row>
    <row r="264" spans="1:68" ht="27" hidden="1" customHeight="1" x14ac:dyDescent="0.25">
      <c r="A264" s="54" t="s">
        <v>397</v>
      </c>
      <c r="B264" s="54" t="s">
        <v>398</v>
      </c>
      <c r="C264" s="31">
        <v>4301135504</v>
      </c>
      <c r="D264" s="321">
        <v>4640242181554</v>
      </c>
      <c r="E264" s="322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09" t="s">
        <v>399</v>
      </c>
      <c r="Q264" s="328"/>
      <c r="R264" s="328"/>
      <c r="S264" s="328"/>
      <c r="T264" s="329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4301135394</v>
      </c>
      <c r="D265" s="321">
        <v>4640242181561</v>
      </c>
      <c r="E265" s="322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61" t="s">
        <v>403</v>
      </c>
      <c r="Q265" s="328"/>
      <c r="R265" s="328"/>
      <c r="S265" s="328"/>
      <c r="T265" s="329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hidden="1" customHeight="1" x14ac:dyDescent="0.25">
      <c r="A266" s="54" t="s">
        <v>405</v>
      </c>
      <c r="B266" s="54" t="s">
        <v>406</v>
      </c>
      <c r="C266" s="31">
        <v>4301135552</v>
      </c>
      <c r="D266" s="321">
        <v>4640242181431</v>
      </c>
      <c r="E266" s="322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8" t="s">
        <v>407</v>
      </c>
      <c r="Q266" s="328"/>
      <c r="R266" s="328"/>
      <c r="S266" s="328"/>
      <c r="T266" s="329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21">
        <v>4640242181424</v>
      </c>
      <c r="E267" s="322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0" t="s">
        <v>411</v>
      </c>
      <c r="Q267" s="328"/>
      <c r="R267" s="328"/>
      <c r="S267" s="328"/>
      <c r="T267" s="329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21">
        <v>4640242181592</v>
      </c>
      <c r="E268" s="322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9" t="s">
        <v>414</v>
      </c>
      <c r="Q268" s="328"/>
      <c r="R268" s="328"/>
      <c r="S268" s="328"/>
      <c r="T268" s="329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21">
        <v>4640242181523</v>
      </c>
      <c r="E269" s="322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10" t="s">
        <v>418</v>
      </c>
      <c r="Q269" s="328"/>
      <c r="R269" s="328"/>
      <c r="S269" s="328"/>
      <c r="T269" s="329"/>
      <c r="U269" s="34"/>
      <c r="V269" s="34"/>
      <c r="W269" s="35" t="s">
        <v>69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21">
        <v>4640242181516</v>
      </c>
      <c r="E270" s="322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11" t="s">
        <v>421</v>
      </c>
      <c r="Q270" s="328"/>
      <c r="R270" s="328"/>
      <c r="S270" s="328"/>
      <c r="T270" s="329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21">
        <v>4640242181493</v>
      </c>
      <c r="E271" s="322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60" t="s">
        <v>424</v>
      </c>
      <c r="Q271" s="328"/>
      <c r="R271" s="328"/>
      <c r="S271" s="328"/>
      <c r="T271" s="329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21">
        <v>4640242181486</v>
      </c>
      <c r="E272" s="322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1" t="s">
        <v>427</v>
      </c>
      <c r="Q272" s="328"/>
      <c r="R272" s="328"/>
      <c r="S272" s="328"/>
      <c r="T272" s="329"/>
      <c r="U272" s="34"/>
      <c r="V272" s="34"/>
      <c r="W272" s="35" t="s">
        <v>69</v>
      </c>
      <c r="X272" s="312">
        <v>14</v>
      </c>
      <c r="Y272" s="313">
        <f t="shared" si="24"/>
        <v>14</v>
      </c>
      <c r="Z272" s="36">
        <f t="shared" si="29"/>
        <v>0.13103999999999999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54.488</v>
      </c>
      <c r="BN272" s="67">
        <f t="shared" si="26"/>
        <v>54.488</v>
      </c>
      <c r="BO272" s="67">
        <f t="shared" si="27"/>
        <v>0.1111111111111111</v>
      </c>
      <c r="BP272" s="67">
        <f t="shared" si="28"/>
        <v>0.1111111111111111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21">
        <v>4640242181509</v>
      </c>
      <c r="E273" s="322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69" t="s">
        <v>430</v>
      </c>
      <c r="Q273" s="328"/>
      <c r="R273" s="328"/>
      <c r="S273" s="328"/>
      <c r="T273" s="329"/>
      <c r="U273" s="34"/>
      <c r="V273" s="34"/>
      <c r="W273" s="35" t="s">
        <v>69</v>
      </c>
      <c r="X273" s="312">
        <v>28</v>
      </c>
      <c r="Y273" s="313">
        <f t="shared" si="24"/>
        <v>28</v>
      </c>
      <c r="Z273" s="36">
        <f t="shared" si="29"/>
        <v>0.26207999999999998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21">
        <v>4640242181240</v>
      </c>
      <c r="E274" s="322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83" t="s">
        <v>433</v>
      </c>
      <c r="Q274" s="328"/>
      <c r="R274" s="328"/>
      <c r="S274" s="328"/>
      <c r="T274" s="329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21">
        <v>4640242181318</v>
      </c>
      <c r="E275" s="322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52" t="s">
        <v>436</v>
      </c>
      <c r="Q275" s="328"/>
      <c r="R275" s="328"/>
      <c r="S275" s="328"/>
      <c r="T275" s="329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21">
        <v>4640242181578</v>
      </c>
      <c r="E276" s="322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80" t="s">
        <v>439</v>
      </c>
      <c r="Q276" s="328"/>
      <c r="R276" s="328"/>
      <c r="S276" s="328"/>
      <c r="T276" s="329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21">
        <v>4640242181394</v>
      </c>
      <c r="E277" s="322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23" t="s">
        <v>442</v>
      </c>
      <c r="Q277" s="328"/>
      <c r="R277" s="328"/>
      <c r="S277" s="328"/>
      <c r="T277" s="329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21">
        <v>4640242181332</v>
      </c>
      <c r="E278" s="322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509" t="s">
        <v>445</v>
      </c>
      <c r="Q278" s="328"/>
      <c r="R278" s="328"/>
      <c r="S278" s="328"/>
      <c r="T278" s="329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21">
        <v>4640242181349</v>
      </c>
      <c r="E279" s="322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0" t="s">
        <v>448</v>
      </c>
      <c r="Q279" s="328"/>
      <c r="R279" s="328"/>
      <c r="S279" s="328"/>
      <c r="T279" s="329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21">
        <v>4640242181370</v>
      </c>
      <c r="E280" s="322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07" t="s">
        <v>451</v>
      </c>
      <c r="Q280" s="328"/>
      <c r="R280" s="328"/>
      <c r="S280" s="328"/>
      <c r="T280" s="329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21">
        <v>4607111037480</v>
      </c>
      <c r="E281" s="322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2" t="s">
        <v>455</v>
      </c>
      <c r="Q281" s="328"/>
      <c r="R281" s="328"/>
      <c r="S281" s="328"/>
      <c r="T281" s="329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21">
        <v>4607111037473</v>
      </c>
      <c r="E282" s="322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52" t="s">
        <v>459</v>
      </c>
      <c r="Q282" s="328"/>
      <c r="R282" s="328"/>
      <c r="S282" s="328"/>
      <c r="T282" s="329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21">
        <v>4640242180663</v>
      </c>
      <c r="E283" s="322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2" t="s">
        <v>463</v>
      </c>
      <c r="Q283" s="328"/>
      <c r="R283" s="328"/>
      <c r="S283" s="328"/>
      <c r="T283" s="329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5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6"/>
      <c r="P284" s="318" t="s">
        <v>72</v>
      </c>
      <c r="Q284" s="319"/>
      <c r="R284" s="319"/>
      <c r="S284" s="319"/>
      <c r="T284" s="319"/>
      <c r="U284" s="319"/>
      <c r="V284" s="320"/>
      <c r="W284" s="37" t="s">
        <v>69</v>
      </c>
      <c r="X284" s="314">
        <f>IFERROR(SUM(X264:X283),"0")</f>
        <v>56</v>
      </c>
      <c r="Y284" s="314">
        <f>IFERROR(SUM(Y264:Y283),"0")</f>
        <v>56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0.52415999999999996</v>
      </c>
      <c r="AA284" s="315"/>
      <c r="AB284" s="315"/>
      <c r="AC284" s="315"/>
    </row>
    <row r="285" spans="1:68" x14ac:dyDescent="0.2">
      <c r="A285" s="324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6"/>
      <c r="P285" s="318" t="s">
        <v>72</v>
      </c>
      <c r="Q285" s="319"/>
      <c r="R285" s="319"/>
      <c r="S285" s="319"/>
      <c r="T285" s="319"/>
      <c r="U285" s="319"/>
      <c r="V285" s="320"/>
      <c r="W285" s="37" t="s">
        <v>73</v>
      </c>
      <c r="X285" s="314">
        <f>IFERROR(SUMPRODUCT(X264:X283*H264:H283),"0")</f>
        <v>197.40000000000003</v>
      </c>
      <c r="Y285" s="314">
        <f>IFERROR(SUMPRODUCT(Y264:Y283*H264:H283),"0")</f>
        <v>197.40000000000003</v>
      </c>
      <c r="Z285" s="37"/>
      <c r="AA285" s="315"/>
      <c r="AB285" s="315"/>
      <c r="AC285" s="315"/>
    </row>
    <row r="286" spans="1:68" ht="15" customHeight="1" x14ac:dyDescent="0.2">
      <c r="A286" s="34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44"/>
      <c r="P286" s="425" t="s">
        <v>465</v>
      </c>
      <c r="Q286" s="400"/>
      <c r="R286" s="400"/>
      <c r="S286" s="400"/>
      <c r="T286" s="400"/>
      <c r="U286" s="400"/>
      <c r="V286" s="401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12779.039999999999</v>
      </c>
      <c r="Y286" s="314">
        <f>IFERROR(Y24+Y33+Y39+Y44+Y60+Y66+Y71+Y77+Y87+Y94+Y107+Y113+Y119+Y126+Y131+Y137+Y142+Y148+Y156+Y161+Y169+Y173+Y178+Y184+Y191+Y201+Y209+Y214+Y220+Y226+Y233+Y239+Y247+Y251+Y256+Y262+Y285,"0")</f>
        <v>12779.039999999999</v>
      </c>
      <c r="Z286" s="37"/>
      <c r="AA286" s="315"/>
      <c r="AB286" s="315"/>
      <c r="AC286" s="315"/>
    </row>
    <row r="287" spans="1:68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44"/>
      <c r="P287" s="425" t="s">
        <v>466</v>
      </c>
      <c r="Q287" s="400"/>
      <c r="R287" s="400"/>
      <c r="S287" s="400"/>
      <c r="T287" s="400"/>
      <c r="U287" s="400"/>
      <c r="V287" s="401"/>
      <c r="W287" s="37" t="s">
        <v>73</v>
      </c>
      <c r="X287" s="314">
        <f>IFERROR(SUM(BM22:BM283),"0")</f>
        <v>14024.599199999999</v>
      </c>
      <c r="Y287" s="314">
        <f>IFERROR(SUM(BN22:BN283),"0")</f>
        <v>14024.599199999999</v>
      </c>
      <c r="Z287" s="37"/>
      <c r="AA287" s="315"/>
      <c r="AB287" s="315"/>
      <c r="AC287" s="315"/>
    </row>
    <row r="288" spans="1:68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44"/>
      <c r="P288" s="425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37</v>
      </c>
      <c r="Y288" s="38">
        <f>ROUNDUP(SUM(BP22:BP283),0)</f>
        <v>37</v>
      </c>
      <c r="Z288" s="37"/>
      <c r="AA288" s="315"/>
      <c r="AB288" s="315"/>
      <c r="AC288" s="315"/>
    </row>
    <row r="289" spans="1:33" x14ac:dyDescent="0.2">
      <c r="A289" s="324"/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44"/>
      <c r="P289" s="425" t="s">
        <v>469</v>
      </c>
      <c r="Q289" s="400"/>
      <c r="R289" s="400"/>
      <c r="S289" s="400"/>
      <c r="T289" s="400"/>
      <c r="U289" s="400"/>
      <c r="V289" s="401"/>
      <c r="W289" s="37" t="s">
        <v>73</v>
      </c>
      <c r="X289" s="314">
        <f>GrossWeightTotal+PalletQtyTotal*25</f>
        <v>14949.599199999999</v>
      </c>
      <c r="Y289" s="314">
        <f>GrossWeightTotalR+PalletQtyTotalR*25</f>
        <v>14949.599199999999</v>
      </c>
      <c r="Z289" s="37"/>
      <c r="AA289" s="315"/>
      <c r="AB289" s="315"/>
      <c r="AC289" s="315"/>
    </row>
    <row r="290" spans="1:33" x14ac:dyDescent="0.2">
      <c r="A290" s="324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44"/>
      <c r="P290" s="425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3020</v>
      </c>
      <c r="Y290" s="314">
        <f>IFERROR(Y23+Y32+Y38+Y43+Y59+Y65+Y70+Y76+Y86+Y93+Y106+Y112+Y118+Y125+Y130+Y136+Y141+Y147+Y155+Y160+Y168+Y172+Y177+Y183+Y190+Y200+Y208+Y213+Y219+Y225+Y232+Y238+Y246+Y250+Y255+Y261+Y284,"0")</f>
        <v>3020</v>
      </c>
      <c r="Z290" s="37"/>
      <c r="AA290" s="315"/>
      <c r="AB290" s="315"/>
      <c r="AC290" s="315"/>
    </row>
    <row r="291" spans="1:33" ht="14.25" hidden="1" customHeight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4"/>
      <c r="N291" s="324"/>
      <c r="O291" s="344"/>
      <c r="P291" s="425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45.821639999999988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34" t="s">
        <v>74</v>
      </c>
      <c r="D293" s="476"/>
      <c r="E293" s="476"/>
      <c r="F293" s="476"/>
      <c r="G293" s="476"/>
      <c r="H293" s="476"/>
      <c r="I293" s="476"/>
      <c r="J293" s="476"/>
      <c r="K293" s="476"/>
      <c r="L293" s="476"/>
      <c r="M293" s="476"/>
      <c r="N293" s="476"/>
      <c r="O293" s="476"/>
      <c r="P293" s="476"/>
      <c r="Q293" s="476"/>
      <c r="R293" s="476"/>
      <c r="S293" s="370"/>
      <c r="T293" s="334" t="s">
        <v>242</v>
      </c>
      <c r="U293" s="370"/>
      <c r="V293" s="334" t="s">
        <v>270</v>
      </c>
      <c r="W293" s="370"/>
      <c r="X293" s="334" t="s">
        <v>293</v>
      </c>
      <c r="Y293" s="476"/>
      <c r="Z293" s="476"/>
      <c r="AA293" s="476"/>
      <c r="AB293" s="476"/>
      <c r="AC293" s="370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53" t="s">
        <v>474</v>
      </c>
      <c r="B294" s="334" t="s">
        <v>62</v>
      </c>
      <c r="C294" s="334" t="s">
        <v>75</v>
      </c>
      <c r="D294" s="334" t="s">
        <v>90</v>
      </c>
      <c r="E294" s="334" t="s">
        <v>99</v>
      </c>
      <c r="F294" s="334" t="s">
        <v>105</v>
      </c>
      <c r="G294" s="334" t="s">
        <v>133</v>
      </c>
      <c r="H294" s="334" t="s">
        <v>140</v>
      </c>
      <c r="I294" s="334" t="s">
        <v>145</v>
      </c>
      <c r="J294" s="334" t="s">
        <v>153</v>
      </c>
      <c r="K294" s="334" t="s">
        <v>172</v>
      </c>
      <c r="L294" s="334" t="s">
        <v>182</v>
      </c>
      <c r="M294" s="334" t="s">
        <v>204</v>
      </c>
      <c r="N294" s="305"/>
      <c r="O294" s="334" t="s">
        <v>210</v>
      </c>
      <c r="P294" s="334" t="s">
        <v>217</v>
      </c>
      <c r="Q294" s="334" t="s">
        <v>225</v>
      </c>
      <c r="R294" s="334" t="s">
        <v>229</v>
      </c>
      <c r="S294" s="334" t="s">
        <v>238</v>
      </c>
      <c r="T294" s="334" t="s">
        <v>243</v>
      </c>
      <c r="U294" s="334" t="s">
        <v>247</v>
      </c>
      <c r="V294" s="334" t="s">
        <v>271</v>
      </c>
      <c r="W294" s="334" t="s">
        <v>289</v>
      </c>
      <c r="X294" s="334" t="s">
        <v>294</v>
      </c>
      <c r="Y294" s="334" t="s">
        <v>300</v>
      </c>
      <c r="Z294" s="334" t="s">
        <v>310</v>
      </c>
      <c r="AA294" s="334" t="s">
        <v>325</v>
      </c>
      <c r="AB294" s="334" t="s">
        <v>336</v>
      </c>
      <c r="AC294" s="334" t="s">
        <v>340</v>
      </c>
      <c r="AD294" s="334" t="s">
        <v>348</v>
      </c>
      <c r="AE294" s="334" t="s">
        <v>354</v>
      </c>
      <c r="AF294" s="334" t="s">
        <v>361</v>
      </c>
      <c r="AG294" s="334" t="s">
        <v>243</v>
      </c>
    </row>
    <row r="295" spans="1:33" ht="13.5" customHeight="1" thickBot="1" x14ac:dyDescent="0.25">
      <c r="A295" s="454"/>
      <c r="B295" s="335"/>
      <c r="C295" s="335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0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  <c r="AA295" s="335"/>
      <c r="AB295" s="335"/>
      <c r="AC295" s="335"/>
      <c r="AD295" s="335"/>
      <c r="AE295" s="335"/>
      <c r="AF295" s="335"/>
      <c r="AG295" s="335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252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1449.6000000000001</v>
      </c>
      <c r="G296" s="46">
        <f>IFERROR(X63*H63,"0")+IFERROR(X64*H64,"0")</f>
        <v>1060.2</v>
      </c>
      <c r="H296" s="46">
        <f>IFERROR(X69*H69,"0")</f>
        <v>0</v>
      </c>
      <c r="I296" s="46">
        <f>IFERROR(X74*H74,"0")+IFERROR(X75*H75,"0")</f>
        <v>100.8</v>
      </c>
      <c r="J296" s="46">
        <f>IFERROR(X80*H80,"0")+IFERROR(X81*H81,"0")+IFERROR(X82*H82,"0")+IFERROR(X83*H83,"0")+IFERROR(X84*H84,"0")+IFERROR(X85*H85,"0")</f>
        <v>865.2</v>
      </c>
      <c r="K296" s="46">
        <f>IFERROR(X90*H90,"0")+IFERROR(X91*H91,"0")+IFERROR(X92*H92,"0")</f>
        <v>90.72</v>
      </c>
      <c r="L296" s="46">
        <f>IFERROR(X97*H97,"0")+IFERROR(X98*H98,"0")+IFERROR(X99*H99,"0")+IFERROR(X100*H100,"0")+IFERROR(X101*H101,"0")+IFERROR(X102*H102,"0")+IFERROR(X103*H103,"0")+IFERROR(X104*H104,"0")+IFERROR(X105*H105,"0")</f>
        <v>3765.12</v>
      </c>
      <c r="M296" s="46">
        <f>IFERROR(X110*H110,"0")+IFERROR(X111*H111,"0")</f>
        <v>1554</v>
      </c>
      <c r="N296" s="305"/>
      <c r="O296" s="46">
        <f>IFERROR(X116*H116,"0")+IFERROR(X117*H117,"0")</f>
        <v>336</v>
      </c>
      <c r="P296" s="46">
        <f>IFERROR(X122*H122,"0")+IFERROR(X123*H123,"0")+IFERROR(X124*H124,"0")</f>
        <v>1050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480</v>
      </c>
      <c r="V296" s="46">
        <f>IFERROR(X165*H165,"0")+IFERROR(X166*H166,"0")+IFERROR(X167*H167,"0")+IFERROR(X171*H171,"0")</f>
        <v>714</v>
      </c>
      <c r="W296" s="46">
        <f>IFERROR(X176*H176,"0")</f>
        <v>0</v>
      </c>
      <c r="X296" s="46">
        <f>IFERROR(X182*H182,"0")</f>
        <v>67.2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76.800000000000011</v>
      </c>
      <c r="AD296" s="46">
        <f>IFERROR(X224*H224,"0")</f>
        <v>0</v>
      </c>
      <c r="AE296" s="46">
        <f>IFERROR(X230*H230,"0")+IFERROR(X231*H231,"0")</f>
        <v>360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557.4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7191.72</v>
      </c>
      <c r="B299" s="60">
        <f>SUMPRODUCT(--(BB:BB="ПГП"),--(W:W="кор"),H:H,Y:Y)+SUMPRODUCT(--(BB:BB="ПГП"),--(W:W="кг"),Y:Y)</f>
        <v>5587.3200000000006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60,20"/>
        <filter val="1 449,60"/>
        <filter val="1 554,00"/>
        <filter val="100,80"/>
        <filter val="112,00"/>
        <filter val="12 779,04"/>
        <filter val="12,00"/>
        <filter val="120,00"/>
        <filter val="126,00"/>
        <filter val="14 024,60"/>
        <filter val="14 949,60"/>
        <filter val="14,00"/>
        <filter val="144,00"/>
        <filter val="168,00"/>
        <filter val="196,00"/>
        <filter val="197,40"/>
        <filter val="204,00"/>
        <filter val="238,00"/>
        <filter val="24,00"/>
        <filter val="252,00"/>
        <filter val="270,00"/>
        <filter val="28,00"/>
        <filter val="294,00"/>
        <filter val="3 020,00"/>
        <filter val="3 765,12"/>
        <filter val="322,00"/>
        <filter val="336,00"/>
        <filter val="348,00"/>
        <filter val="350,00"/>
        <filter val="36,00"/>
        <filter val="360,00"/>
        <filter val="37"/>
        <filter val="42,00"/>
        <filter val="480,00"/>
        <filter val="518,00"/>
        <filter val="528,00"/>
        <filter val="56,00"/>
        <filter val="60,00"/>
        <filter val="67,20"/>
        <filter val="714,00"/>
        <filter val="72,00"/>
        <filter val="76,80"/>
        <filter val="84,00"/>
        <filter val="865,20"/>
        <filter val="90,72"/>
        <filter val="96,00"/>
        <filter val="98,00"/>
      </filters>
    </filterColumn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P290:V290"/>
    <mergeCell ref="D278:E278"/>
    <mergeCell ref="D244:E244"/>
    <mergeCell ref="D171:E171"/>
    <mergeCell ref="P134:T134"/>
    <mergeCell ref="P243:T243"/>
    <mergeCell ref="A118:O119"/>
    <mergeCell ref="P284:V284"/>
    <mergeCell ref="P278:T278"/>
    <mergeCell ref="P286:V286"/>
    <mergeCell ref="P269:T269"/>
    <mergeCell ref="A227:Z227"/>
    <mergeCell ref="P270:T270"/>
    <mergeCell ref="A284:O285"/>
    <mergeCell ref="D206:E206"/>
    <mergeCell ref="P247:V247"/>
    <mergeCell ref="D279:E279"/>
    <mergeCell ref="P289:V289"/>
    <mergeCell ref="A114:Z114"/>
    <mergeCell ref="P239:V239"/>
    <mergeCell ref="A257:Z257"/>
    <mergeCell ref="D249:E249"/>
    <mergeCell ref="D105:E105"/>
    <mergeCell ref="D276:E276"/>
    <mergeCell ref="P199:T199"/>
    <mergeCell ref="P250:V250"/>
    <mergeCell ref="D102:E102"/>
    <mergeCell ref="P208:V208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P22:T22"/>
    <mergeCell ref="D29:E29"/>
    <mergeCell ref="D265:E265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36:T36"/>
    <mergeCell ref="P101:T101"/>
    <mergeCell ref="A255:O256"/>
    <mergeCell ref="P276:T276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106:O107"/>
    <mergeCell ref="A155:O156"/>
    <mergeCell ref="P274:T274"/>
    <mergeCell ref="A93:O94"/>
    <mergeCell ref="D217:E217"/>
    <mergeCell ref="P84:T84"/>
    <mergeCell ref="D199:E199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D28:E28"/>
    <mergeCell ref="H5:M5"/>
    <mergeCell ref="A27:Z27"/>
    <mergeCell ref="P98:T98"/>
    <mergeCell ref="D212:E212"/>
    <mergeCell ref="D146:E146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P245:T245"/>
    <mergeCell ref="P126:V126"/>
    <mergeCell ref="A61:Z61"/>
    <mergeCell ref="A88:Z88"/>
    <mergeCell ref="P80:T80"/>
    <mergeCell ref="D194:E194"/>
    <mergeCell ref="Z17:Z18"/>
    <mergeCell ref="P173:V173"/>
    <mergeCell ref="A172:O173"/>
    <mergeCell ref="P94:V94"/>
    <mergeCell ref="A41:Z41"/>
    <mergeCell ref="P44:V44"/>
    <mergeCell ref="D75:E75"/>
    <mergeCell ref="P154:T154"/>
    <mergeCell ref="P91:T91"/>
    <mergeCell ref="D188:E188"/>
    <mergeCell ref="P51:T51"/>
    <mergeCell ref="D36:E36"/>
    <mergeCell ref="P71:V71"/>
    <mergeCell ref="A109:Z109"/>
    <mergeCell ref="P52:T52"/>
    <mergeCell ref="I17:I18"/>
    <mergeCell ref="D48:E48"/>
    <mergeCell ref="P38:V38"/>
    <mergeCell ref="H17:H18"/>
    <mergeCell ref="P90:T90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D294:D295"/>
    <mergeCell ref="F294:F295"/>
    <mergeCell ref="D74:E74"/>
    <mergeCell ref="A203:Z203"/>
    <mergeCell ref="P189:T189"/>
    <mergeCell ref="A246:O247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P159:T159"/>
    <mergeCell ref="D140:E140"/>
    <mergeCell ref="D267:E267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224:T224"/>
    <mergeCell ref="P260:T260"/>
    <mergeCell ref="A141:O142"/>
    <mergeCell ref="P225:V225"/>
    <mergeCell ref="P153:T153"/>
    <mergeCell ref="A138:Z138"/>
    <mergeCell ref="P283:T283"/>
    <mergeCell ref="D264:E264"/>
    <mergeCell ref="P277:T277"/>
    <mergeCell ref="P122:T122"/>
    <mergeCell ref="P291:V291"/>
    <mergeCell ref="P288:V288"/>
    <mergeCell ref="P65:V65"/>
    <mergeCell ref="L294:L295"/>
    <mergeCell ref="D204:E204"/>
    <mergeCell ref="P217:T217"/>
    <mergeCell ref="D198:E198"/>
    <mergeCell ref="D269:E269"/>
    <mergeCell ref="A252:Z252"/>
    <mergeCell ref="D254:E254"/>
    <mergeCell ref="A232:O233"/>
    <mergeCell ref="A133:Z133"/>
    <mergeCell ref="A193:Z193"/>
    <mergeCell ref="P204:T204"/>
    <mergeCell ref="P136:V136"/>
    <mergeCell ref="A180:Z180"/>
    <mergeCell ref="P187:T187"/>
    <mergeCell ref="P258:T258"/>
    <mergeCell ref="P201:V201"/>
    <mergeCell ref="D135:E135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A13:M13"/>
    <mergeCell ref="A59:O60"/>
    <mergeCell ref="A15:M15"/>
    <mergeCell ref="A121:Z121"/>
    <mergeCell ref="D63:E63"/>
    <mergeCell ref="A240:Z240"/>
    <mergeCell ref="P200:V200"/>
    <mergeCell ref="D280:E280"/>
    <mergeCell ref="P230:T230"/>
    <mergeCell ref="P246:V246"/>
    <mergeCell ref="D259:E259"/>
    <mergeCell ref="A163:Z163"/>
    <mergeCell ref="Q9:R9"/>
    <mergeCell ref="AA294:AA295"/>
    <mergeCell ref="Q11:R11"/>
    <mergeCell ref="P205:T205"/>
    <mergeCell ref="D260:E260"/>
    <mergeCell ref="C294:C295"/>
    <mergeCell ref="E294:E295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T293:U293"/>
    <mergeCell ref="D117:E117"/>
    <mergeCell ref="D92:E92"/>
    <mergeCell ref="D55:E55"/>
    <mergeCell ref="D30:E30"/>
    <mergeCell ref="P171:T171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P244:T244"/>
    <mergeCell ref="D187:E187"/>
    <mergeCell ref="A190:O191"/>
    <mergeCell ref="P231:T231"/>
    <mergeCell ref="P87:V87"/>
    <mergeCell ref="A34:Z34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H9:I9"/>
    <mergeCell ref="P24:V24"/>
    <mergeCell ref="D281:E281"/>
    <mergeCell ref="A78:Z78"/>
    <mergeCell ref="A70:O71"/>
    <mergeCell ref="P156:V156"/>
    <mergeCell ref="P92:T92"/>
    <mergeCell ref="P166:T166"/>
    <mergeCell ref="D274:E274"/>
    <mergeCell ref="D245:E245"/>
    <mergeCell ref="P116:T116"/>
    <mergeCell ref="D122:E122"/>
    <mergeCell ref="D224:E224"/>
    <mergeCell ref="A26:Z26"/>
    <mergeCell ref="P103:T103"/>
    <mergeCell ref="P59:V59"/>
    <mergeCell ref="P97:T97"/>
    <mergeCell ref="P130:V130"/>
    <mergeCell ref="P281:T281"/>
    <mergeCell ref="A120:Z120"/>
    <mergeCell ref="P178:V178"/>
    <mergeCell ref="A177:O178"/>
    <mergeCell ref="P214:V214"/>
    <mergeCell ref="A95:Z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