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5E7004-546E-41A3-BF19-DC1F056737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BO257" i="1"/>
  <c r="BM257" i="1"/>
  <c r="Z257" i="1"/>
  <c r="Y257" i="1"/>
  <c r="BP257" i="1" s="1"/>
  <c r="X255" i="1"/>
  <c r="X254" i="1"/>
  <c r="BO253" i="1"/>
  <c r="BM253" i="1"/>
  <c r="Z253" i="1"/>
  <c r="Y253" i="1"/>
  <c r="BO252" i="1"/>
  <c r="BM252" i="1"/>
  <c r="Z252" i="1"/>
  <c r="Z254" i="1" s="1"/>
  <c r="Y252" i="1"/>
  <c r="Y255" i="1" s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Z171" i="1" s="1"/>
  <c r="Y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J9" i="1" l="1"/>
  <c r="Y60" i="1"/>
  <c r="Z65" i="1"/>
  <c r="BN63" i="1"/>
  <c r="X285" i="1"/>
  <c r="Y32" i="1"/>
  <c r="Y39" i="1"/>
  <c r="BN37" i="1"/>
  <c r="Z76" i="1"/>
  <c r="BN80" i="1"/>
  <c r="BN83" i="1"/>
  <c r="BN84" i="1"/>
  <c r="Y106" i="1"/>
  <c r="BN98" i="1"/>
  <c r="BN100" i="1"/>
  <c r="BN102" i="1"/>
  <c r="BN104" i="1"/>
  <c r="Y111" i="1"/>
  <c r="Y118" i="1"/>
  <c r="BN116" i="1"/>
  <c r="BN128" i="1"/>
  <c r="BP128" i="1"/>
  <c r="Y129" i="1"/>
  <c r="BN134" i="1"/>
  <c r="BN139" i="1"/>
  <c r="BP139" i="1"/>
  <c r="Y140" i="1"/>
  <c r="Z167" i="1"/>
  <c r="Z189" i="1"/>
  <c r="BN194" i="1"/>
  <c r="BN196" i="1"/>
  <c r="BN198" i="1"/>
  <c r="BN223" i="1"/>
  <c r="BP223" i="1"/>
  <c r="Y224" i="1"/>
  <c r="Z231" i="1"/>
  <c r="BN229" i="1"/>
  <c r="Z260" i="1"/>
  <c r="BN257" i="1"/>
  <c r="BN258" i="1"/>
  <c r="X289" i="1"/>
  <c r="X287" i="1"/>
  <c r="Y155" i="1"/>
  <c r="Y154" i="1"/>
  <c r="BP150" i="1"/>
  <c r="BN150" i="1"/>
  <c r="BP151" i="1"/>
  <c r="BN151" i="1"/>
  <c r="BP152" i="1"/>
  <c r="BN152" i="1"/>
  <c r="BP153" i="1"/>
  <c r="BN153" i="1"/>
  <c r="Y177" i="1"/>
  <c r="Y176" i="1"/>
  <c r="BP175" i="1"/>
  <c r="BN175" i="1"/>
  <c r="Y250" i="1"/>
  <c r="Y249" i="1"/>
  <c r="BP248" i="1"/>
  <c r="BN248" i="1"/>
  <c r="BN22" i="1"/>
  <c r="BP22" i="1"/>
  <c r="Y23" i="1"/>
  <c r="Z32" i="1"/>
  <c r="BN28" i="1"/>
  <c r="BP28" i="1"/>
  <c r="X286" i="1"/>
  <c r="BN30" i="1"/>
  <c r="Z38" i="1"/>
  <c r="BN42" i="1"/>
  <c r="BP42" i="1"/>
  <c r="Y43" i="1"/>
  <c r="Z59" i="1"/>
  <c r="BN47" i="1"/>
  <c r="BP47" i="1"/>
  <c r="BN49" i="1"/>
  <c r="BN51" i="1"/>
  <c r="BN52" i="1"/>
  <c r="BN54" i="1"/>
  <c r="BN56" i="1"/>
  <c r="BN58" i="1"/>
  <c r="Y65" i="1"/>
  <c r="Y77" i="1"/>
  <c r="BN75" i="1"/>
  <c r="Y86" i="1"/>
  <c r="Y93" i="1"/>
  <c r="Z93" i="1"/>
  <c r="BN91" i="1"/>
  <c r="Z105" i="1"/>
  <c r="Z111" i="1"/>
  <c r="BN109" i="1"/>
  <c r="BP109" i="1"/>
  <c r="Z117" i="1"/>
  <c r="Z124" i="1"/>
  <c r="BN121" i="1"/>
  <c r="BN123" i="1"/>
  <c r="Z135" i="1"/>
  <c r="BP157" i="1"/>
  <c r="BN157" i="1"/>
  <c r="Y172" i="1"/>
  <c r="Y171" i="1"/>
  <c r="BP170" i="1"/>
  <c r="BN170" i="1"/>
  <c r="BP187" i="1"/>
  <c r="BN187" i="1"/>
  <c r="Y190" i="1"/>
  <c r="BP203" i="1"/>
  <c r="BN203" i="1"/>
  <c r="BP205" i="1"/>
  <c r="BN205" i="1"/>
  <c r="BP216" i="1"/>
  <c r="BN216" i="1"/>
  <c r="Y238" i="1"/>
  <c r="Y237" i="1"/>
  <c r="BP236" i="1"/>
  <c r="BN236" i="1"/>
  <c r="Y284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159" i="1"/>
  <c r="Z207" i="1"/>
  <c r="Z218" i="1"/>
  <c r="Y231" i="1"/>
  <c r="Y232" i="1"/>
  <c r="Z86" i="1"/>
  <c r="Y33" i="1"/>
  <c r="Y38" i="1"/>
  <c r="Y59" i="1"/>
  <c r="Y66" i="1"/>
  <c r="Y71" i="1"/>
  <c r="Y76" i="1"/>
  <c r="Y87" i="1"/>
  <c r="Y94" i="1"/>
  <c r="Y105" i="1"/>
  <c r="Y112" i="1"/>
  <c r="Y117" i="1"/>
  <c r="Y124" i="1"/>
  <c r="BP158" i="1"/>
  <c r="BN158" i="1"/>
  <c r="Y182" i="1"/>
  <c r="BP181" i="1"/>
  <c r="BN181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BP217" i="1"/>
  <c r="BN217" i="1"/>
  <c r="Y245" i="1"/>
  <c r="BP242" i="1"/>
  <c r="BN242" i="1"/>
  <c r="BP243" i="1"/>
  <c r="BN243" i="1"/>
  <c r="BP244" i="1"/>
  <c r="BN244" i="1"/>
  <c r="BP259" i="1"/>
  <c r="BN259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10" i="1"/>
  <c r="BN115" i="1"/>
  <c r="BP115" i="1"/>
  <c r="Y125" i="1"/>
  <c r="BN122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83" i="1"/>
  <c r="Y189" i="1"/>
  <c r="BP186" i="1"/>
  <c r="BN186" i="1"/>
  <c r="BP188" i="1"/>
  <c r="BN188" i="1"/>
  <c r="Z199" i="1"/>
  <c r="Y207" i="1"/>
  <c r="Y208" i="1"/>
  <c r="Y212" i="1"/>
  <c r="BP211" i="1"/>
  <c r="BN211" i="1"/>
  <c r="Y218" i="1"/>
  <c r="Y219" i="1"/>
  <c r="BP230" i="1"/>
  <c r="BN230" i="1"/>
  <c r="Y246" i="1"/>
  <c r="Y254" i="1"/>
  <c r="BP252" i="1"/>
  <c r="BN252" i="1"/>
  <c r="BP253" i="1"/>
  <c r="BN253" i="1"/>
  <c r="Y260" i="1"/>
  <c r="Y261" i="1"/>
  <c r="X288" i="1" l="1"/>
  <c r="Y287" i="1"/>
  <c r="Z290" i="1"/>
  <c r="Y286" i="1"/>
  <c r="Y288" i="1" s="1"/>
  <c r="Y289" i="1"/>
  <c r="Y285" i="1"/>
  <c r="B298" i="1" l="1"/>
  <c r="A298" i="1"/>
  <c r="C298" i="1"/>
</calcChain>
</file>

<file path=xl/sharedStrings.xml><?xml version="1.0" encoding="utf-8"?>
<sst xmlns="http://schemas.openxmlformats.org/spreadsheetml/2006/main" count="1443" uniqueCount="491">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</sst>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7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9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3" customWidth="1"/>
    <col min="19" max="19" width="6.140625" style="30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3" customWidth="1"/>
    <col min="25" max="25" width="11" style="303" customWidth="1"/>
    <col min="26" max="26" width="10" style="303" customWidth="1"/>
    <col min="27" max="27" width="11.5703125" style="303" customWidth="1"/>
    <col min="28" max="28" width="10.42578125" style="303" customWidth="1"/>
    <col min="29" max="29" width="30" style="30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3" customWidth="1"/>
    <col min="34" max="34" width="9.140625" style="303" customWidth="1"/>
    <col min="35" max="16384" width="9.140625" style="303"/>
  </cols>
  <sheetData>
    <row r="1" spans="1:32" s="30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7" customFormat="1" ht="23.45" customHeight="1" x14ac:dyDescent="0.2">
      <c r="A5" s="404" t="s">
        <v>7</v>
      </c>
      <c r="B5" s="372"/>
      <c r="C5" s="373"/>
      <c r="D5" s="381"/>
      <c r="E5" s="382"/>
      <c r="F5" s="465" t="s">
        <v>8</v>
      </c>
      <c r="G5" s="373"/>
      <c r="H5" s="381"/>
      <c r="I5" s="468"/>
      <c r="J5" s="468"/>
      <c r="K5" s="468"/>
      <c r="L5" s="468"/>
      <c r="M5" s="382"/>
      <c r="N5" s="61"/>
      <c r="P5" s="24" t="s">
        <v>9</v>
      </c>
      <c r="Q5" s="466">
        <v>45598</v>
      </c>
      <c r="R5" s="368"/>
      <c r="T5" s="412" t="s">
        <v>10</v>
      </c>
      <c r="U5" s="316"/>
      <c r="V5" s="413" t="s">
        <v>11</v>
      </c>
      <c r="W5" s="368"/>
      <c r="AB5" s="51"/>
      <c r="AC5" s="51"/>
      <c r="AD5" s="51"/>
      <c r="AE5" s="51"/>
    </row>
    <row r="6" spans="1:32" s="307" customFormat="1" ht="24" customHeight="1" x14ac:dyDescent="0.2">
      <c r="A6" s="404" t="s">
        <v>12</v>
      </c>
      <c r="B6" s="372"/>
      <c r="C6" s="373"/>
      <c r="D6" s="470" t="s">
        <v>13</v>
      </c>
      <c r="E6" s="471"/>
      <c r="F6" s="471"/>
      <c r="G6" s="471"/>
      <c r="H6" s="471"/>
      <c r="I6" s="471"/>
      <c r="J6" s="471"/>
      <c r="K6" s="471"/>
      <c r="L6" s="471"/>
      <c r="M6" s="368"/>
      <c r="N6" s="62"/>
      <c r="P6" s="24" t="s">
        <v>14</v>
      </c>
      <c r="Q6" s="496" t="str">
        <f>IF(Q5=0," ",CHOOSE(WEEKDAY(Q5,2),"Понедельник","Вторник","Среда","Четверг","Пятница","Суббота","Воскресенье"))</f>
        <v>Суббота</v>
      </c>
      <c r="R6" s="321"/>
      <c r="T6" s="416" t="s">
        <v>15</v>
      </c>
      <c r="U6" s="316"/>
      <c r="V6" s="499" t="s">
        <v>16</v>
      </c>
      <c r="W6" s="335"/>
      <c r="AB6" s="51"/>
      <c r="AC6" s="51"/>
      <c r="AD6" s="51"/>
      <c r="AE6" s="51"/>
    </row>
    <row r="7" spans="1:32" s="307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6"/>
      <c r="M7" s="415"/>
      <c r="N7" s="63"/>
      <c r="P7" s="24"/>
      <c r="Q7" s="42"/>
      <c r="R7" s="42"/>
      <c r="T7" s="315"/>
      <c r="U7" s="316"/>
      <c r="V7" s="500"/>
      <c r="W7" s="501"/>
      <c r="AB7" s="51"/>
      <c r="AC7" s="51"/>
      <c r="AD7" s="51"/>
      <c r="AE7" s="51"/>
    </row>
    <row r="8" spans="1:32" s="307" customFormat="1" ht="25.5" customHeight="1" x14ac:dyDescent="0.2">
      <c r="A8" s="467" t="s">
        <v>17</v>
      </c>
      <c r="B8" s="326"/>
      <c r="C8" s="327"/>
      <c r="D8" s="358" t="s">
        <v>18</v>
      </c>
      <c r="E8" s="359"/>
      <c r="F8" s="359"/>
      <c r="G8" s="359"/>
      <c r="H8" s="359"/>
      <c r="I8" s="359"/>
      <c r="J8" s="359"/>
      <c r="K8" s="359"/>
      <c r="L8" s="359"/>
      <c r="M8" s="360"/>
      <c r="N8" s="64"/>
      <c r="P8" s="24" t="s">
        <v>19</v>
      </c>
      <c r="Q8" s="414">
        <v>0.41666666666666669</v>
      </c>
      <c r="R8" s="415"/>
      <c r="T8" s="315"/>
      <c r="U8" s="316"/>
      <c r="V8" s="500"/>
      <c r="W8" s="501"/>
      <c r="AB8" s="51"/>
      <c r="AC8" s="51"/>
      <c r="AD8" s="51"/>
      <c r="AE8" s="51"/>
    </row>
    <row r="9" spans="1:32" s="307" customFormat="1" ht="39.950000000000003" customHeight="1" x14ac:dyDescent="0.2">
      <c r="A9" s="4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07"/>
      <c r="E9" s="330"/>
      <c r="F9" s="4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8"/>
      <c r="P9" s="26" t="s">
        <v>20</v>
      </c>
      <c r="Q9" s="365"/>
      <c r="R9" s="366"/>
      <c r="T9" s="315"/>
      <c r="U9" s="316"/>
      <c r="V9" s="502"/>
      <c r="W9" s="503"/>
      <c r="X9" s="43"/>
      <c r="Y9" s="43"/>
      <c r="Z9" s="43"/>
      <c r="AA9" s="43"/>
      <c r="AB9" s="51"/>
      <c r="AC9" s="51"/>
      <c r="AD9" s="51"/>
      <c r="AE9" s="51"/>
    </row>
    <row r="10" spans="1:32" s="307" customFormat="1" ht="26.45" customHeight="1" x14ac:dyDescent="0.2">
      <c r="A10" s="4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07"/>
      <c r="E10" s="330"/>
      <c r="F10" s="4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39" t="str">
        <f>IFERROR(VLOOKUP($D$10,Proxy,2,FALSE),"")</f>
        <v/>
      </c>
      <c r="I10" s="315"/>
      <c r="J10" s="315"/>
      <c r="K10" s="315"/>
      <c r="L10" s="315"/>
      <c r="M10" s="315"/>
      <c r="N10" s="306"/>
      <c r="P10" s="26" t="s">
        <v>21</v>
      </c>
      <c r="Q10" s="417"/>
      <c r="R10" s="418"/>
      <c r="U10" s="24" t="s">
        <v>22</v>
      </c>
      <c r="V10" s="334" t="s">
        <v>23</v>
      </c>
      <c r="W10" s="335"/>
      <c r="X10" s="44"/>
      <c r="Y10" s="44"/>
      <c r="Z10" s="44"/>
      <c r="AA10" s="44"/>
      <c r="AB10" s="51"/>
      <c r="AC10" s="51"/>
      <c r="AD10" s="51"/>
      <c r="AE10" s="51"/>
    </row>
    <row r="11" spans="1:32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7"/>
      <c r="R11" s="368"/>
      <c r="U11" s="24" t="s">
        <v>26</v>
      </c>
      <c r="V11" s="440" t="s">
        <v>27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307" customFormat="1" ht="18.600000000000001" customHeight="1" x14ac:dyDescent="0.2">
      <c r="A12" s="371" t="s">
        <v>28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29</v>
      </c>
      <c r="Q12" s="414"/>
      <c r="R12" s="415"/>
      <c r="S12" s="23"/>
      <c r="U12" s="24"/>
      <c r="V12" s="341"/>
      <c r="W12" s="315"/>
      <c r="AB12" s="51"/>
      <c r="AC12" s="51"/>
      <c r="AD12" s="51"/>
      <c r="AE12" s="51"/>
    </row>
    <row r="13" spans="1:32" s="307" customFormat="1" ht="23.25" customHeight="1" x14ac:dyDescent="0.2">
      <c r="A13" s="371" t="s">
        <v>30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31</v>
      </c>
      <c r="Q13" s="440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7" customFormat="1" ht="18.600000000000001" customHeight="1" x14ac:dyDescent="0.2">
      <c r="A14" s="371" t="s">
        <v>32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7" customFormat="1" ht="22.5" customHeight="1" x14ac:dyDescent="0.2">
      <c r="A15" s="442" t="s">
        <v>33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10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1"/>
      <c r="Q16" s="411"/>
      <c r="R16" s="411"/>
      <c r="S16" s="411"/>
      <c r="T16" s="41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406" t="s">
        <v>37</v>
      </c>
      <c r="D17" s="351" t="s">
        <v>38</v>
      </c>
      <c r="E17" s="397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396"/>
      <c r="R17" s="396"/>
      <c r="S17" s="396"/>
      <c r="T17" s="397"/>
      <c r="U17" s="518" t="s">
        <v>50</v>
      </c>
      <c r="V17" s="373"/>
      <c r="W17" s="351" t="s">
        <v>51</v>
      </c>
      <c r="X17" s="351" t="s">
        <v>52</v>
      </c>
      <c r="Y17" s="519" t="s">
        <v>53</v>
      </c>
      <c r="Z17" s="491" t="s">
        <v>54</v>
      </c>
      <c r="AA17" s="433" t="s">
        <v>55</v>
      </c>
      <c r="AB17" s="433" t="s">
        <v>56</v>
      </c>
      <c r="AC17" s="433" t="s">
        <v>57</v>
      </c>
      <c r="AD17" s="433" t="s">
        <v>58</v>
      </c>
      <c r="AE17" s="473"/>
      <c r="AF17" s="474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398"/>
      <c r="E18" s="400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98"/>
      <c r="Q18" s="399"/>
      <c r="R18" s="399"/>
      <c r="S18" s="399"/>
      <c r="T18" s="400"/>
      <c r="U18" s="70" t="s">
        <v>60</v>
      </c>
      <c r="V18" s="70" t="s">
        <v>61</v>
      </c>
      <c r="W18" s="352"/>
      <c r="X18" s="352"/>
      <c r="Y18" s="520"/>
      <c r="Z18" s="492"/>
      <c r="AA18" s="434"/>
      <c r="AB18" s="434"/>
      <c r="AC18" s="434"/>
      <c r="AD18" s="475"/>
      <c r="AE18" s="476"/>
      <c r="AF18" s="477"/>
      <c r="AG18" s="69"/>
      <c r="BD18" s="68"/>
    </row>
    <row r="19" spans="1:68" ht="27.75" hidden="1" customHeight="1" x14ac:dyDescent="0.2">
      <c r="A19" s="361" t="s">
        <v>62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2"/>
      <c r="AA19" s="48"/>
      <c r="AB19" s="48"/>
      <c r="AC19" s="48"/>
    </row>
    <row r="20" spans="1:68" ht="16.5" hidden="1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hidden="1" customHeight="1" x14ac:dyDescent="0.25">
      <c r="A21" s="348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4"/>
      <c r="AB21" s="304"/>
      <c r="AC21" s="30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hidden="1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hidden="1" customHeight="1" x14ac:dyDescent="0.2">
      <c r="A25" s="361" t="s">
        <v>74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2"/>
      <c r="AA25" s="48"/>
      <c r="AB25" s="48"/>
      <c r="AC25" s="48"/>
    </row>
    <row r="26" spans="1:68" ht="16.5" hidden="1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hidden="1" customHeight="1" x14ac:dyDescent="0.25">
      <c r="A27" s="348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4"/>
      <c r="AB27" s="304"/>
      <c r="AC27" s="30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0</v>
      </c>
      <c r="Y28" s="31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50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0</v>
      </c>
      <c r="Y29" s="31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0</v>
      </c>
      <c r="Y30" s="31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6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0</v>
      </c>
      <c r="Y31" s="31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0</v>
      </c>
      <c r="Y32" s="312">
        <f>IFERROR(SUM(Y28:Y31),"0")</f>
        <v>0</v>
      </c>
      <c r="Z32" s="312">
        <f>IFERROR(IF(Z28="",0,Z28),"0")+IFERROR(IF(Z29="",0,Z29),"0")+IFERROR(IF(Z30="",0,Z30),"0")+IFERROR(IF(Z31="",0,Z31),"0")</f>
        <v>0</v>
      </c>
      <c r="AA32" s="313"/>
      <c r="AB32" s="313"/>
      <c r="AC32" s="313"/>
    </row>
    <row r="33" spans="1:68" hidden="1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0</v>
      </c>
      <c r="Y33" s="312">
        <f>IFERROR(SUMPRODUCT(Y28:Y31*H28:H31),"0")</f>
        <v>0</v>
      </c>
      <c r="Z33" s="37"/>
      <c r="AA33" s="313"/>
      <c r="AB33" s="313"/>
      <c r="AC33" s="313"/>
    </row>
    <row r="34" spans="1:68" ht="16.5" hidden="1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hidden="1" customHeight="1" x14ac:dyDescent="0.25">
      <c r="A35" s="348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4"/>
      <c r="AB35" s="304"/>
      <c r="AC35" s="30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>
        <v>24</v>
      </c>
      <c r="Y36" s="31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150.47999999999999</v>
      </c>
      <c r="BN36" s="67">
        <f>IFERROR(Y36*I36,"0")</f>
        <v>150.47999999999999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>
        <v>60</v>
      </c>
      <c r="Y37" s="311">
        <f>IFERROR(IF(X37="","",X37),"")</f>
        <v>60</v>
      </c>
      <c r="Z37" s="36">
        <f>IFERROR(IF(X37="","",X37*0.0155),"")</f>
        <v>0.92999999999999994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376.2</v>
      </c>
      <c r="BN37" s="67">
        <f>IFERROR(Y37*I37,"0")</f>
        <v>376.2</v>
      </c>
      <c r="BO37" s="67">
        <f>IFERROR(X37/J37,"0")</f>
        <v>0.7142857142857143</v>
      </c>
      <c r="BP37" s="67">
        <f>IFERROR(Y37/J37,"0")</f>
        <v>0.7142857142857143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84</v>
      </c>
      <c r="Y38" s="312">
        <f>IFERROR(SUM(Y36:Y37),"0")</f>
        <v>84</v>
      </c>
      <c r="Z38" s="312">
        <f>IFERROR(IF(Z36="",0,Z36),"0")+IFERROR(IF(Z37="",0,Z37),"0")</f>
        <v>1.302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504</v>
      </c>
      <c r="Y39" s="312">
        <f>IFERROR(SUMPRODUCT(Y36:Y37*H36:H37),"0")</f>
        <v>504</v>
      </c>
      <c r="Z39" s="37"/>
      <c r="AA39" s="313"/>
      <c r="AB39" s="313"/>
      <c r="AC39" s="313"/>
    </row>
    <row r="40" spans="1:68" ht="16.5" hidden="1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hidden="1" customHeight="1" x14ac:dyDescent="0.25">
      <c r="A41" s="348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4"/>
      <c r="AB41" s="304"/>
      <c r="AC41" s="30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30</v>
      </c>
      <c r="Y42" s="311">
        <f>IFERROR(IF(X42="","",X42),"")</f>
        <v>30</v>
      </c>
      <c r="Z42" s="36">
        <f>IFERROR(IF(X42="","",X42*0.0095),"")</f>
        <v>0.28499999999999998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47.754000000000005</v>
      </c>
      <c r="BN42" s="67">
        <f>IFERROR(Y42*I42,"0")</f>
        <v>47.754000000000005</v>
      </c>
      <c r="BO42" s="67">
        <f>IFERROR(X42/J42,"0")</f>
        <v>0.23076923076923078</v>
      </c>
      <c r="BP42" s="67">
        <f>IFERROR(Y42/J42,"0")</f>
        <v>0.23076923076923078</v>
      </c>
    </row>
    <row r="43" spans="1:68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30</v>
      </c>
      <c r="Y43" s="312">
        <f>IFERROR(SUM(Y42:Y42),"0")</f>
        <v>30</v>
      </c>
      <c r="Z43" s="312">
        <f>IFERROR(IF(Z42="",0,Z42),"0")</f>
        <v>0.28499999999999998</v>
      </c>
      <c r="AA43" s="313"/>
      <c r="AB43" s="313"/>
      <c r="AC43" s="313"/>
    </row>
    <row r="44" spans="1:68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36</v>
      </c>
      <c r="Y44" s="312">
        <f>IFERROR(SUMPRODUCT(Y42:Y42*H42:H42),"0")</f>
        <v>36</v>
      </c>
      <c r="Z44" s="37"/>
      <c r="AA44" s="313"/>
      <c r="AB44" s="313"/>
      <c r="AC44" s="313"/>
    </row>
    <row r="45" spans="1:68" ht="16.5" hidden="1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hidden="1" customHeight="1" x14ac:dyDescent="0.25">
      <c r="A46" s="348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4"/>
      <c r="AB46" s="304"/>
      <c r="AC46" s="30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5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12</v>
      </c>
      <c r="Y49" s="311">
        <f t="shared" si="0"/>
        <v>12</v>
      </c>
      <c r="Z49" s="36">
        <f t="shared" si="1"/>
        <v>0.186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89.831999999999994</v>
      </c>
      <c r="BN49" s="67">
        <f t="shared" si="3"/>
        <v>89.831999999999994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504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12</v>
      </c>
      <c r="Y53" s="311">
        <f t="shared" si="0"/>
        <v>12</v>
      </c>
      <c r="Z53" s="36">
        <f t="shared" si="1"/>
        <v>0.186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0</v>
      </c>
      <c r="Y55" s="31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48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24</v>
      </c>
      <c r="Y57" s="311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48</v>
      </c>
      <c r="Y59" s="312">
        <f>IFERROR(SUM(Y47:Y58),"0")</f>
        <v>48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345.6</v>
      </c>
      <c r="Y60" s="312">
        <f>IFERROR(SUMPRODUCT(Y47:Y58*H47:H58),"0")</f>
        <v>345.6</v>
      </c>
      <c r="Z60" s="37"/>
      <c r="AA60" s="313"/>
      <c r="AB60" s="313"/>
      <c r="AC60" s="313"/>
    </row>
    <row r="61" spans="1:68" ht="16.5" hidden="1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hidden="1" customHeight="1" x14ac:dyDescent="0.25">
      <c r="A62" s="348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4"/>
      <c r="AB62" s="304"/>
      <c r="AC62" s="30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0</v>
      </c>
      <c r="Y63" s="31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>
        <v>108</v>
      </c>
      <c r="Y64" s="311">
        <f>IFERROR(IF(X64="","",X64),"")</f>
        <v>108</v>
      </c>
      <c r="Z64" s="36">
        <f>IFERROR(IF(X64="","",X64*0.00866),"")</f>
        <v>0.93527999999999989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563.02559999999994</v>
      </c>
      <c r="BN64" s="67">
        <f>IFERROR(Y64*I64,"0")</f>
        <v>563.02559999999994</v>
      </c>
      <c r="BO64" s="67">
        <f>IFERROR(X64/J64,"0")</f>
        <v>0.75</v>
      </c>
      <c r="BP64" s="67">
        <f>IFERROR(Y64/J64,"0")</f>
        <v>0.75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108</v>
      </c>
      <c r="Y65" s="312">
        <f>IFERROR(SUM(Y63:Y64),"0")</f>
        <v>108</v>
      </c>
      <c r="Z65" s="312">
        <f>IFERROR(IF(Z63="",0,Z63),"0")+IFERROR(IF(Z64="",0,Z64),"0")</f>
        <v>0.93527999999999989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540</v>
      </c>
      <c r="Y66" s="312">
        <f>IFERROR(SUMPRODUCT(Y63:Y64*H63:H64),"0")</f>
        <v>540</v>
      </c>
      <c r="Z66" s="37"/>
      <c r="AA66" s="313"/>
      <c r="AB66" s="313"/>
      <c r="AC66" s="313"/>
    </row>
    <row r="67" spans="1:68" ht="16.5" hidden="1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hidden="1" customHeight="1" x14ac:dyDescent="0.25">
      <c r="A68" s="348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4"/>
      <c r="AB68" s="304"/>
      <c r="AC68" s="30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35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0</v>
      </c>
      <c r="Y69" s="31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0</v>
      </c>
      <c r="Y70" s="312">
        <f>IFERROR(SUM(Y69:Y69),"0")</f>
        <v>0</v>
      </c>
      <c r="Z70" s="312">
        <f>IFERROR(IF(Z69="",0,Z69),"0")</f>
        <v>0</v>
      </c>
      <c r="AA70" s="313"/>
      <c r="AB70" s="313"/>
      <c r="AC70" s="313"/>
    </row>
    <row r="71" spans="1:68" hidden="1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0</v>
      </c>
      <c r="Y71" s="312">
        <f>IFERROR(SUMPRODUCT(Y69:Y69*H69:H69),"0")</f>
        <v>0</v>
      </c>
      <c r="Z71" s="37"/>
      <c r="AA71" s="313"/>
      <c r="AB71" s="313"/>
      <c r="AC71" s="313"/>
    </row>
    <row r="72" spans="1:68" ht="16.5" hidden="1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hidden="1" customHeight="1" x14ac:dyDescent="0.25">
      <c r="A73" s="348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4"/>
      <c r="AB73" s="304"/>
      <c r="AC73" s="304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3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0</v>
      </c>
      <c r="Y74" s="31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48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70</v>
      </c>
      <c r="Y75" s="31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70</v>
      </c>
      <c r="Y76" s="312">
        <f>IFERROR(SUM(Y74:Y75),"0")</f>
        <v>70</v>
      </c>
      <c r="Z76" s="312">
        <f>IFERROR(IF(Z74="",0,Z74),"0")+IFERROR(IF(Z75="",0,Z75),"0")</f>
        <v>1.2516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252</v>
      </c>
      <c r="Y77" s="312">
        <f>IFERROR(SUMPRODUCT(Y74:Y75*H74:H75),"0")</f>
        <v>252</v>
      </c>
      <c r="Z77" s="37"/>
      <c r="AA77" s="313"/>
      <c r="AB77" s="313"/>
      <c r="AC77" s="313"/>
    </row>
    <row r="78" spans="1:68" ht="16.5" hidden="1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hidden="1" customHeight="1" x14ac:dyDescent="0.25">
      <c r="A79" s="348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4"/>
      <c r="AB79" s="304"/>
      <c r="AC79" s="30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4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70</v>
      </c>
      <c r="Y81" s="311">
        <f t="shared" si="6"/>
        <v>70</v>
      </c>
      <c r="Z81" s="36">
        <f t="shared" si="7"/>
        <v>1.2516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301.25200000000001</v>
      </c>
      <c r="BN81" s="67">
        <f t="shared" si="9"/>
        <v>301.25200000000001</v>
      </c>
      <c r="BO81" s="67">
        <f t="shared" si="10"/>
        <v>1</v>
      </c>
      <c r="BP81" s="67">
        <f t="shared" si="11"/>
        <v>1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9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70</v>
      </c>
      <c r="Y82" s="311">
        <f t="shared" si="6"/>
        <v>70</v>
      </c>
      <c r="Z82" s="36">
        <f t="shared" si="7"/>
        <v>1.2516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48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0</v>
      </c>
      <c r="Y83" s="31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45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70</v>
      </c>
      <c r="Y84" s="31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1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0</v>
      </c>
      <c r="Y85" s="31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210</v>
      </c>
      <c r="Y86" s="312">
        <f>IFERROR(SUM(Y80:Y85),"0")</f>
        <v>210</v>
      </c>
      <c r="Z86" s="312">
        <f>IFERROR(IF(Z80="",0,Z80),"0")+IFERROR(IF(Z81="",0,Z81),"0")+IFERROR(IF(Z82="",0,Z82),"0")+IFERROR(IF(Z83="",0,Z83),"0")+IFERROR(IF(Z84="",0,Z84),"0")+IFERROR(IF(Z85="",0,Z85),"0")</f>
        <v>3.7548000000000004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756</v>
      </c>
      <c r="Y87" s="312">
        <f>IFERROR(SUMPRODUCT(Y80:Y85*H80:H85),"0")</f>
        <v>756</v>
      </c>
      <c r="Z87" s="37"/>
      <c r="AA87" s="313"/>
      <c r="AB87" s="313"/>
      <c r="AC87" s="313"/>
    </row>
    <row r="88" spans="1:68" ht="16.5" hidden="1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hidden="1" customHeight="1" x14ac:dyDescent="0.25">
      <c r="A89" s="348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4"/>
      <c r="AB89" s="304"/>
      <c r="AC89" s="30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38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4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50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hidden="1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hidden="1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hidden="1" customHeight="1" x14ac:dyDescent="0.25">
      <c r="A96" s="348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4"/>
      <c r="AB96" s="304"/>
      <c r="AC96" s="30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0</v>
      </c>
      <c r="Y97" s="31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0</v>
      </c>
      <c r="Y99" s="31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42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5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0</v>
      </c>
      <c r="Y101" s="31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5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84</v>
      </c>
      <c r="Y103" s="311">
        <f t="shared" si="12"/>
        <v>84</v>
      </c>
      <c r="Z103" s="36">
        <f t="shared" si="13"/>
        <v>1.302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628.82399999999996</v>
      </c>
      <c r="BN103" s="67">
        <f t="shared" si="15"/>
        <v>628.82399999999996</v>
      </c>
      <c r="BO103" s="67">
        <f t="shared" si="16"/>
        <v>1</v>
      </c>
      <c r="BP103" s="67">
        <f t="shared" si="17"/>
        <v>1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84</v>
      </c>
      <c r="Y105" s="312">
        <f>IFERROR(SUM(Y97:Y104),"0")</f>
        <v>84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1.302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604.80000000000007</v>
      </c>
      <c r="Y106" s="312">
        <f>IFERROR(SUMPRODUCT(Y97:Y104*H97:H104),"0")</f>
        <v>604.80000000000007</v>
      </c>
      <c r="Z106" s="37"/>
      <c r="AA106" s="313"/>
      <c r="AB106" s="313"/>
      <c r="AC106" s="313"/>
    </row>
    <row r="107" spans="1:68" ht="16.5" hidden="1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hidden="1" customHeight="1" x14ac:dyDescent="0.25">
      <c r="A108" s="348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4"/>
      <c r="AB108" s="304"/>
      <c r="AC108" s="304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4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140</v>
      </c>
      <c r="Y109" s="311">
        <f>IFERROR(IF(X109="","",X109),"")</f>
        <v>140</v>
      </c>
      <c r="Z109" s="36">
        <f>IFERROR(IF(X109="","",X109*0.01788),"")</f>
        <v>2.5032000000000001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518.50400000000002</v>
      </c>
      <c r="BN109" s="67">
        <f>IFERROR(Y109*I109,"0")</f>
        <v>518.50400000000002</v>
      </c>
      <c r="BO109" s="67">
        <f>IFERROR(X109/J109,"0")</f>
        <v>2</v>
      </c>
      <c r="BP109" s="67">
        <f>IFERROR(Y109/J109,"0")</f>
        <v>2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4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140</v>
      </c>
      <c r="Y110" s="311">
        <f>IFERROR(IF(X110="","",X110),"")</f>
        <v>140</v>
      </c>
      <c r="Z110" s="36">
        <f>IFERROR(IF(X110="","",X110*0.01788),"")</f>
        <v>2.5032000000000001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518.50400000000002</v>
      </c>
      <c r="BN110" s="67">
        <f>IFERROR(Y110*I110,"0")</f>
        <v>518.50400000000002</v>
      </c>
      <c r="BO110" s="67">
        <f>IFERROR(X110/J110,"0")</f>
        <v>2</v>
      </c>
      <c r="BP110" s="67">
        <f>IFERROR(Y110/J110,"0")</f>
        <v>2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280</v>
      </c>
      <c r="Y111" s="312">
        <f>IFERROR(SUM(Y109:Y110),"0")</f>
        <v>280</v>
      </c>
      <c r="Z111" s="312">
        <f>IFERROR(IF(Z109="",0,Z109),"0")+IFERROR(IF(Z110="",0,Z110),"0")</f>
        <v>5.0064000000000002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840</v>
      </c>
      <c r="Y112" s="312">
        <f>IFERROR(SUMPRODUCT(Y109:Y110*H109:H110),"0")</f>
        <v>840</v>
      </c>
      <c r="Z112" s="37"/>
      <c r="AA112" s="313"/>
      <c r="AB112" s="313"/>
      <c r="AC112" s="313"/>
    </row>
    <row r="113" spans="1:68" ht="16.5" hidden="1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hidden="1" customHeight="1" x14ac:dyDescent="0.25">
      <c r="A114" s="348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4"/>
      <c r="AB114" s="304"/>
      <c r="AC114" s="304"/>
    </row>
    <row r="115" spans="1:68" ht="27" hidden="1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70</v>
      </c>
      <c r="Y116" s="311">
        <f>IFERROR(IF(X116="","",X116),"")</f>
        <v>70</v>
      </c>
      <c r="Z116" s="36">
        <f>IFERROR(IF(X116="","",X116*0.01788),"")</f>
        <v>1.2516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70</v>
      </c>
      <c r="Y117" s="312">
        <f>IFERROR(SUM(Y115:Y116),"0")</f>
        <v>70</v>
      </c>
      <c r="Z117" s="312">
        <f>IFERROR(IF(Z115="",0,Z115),"0")+IFERROR(IF(Z116="",0,Z116),"0")</f>
        <v>1.2516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210</v>
      </c>
      <c r="Y118" s="312">
        <f>IFERROR(SUMPRODUCT(Y115:Y116*H115:H116),"0")</f>
        <v>210</v>
      </c>
      <c r="Z118" s="37"/>
      <c r="AA118" s="313"/>
      <c r="AB118" s="313"/>
      <c r="AC118" s="313"/>
    </row>
    <row r="119" spans="1:68" ht="16.5" hidden="1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hidden="1" customHeight="1" x14ac:dyDescent="0.25">
      <c r="A120" s="348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4"/>
      <c r="AB120" s="304"/>
      <c r="AC120" s="304"/>
    </row>
    <row r="121" spans="1:68" ht="27" hidden="1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9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0</v>
      </c>
      <c r="Y122" s="311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4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0</v>
      </c>
      <c r="Y123" s="31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0</v>
      </c>
      <c r="Y124" s="312">
        <f>IFERROR(SUM(Y121:Y123),"0")</f>
        <v>0</v>
      </c>
      <c r="Z124" s="312">
        <f>IFERROR(IF(Z121="",0,Z121),"0")+IFERROR(IF(Z122="",0,Z122),"0")+IFERROR(IF(Z123="",0,Z123),"0")</f>
        <v>0</v>
      </c>
      <c r="AA124" s="313"/>
      <c r="AB124" s="313"/>
      <c r="AC124" s="313"/>
    </row>
    <row r="125" spans="1:68" hidden="1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0</v>
      </c>
      <c r="Y125" s="312">
        <f>IFERROR(SUMPRODUCT(Y121:Y123*H121:H123),"0")</f>
        <v>0</v>
      </c>
      <c r="Z125" s="37"/>
      <c r="AA125" s="313"/>
      <c r="AB125" s="313"/>
      <c r="AC125" s="313"/>
    </row>
    <row r="126" spans="1:68" ht="16.5" hidden="1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hidden="1" customHeight="1" x14ac:dyDescent="0.25">
      <c r="A127" s="348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4"/>
      <c r="AB127" s="304"/>
      <c r="AC127" s="304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8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70</v>
      </c>
      <c r="Y128" s="311">
        <f>IFERROR(IF(X128="","",X128),"")</f>
        <v>70</v>
      </c>
      <c r="Z128" s="36">
        <f>IFERROR(IF(X128="","",X128*0.01788),"")</f>
        <v>1.2516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70</v>
      </c>
      <c r="Y129" s="312">
        <f>IFERROR(SUM(Y128:Y128),"0")</f>
        <v>70</v>
      </c>
      <c r="Z129" s="312">
        <f>IFERROR(IF(Z128="",0,Z128),"0")</f>
        <v>1.2516</v>
      </c>
      <c r="AA129" s="313"/>
      <c r="AB129" s="313"/>
      <c r="AC129" s="313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210</v>
      </c>
      <c r="Y130" s="312">
        <f>IFERROR(SUMPRODUCT(Y128:Y128*H128:H128),"0")</f>
        <v>210</v>
      </c>
      <c r="Z130" s="37"/>
      <c r="AA130" s="313"/>
      <c r="AB130" s="313"/>
      <c r="AC130" s="313"/>
    </row>
    <row r="131" spans="1:68" ht="16.5" hidden="1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hidden="1" customHeight="1" x14ac:dyDescent="0.25">
      <c r="A132" s="348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4"/>
      <c r="AB132" s="304"/>
      <c r="AC132" s="304"/>
    </row>
    <row r="133" spans="1:68" ht="27" hidden="1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61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4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hidden="1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hidden="1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hidden="1" customHeight="1" x14ac:dyDescent="0.25">
      <c r="A138" s="348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4"/>
      <c r="AB138" s="304"/>
      <c r="AC138" s="304"/>
    </row>
    <row r="139" spans="1:68" ht="27" hidden="1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0</v>
      </c>
      <c r="Y139" s="311">
        <f>IFERROR(IF(X139="","",X139),"")</f>
        <v>0</v>
      </c>
      <c r="Z139" s="36">
        <f>IFERROR(IF(X139="","",X139*0.00941),"")</f>
        <v>0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0</v>
      </c>
      <c r="Y140" s="312">
        <f>IFERROR(SUM(Y139:Y139),"0")</f>
        <v>0</v>
      </c>
      <c r="Z140" s="312">
        <f>IFERROR(IF(Z139="",0,Z139),"0")</f>
        <v>0</v>
      </c>
      <c r="AA140" s="313"/>
      <c r="AB140" s="313"/>
      <c r="AC140" s="313"/>
    </row>
    <row r="141" spans="1:68" hidden="1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0</v>
      </c>
      <c r="Y141" s="312">
        <f>IFERROR(SUMPRODUCT(Y139:Y139*H139:H139),"0")</f>
        <v>0</v>
      </c>
      <c r="Z141" s="37"/>
      <c r="AA141" s="313"/>
      <c r="AB141" s="313"/>
      <c r="AC141" s="313"/>
    </row>
    <row r="142" spans="1:68" ht="27.75" hidden="1" customHeight="1" x14ac:dyDescent="0.2">
      <c r="A142" s="361" t="s">
        <v>239</v>
      </c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  <c r="Z142" s="362"/>
      <c r="AA142" s="48"/>
      <c r="AB142" s="48"/>
      <c r="AC142" s="48"/>
    </row>
    <row r="143" spans="1:68" ht="16.5" hidden="1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hidden="1" customHeight="1" x14ac:dyDescent="0.25">
      <c r="A144" s="348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4"/>
      <c r="AB144" s="304"/>
      <c r="AC144" s="304"/>
    </row>
    <row r="145" spans="1:68" ht="27" hidden="1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39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hidden="1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hidden="1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hidden="1" customHeight="1" x14ac:dyDescent="0.25">
      <c r="A149" s="348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4"/>
      <c r="AB149" s="304"/>
      <c r="AC149" s="304"/>
    </row>
    <row r="150" spans="1:68" ht="16.5" hidden="1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43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1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7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0</v>
      </c>
      <c r="Y152" s="31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25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0</v>
      </c>
      <c r="Y154" s="312">
        <f>IFERROR(SUM(Y150:Y153),"0")</f>
        <v>0</v>
      </c>
      <c r="Z154" s="312">
        <f>IFERROR(IF(Z150="",0,Z150),"0")+IFERROR(IF(Z151="",0,Z151),"0")+IFERROR(IF(Z152="",0,Z152),"0")+IFERROR(IF(Z153="",0,Z153),"0")</f>
        <v>0</v>
      </c>
      <c r="AA154" s="313"/>
      <c r="AB154" s="313"/>
      <c r="AC154" s="313"/>
    </row>
    <row r="155" spans="1:68" hidden="1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0</v>
      </c>
      <c r="Y155" s="312">
        <f>IFERROR(SUMPRODUCT(Y150:Y153*H150:H153),"0")</f>
        <v>0</v>
      </c>
      <c r="Z155" s="37"/>
      <c r="AA155" s="313"/>
      <c r="AB155" s="313"/>
      <c r="AC155" s="313"/>
    </row>
    <row r="156" spans="1:68" ht="14.25" hidden="1" customHeight="1" x14ac:dyDescent="0.25">
      <c r="A156" s="348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4"/>
      <c r="AB156" s="304"/>
      <c r="AC156" s="304"/>
    </row>
    <row r="157" spans="1:68" ht="27" hidden="1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hidden="1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hidden="1" customHeight="1" x14ac:dyDescent="0.2">
      <c r="A161" s="361" t="s">
        <v>267</v>
      </c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  <c r="W161" s="362"/>
      <c r="X161" s="362"/>
      <c r="Y161" s="362"/>
      <c r="Z161" s="362"/>
      <c r="AA161" s="48"/>
      <c r="AB161" s="48"/>
      <c r="AC161" s="48"/>
    </row>
    <row r="162" spans="1:68" ht="16.5" hidden="1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hidden="1" customHeight="1" x14ac:dyDescent="0.25">
      <c r="A163" s="348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4"/>
      <c r="AB163" s="304"/>
      <c r="AC163" s="304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8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28</v>
      </c>
      <c r="Y164" s="311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42</v>
      </c>
      <c r="Y165" s="311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4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28</v>
      </c>
      <c r="Y166" s="31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104.608</v>
      </c>
      <c r="BN166" s="67">
        <f>IFERROR(Y166*I166,"0")</f>
        <v>104.608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98</v>
      </c>
      <c r="Y167" s="312">
        <f>IFERROR(SUM(Y164:Y166),"0")</f>
        <v>98</v>
      </c>
      <c r="Z167" s="312">
        <f>IFERROR(IF(Z164="",0,Z164),"0")+IFERROR(IF(Z165="",0,Z165),"0")+IFERROR(IF(Z166="",0,Z166),"0")</f>
        <v>1.7522399999999998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294</v>
      </c>
      <c r="Y168" s="312">
        <f>IFERROR(SUMPRODUCT(Y164:Y166*H164:H166),"0")</f>
        <v>294</v>
      </c>
      <c r="Z168" s="37"/>
      <c r="AA168" s="313"/>
      <c r="AB168" s="313"/>
      <c r="AC168" s="313"/>
    </row>
    <row r="169" spans="1:68" ht="14.25" hidden="1" customHeight="1" x14ac:dyDescent="0.25">
      <c r="A169" s="348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4"/>
      <c r="AB169" s="304"/>
      <c r="AC169" s="304"/>
    </row>
    <row r="170" spans="1:68" ht="27" hidden="1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38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hidden="1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hidden="1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hidden="1" customHeight="1" x14ac:dyDescent="0.25">
      <c r="A174" s="348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4"/>
      <c r="AB174" s="304"/>
      <c r="AC174" s="304"/>
    </row>
    <row r="175" spans="1:68" ht="27" hidden="1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hidden="1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hidden="1" customHeight="1" x14ac:dyDescent="0.2">
      <c r="A178" s="361" t="s">
        <v>290</v>
      </c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48"/>
      <c r="AB178" s="48"/>
      <c r="AC178" s="48"/>
    </row>
    <row r="179" spans="1:68" ht="16.5" hidden="1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hidden="1" customHeight="1" x14ac:dyDescent="0.25">
      <c r="A180" s="348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4"/>
      <c r="AB180" s="304"/>
      <c r="AC180" s="304"/>
    </row>
    <row r="181" spans="1:68" ht="27" hidden="1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89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hidden="1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hidden="1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hidden="1" customHeight="1" x14ac:dyDescent="0.25">
      <c r="A185" s="348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4"/>
      <c r="AB185" s="304"/>
      <c r="AC185" s="304"/>
    </row>
    <row r="186" spans="1:68" ht="16.5" hidden="1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7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0</v>
      </c>
      <c r="Y186" s="311">
        <f>IFERROR(IF(X186="","",X186),"")</f>
        <v>0</v>
      </c>
      <c r="Z186" s="36">
        <f>IFERROR(IF(X186="","",X186*0.0155),"")</f>
        <v>0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0</v>
      </c>
      <c r="Y189" s="312">
        <f>IFERROR(SUM(Y186:Y188),"0")</f>
        <v>0</v>
      </c>
      <c r="Z189" s="312">
        <f>IFERROR(IF(Z186="",0,Z186),"0")+IFERROR(IF(Z187="",0,Z187),"0")+IFERROR(IF(Z188="",0,Z188),"0")</f>
        <v>0</v>
      </c>
      <c r="AA189" s="313"/>
      <c r="AB189" s="313"/>
      <c r="AC189" s="313"/>
    </row>
    <row r="190" spans="1:68" hidden="1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0</v>
      </c>
      <c r="Y190" s="312">
        <f>IFERROR(SUMPRODUCT(Y186:Y188*H186:H188),"0")</f>
        <v>0</v>
      </c>
      <c r="Z190" s="37"/>
      <c r="AA190" s="313"/>
      <c r="AB190" s="313"/>
      <c r="AC190" s="313"/>
    </row>
    <row r="191" spans="1:68" ht="16.5" hidden="1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hidden="1" customHeight="1" x14ac:dyDescent="0.25">
      <c r="A192" s="348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4"/>
      <c r="AB192" s="304"/>
      <c r="AC192" s="304"/>
    </row>
    <row r="193" spans="1:68" ht="27" hidden="1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4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0</v>
      </c>
      <c r="Y193" s="311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0</v>
      </c>
      <c r="Y194" s="311">
        <f t="shared" si="18"/>
        <v>0</v>
      </c>
      <c r="Z194" s="36">
        <f t="shared" si="19"/>
        <v>0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0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     </c>
      <c r="Y195" s="311">
        <f t="shared" si="18"/>
        <v>0</v>
      </c>
      <c r="Z195" s="36">
        <f t="shared" si="19"/>
        <v>0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0</v>
      </c>
      <c r="Y197" s="311">
        <f t="shared" si="18"/>
        <v>0</v>
      </c>
      <c r="Z197" s="36">
        <f t="shared" si="19"/>
        <v>0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6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0</v>
      </c>
      <c r="Y198" s="311">
        <f t="shared" si="18"/>
        <v>0</v>
      </c>
      <c r="Z198" s="36">
        <f t="shared" si="19"/>
        <v>0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idden="1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0</v>
      </c>
      <c r="Y199" s="312">
        <f>IFERROR(SUM(Y193:Y198),"0")</f>
        <v>0</v>
      </c>
      <c r="Z199" s="312">
        <f>IFERROR(IF(Z193="",0,Z193),"0")+IFERROR(IF(Z194="",0,Z194),"0")+IFERROR(IF(Z195="",0,Z195),"0")+IFERROR(IF(Z196="",0,Z196),"0")+IFERROR(IF(Z197="",0,Z197),"0")+IFERROR(IF(Z198="",0,Z198),"0")</f>
        <v>0</v>
      </c>
      <c r="AA199" s="313"/>
      <c r="AB199" s="313"/>
      <c r="AC199" s="313"/>
    </row>
    <row r="200" spans="1:68" hidden="1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0</v>
      </c>
      <c r="Y200" s="312">
        <f>IFERROR(SUMPRODUCT(Y193:Y198*H193:H198),"0")</f>
        <v>0</v>
      </c>
      <c r="Z200" s="37"/>
      <c r="AA200" s="313"/>
      <c r="AB200" s="313"/>
      <c r="AC200" s="313"/>
    </row>
    <row r="201" spans="1:68" ht="16.5" hidden="1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hidden="1" customHeight="1" x14ac:dyDescent="0.25">
      <c r="A202" s="348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4"/>
      <c r="AB202" s="304"/>
      <c r="AC202" s="304"/>
    </row>
    <row r="203" spans="1:68" ht="27" hidden="1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7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3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0</v>
      </c>
      <c r="Y206" s="31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hidden="1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0</v>
      </c>
      <c r="Y208" s="312">
        <f>IFERROR(SUMPRODUCT(Y203:Y206*H203:H206),"0")</f>
        <v>0</v>
      </c>
      <c r="Z208" s="37"/>
      <c r="AA208" s="313"/>
      <c r="AB208" s="313"/>
      <c r="AC208" s="313"/>
    </row>
    <row r="209" spans="1:68" ht="16.5" hidden="1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hidden="1" customHeight="1" x14ac:dyDescent="0.25">
      <c r="A210" s="348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4"/>
      <c r="AB210" s="304"/>
      <c r="AC210" s="304"/>
    </row>
    <row r="211" spans="1:68" ht="27" hidden="1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2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hidden="1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hidden="1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hidden="1" customHeight="1" x14ac:dyDescent="0.25">
      <c r="A215" s="348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4"/>
      <c r="AB215" s="304"/>
      <c r="AC215" s="304"/>
    </row>
    <row r="216" spans="1:68" ht="16.5" hidden="1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0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hidden="1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hidden="1" customHeight="1" x14ac:dyDescent="0.2">
      <c r="A220" s="361" t="s">
        <v>344</v>
      </c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48"/>
      <c r="AB220" s="48"/>
      <c r="AC220" s="48"/>
    </row>
    <row r="221" spans="1:68" ht="16.5" hidden="1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hidden="1" customHeight="1" x14ac:dyDescent="0.25">
      <c r="A222" s="348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4"/>
      <c r="AB222" s="304"/>
      <c r="AC222" s="304"/>
    </row>
    <row r="223" spans="1:68" ht="27" hidden="1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390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hidden="1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hidden="1" customHeight="1" x14ac:dyDescent="0.2">
      <c r="A226" s="361" t="s">
        <v>350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62"/>
      <c r="Z226" s="362"/>
      <c r="AA226" s="48"/>
      <c r="AB226" s="48"/>
      <c r="AC226" s="48"/>
    </row>
    <row r="227" spans="1:68" ht="16.5" hidden="1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hidden="1" customHeight="1" x14ac:dyDescent="0.25">
      <c r="A228" s="348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4"/>
      <c r="AB228" s="304"/>
      <c r="AC228" s="304"/>
    </row>
    <row r="229" spans="1:68" ht="27" hidden="1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0</v>
      </c>
      <c r="Y229" s="31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0</v>
      </c>
      <c r="Y231" s="312">
        <f>IFERROR(SUM(Y229:Y230),"0")</f>
        <v>0</v>
      </c>
      <c r="Z231" s="312">
        <f>IFERROR(IF(Z229="",0,Z229),"0")+IFERROR(IF(Z230="",0,Z230),"0")</f>
        <v>0</v>
      </c>
      <c r="AA231" s="313"/>
      <c r="AB231" s="313"/>
      <c r="AC231" s="313"/>
    </row>
    <row r="232" spans="1:68" hidden="1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0</v>
      </c>
      <c r="Y232" s="312">
        <f>IFERROR(SUMPRODUCT(Y229:Y230*H229:H230),"0")</f>
        <v>0</v>
      </c>
      <c r="Z232" s="37"/>
      <c r="AA232" s="313"/>
      <c r="AB232" s="313"/>
      <c r="AC232" s="313"/>
    </row>
    <row r="233" spans="1:68" ht="27.75" hidden="1" customHeight="1" x14ac:dyDescent="0.2">
      <c r="A233" s="361" t="s">
        <v>357</v>
      </c>
      <c r="B233" s="362"/>
      <c r="C233" s="362"/>
      <c r="D233" s="362"/>
      <c r="E233" s="362"/>
      <c r="F233" s="362"/>
      <c r="G233" s="362"/>
      <c r="H233" s="362"/>
      <c r="I233" s="362"/>
      <c r="J233" s="362"/>
      <c r="K233" s="362"/>
      <c r="L233" s="362"/>
      <c r="M233" s="362"/>
      <c r="N233" s="362"/>
      <c r="O233" s="362"/>
      <c r="P233" s="362"/>
      <c r="Q233" s="362"/>
      <c r="R233" s="362"/>
      <c r="S233" s="362"/>
      <c r="T233" s="362"/>
      <c r="U233" s="362"/>
      <c r="V233" s="362"/>
      <c r="W233" s="362"/>
      <c r="X233" s="362"/>
      <c r="Y233" s="362"/>
      <c r="Z233" s="362"/>
      <c r="AA233" s="48"/>
      <c r="AB233" s="48"/>
      <c r="AC233" s="48"/>
    </row>
    <row r="234" spans="1:68" ht="16.5" hidden="1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hidden="1" customHeight="1" x14ac:dyDescent="0.25">
      <c r="A235" s="348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4"/>
      <c r="AB235" s="304"/>
      <c r="AC235" s="304"/>
    </row>
    <row r="236" spans="1:68" ht="37.5" hidden="1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78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hidden="1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hidden="1" customHeight="1" x14ac:dyDescent="0.2">
      <c r="A239" s="361" t="s">
        <v>240</v>
      </c>
      <c r="B239" s="362"/>
      <c r="C239" s="362"/>
      <c r="D239" s="362"/>
      <c r="E239" s="362"/>
      <c r="F239" s="362"/>
      <c r="G239" s="362"/>
      <c r="H239" s="362"/>
      <c r="I239" s="362"/>
      <c r="J239" s="362"/>
      <c r="K239" s="362"/>
      <c r="L239" s="362"/>
      <c r="M239" s="362"/>
      <c r="N239" s="362"/>
      <c r="O239" s="362"/>
      <c r="P239" s="362"/>
      <c r="Q239" s="362"/>
      <c r="R239" s="362"/>
      <c r="S239" s="362"/>
      <c r="T239" s="362"/>
      <c r="U239" s="362"/>
      <c r="V239" s="362"/>
      <c r="W239" s="362"/>
      <c r="X239" s="362"/>
      <c r="Y239" s="362"/>
      <c r="Z239" s="362"/>
      <c r="AA239" s="48"/>
      <c r="AB239" s="48"/>
      <c r="AC239" s="48"/>
    </row>
    <row r="240" spans="1:68" ht="16.5" hidden="1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hidden="1" customHeight="1" x14ac:dyDescent="0.25">
      <c r="A241" s="348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4"/>
      <c r="AB241" s="304"/>
      <c r="AC241" s="304"/>
    </row>
    <row r="242" spans="1:68" ht="27" hidden="1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80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0</v>
      </c>
      <c r="Y242" s="311">
        <f>IFERROR(IF(X242="","",X242),"")</f>
        <v>0</v>
      </c>
      <c r="Z242" s="36">
        <f>IFERROR(IF(X242="","",X242*0.0155),"")</f>
        <v>0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498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0</v>
      </c>
      <c r="Y243" s="311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0</v>
      </c>
      <c r="Y244" s="311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0</v>
      </c>
      <c r="Y245" s="312">
        <f>IFERROR(SUM(Y242:Y244),"0")</f>
        <v>0</v>
      </c>
      <c r="Z245" s="312">
        <f>IFERROR(IF(Z242="",0,Z242),"0")+IFERROR(IF(Z243="",0,Z243),"0")+IFERROR(IF(Z244="",0,Z244),"0")</f>
        <v>0</v>
      </c>
      <c r="AA245" s="313"/>
      <c r="AB245" s="313"/>
      <c r="AC245" s="313"/>
    </row>
    <row r="246" spans="1:68" hidden="1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0</v>
      </c>
      <c r="Y246" s="312">
        <f>IFERROR(SUMPRODUCT(Y242:Y244*H242:H244),"0")</f>
        <v>0</v>
      </c>
      <c r="Z246" s="37"/>
      <c r="AA246" s="313"/>
      <c r="AB246" s="313"/>
      <c r="AC246" s="313"/>
    </row>
    <row r="247" spans="1:68" ht="14.25" hidden="1" customHeight="1" x14ac:dyDescent="0.25">
      <c r="A247" s="348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4"/>
      <c r="AB247" s="304"/>
      <c r="AC247" s="304"/>
    </row>
    <row r="248" spans="1:68" ht="27" hidden="1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32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0</v>
      </c>
      <c r="Y248" s="311">
        <f>IFERROR(IF(X248="","",X248),"")</f>
        <v>0</v>
      </c>
      <c r="Z248" s="36">
        <f>IFERROR(IF(X248="","",X248*0.00502),"")</f>
        <v>0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0</v>
      </c>
      <c r="Y249" s="312">
        <f>IFERROR(SUM(Y248:Y248),"0")</f>
        <v>0</v>
      </c>
      <c r="Z249" s="312">
        <f>IFERROR(IF(Z248="",0,Z248),"0")</f>
        <v>0</v>
      </c>
      <c r="AA249" s="313"/>
      <c r="AB249" s="313"/>
      <c r="AC249" s="313"/>
    </row>
    <row r="250" spans="1:68" hidden="1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0</v>
      </c>
      <c r="Y250" s="312">
        <f>IFERROR(SUMPRODUCT(Y248:Y248*H248:H248),"0")</f>
        <v>0</v>
      </c>
      <c r="Z250" s="37"/>
      <c r="AA250" s="313"/>
      <c r="AB250" s="313"/>
      <c r="AC250" s="313"/>
    </row>
    <row r="251" spans="1:68" ht="14.25" hidden="1" customHeight="1" x14ac:dyDescent="0.25">
      <c r="A251" s="348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4"/>
      <c r="AB251" s="304"/>
      <c r="AC251" s="304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36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84</v>
      </c>
      <c r="Y252" s="311">
        <f>IFERROR(IF(X252="","",X252),"")</f>
        <v>84</v>
      </c>
      <c r="Z252" s="36">
        <f>IFERROR(IF(X252="","",X252*0.0155),"")</f>
        <v>1.302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525.84</v>
      </c>
      <c r="BN252" s="67">
        <f>IFERROR(Y252*I252,"0")</f>
        <v>525.84</v>
      </c>
      <c r="BO252" s="67">
        <f>IFERROR(X252/J252,"0")</f>
        <v>1</v>
      </c>
      <c r="BP252" s="67">
        <f>IFERROR(Y252/J252,"0")</f>
        <v>1</v>
      </c>
    </row>
    <row r="253" spans="1:68" ht="27" hidden="1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513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84</v>
      </c>
      <c r="Y254" s="312">
        <f>IFERROR(SUM(Y252:Y253),"0")</f>
        <v>84</v>
      </c>
      <c r="Z254" s="312">
        <f>IFERROR(IF(Z252="",0,Z252),"0")+IFERROR(IF(Z253="",0,Z253),"0")</f>
        <v>1.302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504</v>
      </c>
      <c r="Y255" s="312">
        <f>IFERROR(SUMPRODUCT(Y252:Y253*H252:H253),"0")</f>
        <v>504</v>
      </c>
      <c r="Z255" s="37"/>
      <c r="AA255" s="313"/>
      <c r="AB255" s="313"/>
      <c r="AC255" s="313"/>
    </row>
    <row r="256" spans="1:68" ht="14.25" hidden="1" customHeight="1" x14ac:dyDescent="0.25">
      <c r="A256" s="348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4"/>
      <c r="AB256" s="304"/>
      <c r="AC256" s="304"/>
    </row>
    <row r="257" spans="1:68" ht="27" hidden="1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48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0</v>
      </c>
      <c r="Y257" s="311">
        <f>IFERROR(IF(X257="","",X257),"")</f>
        <v>0</v>
      </c>
      <c r="Z257" s="36">
        <f>IFERROR(IF(X257="","",X257*0.00936),"")</f>
        <v>0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389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252</v>
      </c>
      <c r="Y258" s="311">
        <f>IFERROR(IF(X258="","",X258),"")</f>
        <v>252</v>
      </c>
      <c r="Z258" s="36">
        <f>IFERROR(IF(X258="","",X258*0.0155),"")</f>
        <v>3.9060000000000001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1319.22</v>
      </c>
      <c r="BN258" s="67">
        <f>IFERROR(Y258*I258,"0")</f>
        <v>1319.22</v>
      </c>
      <c r="BO258" s="67">
        <f>IFERROR(X258/J258,"0")</f>
        <v>3</v>
      </c>
      <c r="BP258" s="67">
        <f>IFERROR(Y258/J258,"0")</f>
        <v>3</v>
      </c>
    </row>
    <row r="259" spans="1:68" ht="27" hidden="1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8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252</v>
      </c>
      <c r="Y260" s="312">
        <f>IFERROR(SUM(Y257:Y259),"0")</f>
        <v>252</v>
      </c>
      <c r="Z260" s="312">
        <f>IFERROR(IF(Z257="",0,Z257),"0")+IFERROR(IF(Z258="",0,Z258),"0")+IFERROR(IF(Z259="",0,Z259),"0")</f>
        <v>3.9060000000000001</v>
      </c>
      <c r="AA260" s="313"/>
      <c r="AB260" s="313"/>
      <c r="AC260" s="313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1260</v>
      </c>
      <c r="Y261" s="312">
        <f>IFERROR(SUMPRODUCT(Y257:Y259*H257:H259),"0")</f>
        <v>1260</v>
      </c>
      <c r="Z261" s="37"/>
      <c r="AA261" s="313"/>
      <c r="AB261" s="313"/>
      <c r="AC261" s="313"/>
    </row>
    <row r="262" spans="1:68" ht="14.25" hidden="1" customHeight="1" x14ac:dyDescent="0.25">
      <c r="A262" s="348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4"/>
      <c r="AB262" s="304"/>
      <c r="AC262" s="304"/>
    </row>
    <row r="263" spans="1:68" ht="27" hidden="1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12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51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378</v>
      </c>
      <c r="Y264" s="311">
        <f t="shared" si="24"/>
        <v>378</v>
      </c>
      <c r="Z264" s="36">
        <f>IFERROR(IF(X264="","",X264*0.00936),"")</f>
        <v>3.5380799999999999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1471.1759999999999</v>
      </c>
      <c r="BN264" s="67">
        <f t="shared" si="26"/>
        <v>1471.1759999999999</v>
      </c>
      <c r="BO264" s="67">
        <f t="shared" si="27"/>
        <v>3</v>
      </c>
      <c r="BP264" s="67">
        <f t="shared" si="28"/>
        <v>3</v>
      </c>
    </row>
    <row r="265" spans="1:68" ht="37.5" hidden="1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55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91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252</v>
      </c>
      <c r="Y266" s="311">
        <f t="shared" si="24"/>
        <v>252</v>
      </c>
      <c r="Z266" s="36">
        <f>IFERROR(IF(X266="","",X266*0.0155),"")</f>
        <v>3.9060000000000001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1445.22</v>
      </c>
      <c r="BN266" s="67">
        <f t="shared" si="26"/>
        <v>1445.22</v>
      </c>
      <c r="BO266" s="67">
        <f t="shared" si="27"/>
        <v>3</v>
      </c>
      <c r="BP266" s="67">
        <f t="shared" si="28"/>
        <v>3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27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94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0</v>
      </c>
      <c r="Y268" s="311">
        <f t="shared" si="24"/>
        <v>0</v>
      </c>
      <c r="Z268" s="36">
        <f t="shared" si="29"/>
        <v>0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515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hidden="1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14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510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756</v>
      </c>
      <c r="Y271" s="311">
        <f t="shared" si="24"/>
        <v>756</v>
      </c>
      <c r="Z271" s="36">
        <f t="shared" si="29"/>
        <v>7.0761599999999998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2942.3519999999999</v>
      </c>
      <c r="BN271" s="67">
        <f t="shared" si="26"/>
        <v>2942.3519999999999</v>
      </c>
      <c r="BO271" s="67">
        <f t="shared" si="27"/>
        <v>6</v>
      </c>
      <c r="BP271" s="67">
        <f t="shared" si="28"/>
        <v>6</v>
      </c>
    </row>
    <row r="272" spans="1:68" ht="27" hidden="1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52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509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44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50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37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93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55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35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21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75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59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1386</v>
      </c>
      <c r="Y283" s="312">
        <f>IFERROR(SUM(Y263:Y282),"0")</f>
        <v>1386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14.520239999999999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5581.8000000000011</v>
      </c>
      <c r="Y284" s="312">
        <f>IFERROR(SUMPRODUCT(Y263:Y282*H263:H282),"0")</f>
        <v>5581.8000000000011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20" t="s">
        <v>462</v>
      </c>
      <c r="Q285" s="372"/>
      <c r="R285" s="372"/>
      <c r="S285" s="372"/>
      <c r="T285" s="372"/>
      <c r="U285" s="372"/>
      <c r="V285" s="373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11938.2</v>
      </c>
      <c r="Y285" s="312">
        <f>IFERROR(Y24+Y33+Y39+Y44+Y60+Y66+Y71+Y77+Y87+Y94+Y106+Y112+Y118+Y125+Y130+Y136+Y141+Y147+Y155+Y160+Y168+Y172+Y177+Y183+Y190+Y200+Y208+Y213+Y219+Y225+Y232+Y238+Y246+Y250+Y255+Y261+Y284,"0")</f>
        <v>11938.2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20" t="s">
        <v>463</v>
      </c>
      <c r="Q286" s="372"/>
      <c r="R286" s="372"/>
      <c r="S286" s="372"/>
      <c r="T286" s="372"/>
      <c r="U286" s="372"/>
      <c r="V286" s="373"/>
      <c r="W286" s="37" t="s">
        <v>73</v>
      </c>
      <c r="X286" s="312">
        <f>IFERROR(SUM(BM22:BM282),"0")</f>
        <v>12931.035599999999</v>
      </c>
      <c r="Y286" s="312">
        <f>IFERROR(SUM(BN22:BN282),"0")</f>
        <v>12931.035599999999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20" t="s">
        <v>464</v>
      </c>
      <c r="Q287" s="372"/>
      <c r="R287" s="372"/>
      <c r="S287" s="372"/>
      <c r="T287" s="372"/>
      <c r="U287" s="372"/>
      <c r="V287" s="373"/>
      <c r="W287" s="37" t="s">
        <v>465</v>
      </c>
      <c r="X287" s="38">
        <f>ROUNDUP(SUM(BO22:BO282),0)</f>
        <v>31</v>
      </c>
      <c r="Y287" s="38">
        <f>ROUNDUP(SUM(BP22:BP282),0)</f>
        <v>31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20" t="s">
        <v>466</v>
      </c>
      <c r="Q288" s="372"/>
      <c r="R288" s="372"/>
      <c r="S288" s="372"/>
      <c r="T288" s="372"/>
      <c r="U288" s="372"/>
      <c r="V288" s="373"/>
      <c r="W288" s="37" t="s">
        <v>73</v>
      </c>
      <c r="X288" s="312">
        <f>GrossWeightTotal+PalletQtyTotal*25</f>
        <v>13706.035599999999</v>
      </c>
      <c r="Y288" s="312">
        <f>GrossWeightTotalR+PalletQtyTotalR*25</f>
        <v>13706.035599999999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20" t="s">
        <v>467</v>
      </c>
      <c r="Q289" s="372"/>
      <c r="R289" s="372"/>
      <c r="S289" s="372"/>
      <c r="T289" s="372"/>
      <c r="U289" s="372"/>
      <c r="V289" s="373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2874</v>
      </c>
      <c r="Y289" s="312">
        <f>IFERROR(Y23+Y32+Y38+Y43+Y59+Y65+Y70+Y76+Y86+Y93+Y105+Y111+Y117+Y124+Y129+Y135+Y140+Y146+Y154+Y159+Y167+Y171+Y176+Y182+Y189+Y199+Y207+Y212+Y218+Y224+Y231+Y237+Y245+Y249+Y254+Y260+Y283,"0")</f>
        <v>2874</v>
      </c>
      <c r="Z289" s="37"/>
      <c r="AA289" s="313"/>
      <c r="AB289" s="313"/>
      <c r="AC289" s="313"/>
    </row>
    <row r="290" spans="1:33" ht="14.25" hidden="1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20" t="s">
        <v>468</v>
      </c>
      <c r="Q290" s="372"/>
      <c r="R290" s="372"/>
      <c r="S290" s="372"/>
      <c r="T290" s="372"/>
      <c r="U290" s="372"/>
      <c r="V290" s="373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38.56476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2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2" t="s">
        <v>344</v>
      </c>
      <c r="AE292" s="302" t="s">
        <v>350</v>
      </c>
      <c r="AF292" s="302" t="s">
        <v>357</v>
      </c>
      <c r="AG292" s="302" t="s">
        <v>240</v>
      </c>
    </row>
    <row r="293" spans="1:33" ht="14.25" customHeight="1" thickTop="1" x14ac:dyDescent="0.2">
      <c r="A293" s="376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3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377"/>
      <c r="B294" s="345"/>
      <c r="C294" s="345"/>
      <c r="D294" s="345"/>
      <c r="E294" s="345"/>
      <c r="F294" s="345"/>
      <c r="G294" s="345"/>
      <c r="H294" s="345"/>
      <c r="I294" s="345"/>
      <c r="J294" s="345"/>
      <c r="K294" s="345"/>
      <c r="L294" s="345"/>
      <c r="M294" s="345"/>
      <c r="N294" s="303"/>
      <c r="O294" s="345"/>
      <c r="P294" s="345"/>
      <c r="Q294" s="345"/>
      <c r="R294" s="345"/>
      <c r="S294" s="345"/>
      <c r="T294" s="345"/>
      <c r="U294" s="345"/>
      <c r="V294" s="345"/>
      <c r="W294" s="345"/>
      <c r="X294" s="345"/>
      <c r="Y294" s="345"/>
      <c r="Z294" s="345"/>
      <c r="AA294" s="345"/>
      <c r="AB294" s="345"/>
      <c r="AC294" s="345"/>
      <c r="AD294" s="345"/>
      <c r="AE294" s="345"/>
      <c r="AF294" s="345"/>
      <c r="AG294" s="345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0</v>
      </c>
      <c r="D295" s="46">
        <f>IFERROR(X36*H36,"0")+IFERROR(X37*H37,"0")</f>
        <v>504</v>
      </c>
      <c r="E295" s="46">
        <f>IFERROR(X42*H42,"0")</f>
        <v>36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345.6</v>
      </c>
      <c r="G295" s="46">
        <f>IFERROR(X63*H63,"0")+IFERROR(X64*H64,"0")</f>
        <v>540</v>
      </c>
      <c r="H295" s="46">
        <f>IFERROR(X69*H69,"0")</f>
        <v>0</v>
      </c>
      <c r="I295" s="46">
        <f>IFERROR(X74*H74,"0")+IFERROR(X75*H75,"0")</f>
        <v>252</v>
      </c>
      <c r="J295" s="46">
        <f>IFERROR(X80*H80,"0")+IFERROR(X81*H81,"0")+IFERROR(X82*H82,"0")+IFERROR(X83*H83,"0")+IFERROR(X84*H84,"0")+IFERROR(X85*H85,"0")</f>
        <v>756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604.80000000000007</v>
      </c>
      <c r="M295" s="46">
        <f>IFERROR(X109*H109,"0")+IFERROR(X110*H110,"0")</f>
        <v>840</v>
      </c>
      <c r="N295" s="303"/>
      <c r="O295" s="46">
        <f>IFERROR(X115*H115,"0")+IFERROR(X116*H116,"0")</f>
        <v>210</v>
      </c>
      <c r="P295" s="46">
        <f>IFERROR(X121*H121,"0")+IFERROR(X122*H122,"0")+IFERROR(X123*H123,"0")</f>
        <v>0</v>
      </c>
      <c r="Q295" s="46">
        <f>IFERROR(X128*H128,"0")</f>
        <v>210</v>
      </c>
      <c r="R295" s="46">
        <f>IFERROR(X133*H133,"0")+IFERROR(X134*H134,"0")</f>
        <v>0</v>
      </c>
      <c r="S295" s="46">
        <f>IFERROR(X139*H139,"0")</f>
        <v>0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0</v>
      </c>
      <c r="V295" s="46">
        <f>IFERROR(X164*H164,"0")+IFERROR(X165*H165,"0")+IFERROR(X166*H166,"0")+IFERROR(X170*H170,"0")</f>
        <v>294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0</v>
      </c>
      <c r="Z295" s="46">
        <f>IFERROR(X193*H193,"0")+IFERROR(X194*H194,"0")+IFERROR(X195*H195,"0")+IFERROR(X196*H196,"0")+IFERROR(X197*H197,"0")+IFERROR(X198*H198,"0")</f>
        <v>0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7345.8000000000011</v>
      </c>
    </row>
    <row r="296" spans="1:33" ht="13.5" customHeight="1" thickTop="1" x14ac:dyDescent="0.2">
      <c r="C296" s="303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1994.4</v>
      </c>
      <c r="B298" s="60">
        <f>SUMPRODUCT(--(BB:BB="ПГП"),--(W:W="кор"),H:H,Y:Y)+SUMPRODUCT(--(BB:BB="ПГП"),--(W:W="кг"),Y:Y)</f>
        <v>9943.8000000000011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 386,00"/>
        <filter val="108,00"/>
        <filter val="11 938,20"/>
        <filter val="12 931,04"/>
        <filter val="12,00"/>
        <filter val="13 706,04"/>
        <filter val="140,00"/>
        <filter val="2 874,00"/>
        <filter val="210,00"/>
        <filter val="24,00"/>
        <filter val="252,00"/>
        <filter val="28,00"/>
        <filter val="280,00"/>
        <filter val="294,00"/>
        <filter val="30,00"/>
        <filter val="31"/>
        <filter val="345,60"/>
        <filter val="36,00"/>
        <filter val="378,00"/>
        <filter val="42,00"/>
        <filter val="48,00"/>
        <filter val="5 581,80"/>
        <filter val="504,00"/>
        <filter val="540,00"/>
        <filter val="60,00"/>
        <filter val="604,80"/>
        <filter val="70,00"/>
        <filter val="756,00"/>
        <filter val="84,00"/>
        <filter val="840,00"/>
        <filter val="98,00"/>
      </filters>
    </filterColumn>
    <filterColumn colId="29" showButton="0"/>
    <filterColumn colId="30" showButton="0"/>
  </autoFilter>
  <mergeCells count="527">
    <mergeCell ref="AB293:AB294"/>
    <mergeCell ref="D121:E121"/>
    <mergeCell ref="D42:E42"/>
    <mergeCell ref="T292:U292"/>
    <mergeCell ref="D17:E18"/>
    <mergeCell ref="V292:W292"/>
    <mergeCell ref="A131:Z131"/>
    <mergeCell ref="X17:X18"/>
    <mergeCell ref="D123:E123"/>
    <mergeCell ref="P58:T58"/>
    <mergeCell ref="D50:E50"/>
    <mergeCell ref="D110:E110"/>
    <mergeCell ref="E293:E294"/>
    <mergeCell ref="G293:G294"/>
    <mergeCell ref="P43:V43"/>
    <mergeCell ref="P285:V285"/>
    <mergeCell ref="I293:I294"/>
    <mergeCell ref="P85:T85"/>
    <mergeCell ref="D266:E266"/>
    <mergeCell ref="U17:V17"/>
    <mergeCell ref="Y17:Y18"/>
    <mergeCell ref="D74:E74"/>
    <mergeCell ref="P273:T273"/>
    <mergeCell ref="D272:E272"/>
    <mergeCell ref="P271:T271"/>
    <mergeCell ref="Z293:Z294"/>
    <mergeCell ref="A260:O261"/>
    <mergeCell ref="D97:E97"/>
    <mergeCell ref="P151:T151"/>
    <mergeCell ref="P76:V76"/>
    <mergeCell ref="D268:E268"/>
    <mergeCell ref="P140:V140"/>
    <mergeCell ref="D278:E278"/>
    <mergeCell ref="P263:T263"/>
    <mergeCell ref="D244:E244"/>
    <mergeCell ref="A245:O246"/>
    <mergeCell ref="P253:T253"/>
    <mergeCell ref="D223:E223"/>
    <mergeCell ref="P270:T270"/>
    <mergeCell ref="P269:T269"/>
    <mergeCell ref="A231:O232"/>
    <mergeCell ref="H293:H294"/>
    <mergeCell ref="A192:Z192"/>
    <mergeCell ref="Q6:R6"/>
    <mergeCell ref="P134:T134"/>
    <mergeCell ref="A124:O125"/>
    <mergeCell ref="P243:T243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V6:W9"/>
    <mergeCell ref="A6:C6"/>
    <mergeCell ref="D90:E90"/>
    <mergeCell ref="A43:O44"/>
    <mergeCell ref="A46:Z46"/>
    <mergeCell ref="A89:Z89"/>
    <mergeCell ref="P52:T52"/>
    <mergeCell ref="D7:M7"/>
    <mergeCell ref="P92:T92"/>
    <mergeCell ref="P29:T29"/>
    <mergeCell ref="D81:E81"/>
    <mergeCell ref="A12:M12"/>
    <mergeCell ref="P283:V283"/>
    <mergeCell ref="P83:T83"/>
    <mergeCell ref="D271:E271"/>
    <mergeCell ref="V12:W12"/>
    <mergeCell ref="D279:E279"/>
    <mergeCell ref="P121:T121"/>
    <mergeCell ref="P181:T181"/>
    <mergeCell ref="D29:E29"/>
    <mergeCell ref="A227:Z227"/>
    <mergeCell ref="P48:T48"/>
    <mergeCell ref="A105:O106"/>
    <mergeCell ref="D128:E128"/>
    <mergeCell ref="Z17:Z18"/>
    <mergeCell ref="D264:E264"/>
    <mergeCell ref="P277:T277"/>
    <mergeCell ref="P199:V199"/>
    <mergeCell ref="A251:Z251"/>
    <mergeCell ref="P122:T122"/>
    <mergeCell ref="P55:T55"/>
    <mergeCell ref="Q12:R12"/>
    <mergeCell ref="A59:O60"/>
    <mergeCell ref="A67:Z67"/>
    <mergeCell ref="A249:O250"/>
    <mergeCell ref="A254:O255"/>
    <mergeCell ref="AA293:AA294"/>
    <mergeCell ref="D216:E216"/>
    <mergeCell ref="D265:E265"/>
    <mergeCell ref="AC293:AC294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A107:Z107"/>
    <mergeCell ref="D276:E276"/>
    <mergeCell ref="A178:Z178"/>
    <mergeCell ref="D170:E170"/>
    <mergeCell ref="D49:E49"/>
    <mergeCell ref="D242:E242"/>
    <mergeCell ref="P290:V290"/>
    <mergeCell ref="D270:E270"/>
    <mergeCell ref="A201:Z201"/>
    <mergeCell ref="P128:T128"/>
    <mergeCell ref="S293:S294"/>
    <mergeCell ref="D6:M6"/>
    <mergeCell ref="P175:T175"/>
    <mergeCell ref="D83:E83"/>
    <mergeCell ref="A86:O87"/>
    <mergeCell ref="D85:E85"/>
    <mergeCell ref="AD17:AF18"/>
    <mergeCell ref="P167:V167"/>
    <mergeCell ref="D101:E101"/>
    <mergeCell ref="A132:Z132"/>
    <mergeCell ref="P117:V117"/>
    <mergeCell ref="A25:Z25"/>
    <mergeCell ref="D175:E175"/>
    <mergeCell ref="P82:T82"/>
    <mergeCell ref="P57:T57"/>
    <mergeCell ref="D165:E165"/>
    <mergeCell ref="P75:T75"/>
    <mergeCell ref="D152:E152"/>
    <mergeCell ref="N17:N18"/>
    <mergeCell ref="F17:F18"/>
    <mergeCell ref="P164:T164"/>
    <mergeCell ref="G17:G18"/>
    <mergeCell ref="A143:Z143"/>
    <mergeCell ref="P171:V171"/>
    <mergeCell ref="D80:E80"/>
    <mergeCell ref="P287:V287"/>
    <mergeCell ref="D164:E164"/>
    <mergeCell ref="R293:R294"/>
    <mergeCell ref="D243:E243"/>
    <mergeCell ref="T293:T294"/>
    <mergeCell ref="P282:T282"/>
    <mergeCell ref="P2:W3"/>
    <mergeCell ref="P133:T133"/>
    <mergeCell ref="P198:T198"/>
    <mergeCell ref="P218:V218"/>
    <mergeCell ref="P54:T54"/>
    <mergeCell ref="D10:E10"/>
    <mergeCell ref="A23:O24"/>
    <mergeCell ref="P64:T64"/>
    <mergeCell ref="F10:G10"/>
    <mergeCell ref="D99:E99"/>
    <mergeCell ref="F5:G5"/>
    <mergeCell ref="V11:W11"/>
    <mergeCell ref="Q5:R5"/>
    <mergeCell ref="A8:C8"/>
    <mergeCell ref="A10:C10"/>
    <mergeCell ref="H5:M5"/>
    <mergeCell ref="A27:Z27"/>
    <mergeCell ref="P98:T98"/>
    <mergeCell ref="AD293:AD294"/>
    <mergeCell ref="P109:T109"/>
    <mergeCell ref="D186:E186"/>
    <mergeCell ref="P274:T274"/>
    <mergeCell ref="A93:O94"/>
    <mergeCell ref="D217:E217"/>
    <mergeCell ref="P84:T84"/>
    <mergeCell ref="P22:T22"/>
    <mergeCell ref="P193:T193"/>
    <mergeCell ref="A61:Z61"/>
    <mergeCell ref="A88:Z88"/>
    <mergeCell ref="P257:T257"/>
    <mergeCell ref="P80:T80"/>
    <mergeCell ref="D194:E194"/>
    <mergeCell ref="P216:T216"/>
    <mergeCell ref="A210:Z210"/>
    <mergeCell ref="P124:V124"/>
    <mergeCell ref="D277:E277"/>
    <mergeCell ref="A137:Z137"/>
    <mergeCell ref="M293:M294"/>
    <mergeCell ref="P264:T264"/>
    <mergeCell ref="P238:V238"/>
    <mergeCell ref="P272:T272"/>
    <mergeCell ref="A146:O147"/>
    <mergeCell ref="AB17:AB18"/>
    <mergeCell ref="P94:V94"/>
    <mergeCell ref="A41:Z41"/>
    <mergeCell ref="P44:V44"/>
    <mergeCell ref="P237:V237"/>
    <mergeCell ref="A9:C9"/>
    <mergeCell ref="D58:E58"/>
    <mergeCell ref="K293:K294"/>
    <mergeCell ref="D273:E273"/>
    <mergeCell ref="P105:V105"/>
    <mergeCell ref="H10:M10"/>
    <mergeCell ref="AA17:AA18"/>
    <mergeCell ref="Q13:R13"/>
    <mergeCell ref="A207:O208"/>
    <mergeCell ref="D269:E269"/>
    <mergeCell ref="D75:E75"/>
    <mergeCell ref="D206:E206"/>
    <mergeCell ref="D181:E181"/>
    <mergeCell ref="P91:T91"/>
    <mergeCell ref="M17:M18"/>
    <mergeCell ref="O17:O18"/>
    <mergeCell ref="A15:M15"/>
    <mergeCell ref="A256:Z256"/>
    <mergeCell ref="P60:V60"/>
    <mergeCell ref="AC17:AC18"/>
    <mergeCell ref="P279:T279"/>
    <mergeCell ref="A72:Z72"/>
    <mergeCell ref="P147:V147"/>
    <mergeCell ref="D153:E153"/>
    <mergeCell ref="A179:Z179"/>
    <mergeCell ref="P39:V39"/>
    <mergeCell ref="P70:V70"/>
    <mergeCell ref="A156:Z156"/>
    <mergeCell ref="P32:V32"/>
    <mergeCell ref="A220:Z220"/>
    <mergeCell ref="P139:T139"/>
    <mergeCell ref="D84:E84"/>
    <mergeCell ref="D22:E22"/>
    <mergeCell ref="A222:Z222"/>
    <mergeCell ref="P255:V255"/>
    <mergeCell ref="P276:T276"/>
    <mergeCell ref="D257:E257"/>
    <mergeCell ref="D267:E267"/>
    <mergeCell ref="H17:H18"/>
    <mergeCell ref="P90:T90"/>
    <mergeCell ref="D204:E204"/>
    <mergeCell ref="D275:E275"/>
    <mergeCell ref="P254:V254"/>
    <mergeCell ref="AG293:AG294"/>
    <mergeCell ref="D48:E48"/>
    <mergeCell ref="P229:T229"/>
    <mergeCell ref="P204:T204"/>
    <mergeCell ref="J9:M9"/>
    <mergeCell ref="A283:O284"/>
    <mergeCell ref="D56:E56"/>
    <mergeCell ref="A65:O66"/>
    <mergeCell ref="D193:E193"/>
    <mergeCell ref="P206:T206"/>
    <mergeCell ref="P37:T37"/>
    <mergeCell ref="P155:V155"/>
    <mergeCell ref="A154:O155"/>
    <mergeCell ref="D64:E64"/>
    <mergeCell ref="A129:O130"/>
    <mergeCell ref="P248:T248"/>
    <mergeCell ref="D51:E51"/>
    <mergeCell ref="P86:V86"/>
    <mergeCell ref="P213:V213"/>
    <mergeCell ref="A209:Z209"/>
    <mergeCell ref="A38:O39"/>
    <mergeCell ref="D52:E52"/>
    <mergeCell ref="P65:V65"/>
    <mergeCell ref="D230:E230"/>
    <mergeCell ref="AF293:AF294"/>
    <mergeCell ref="D188:E188"/>
    <mergeCell ref="C292:S292"/>
    <mergeCell ref="P211:T211"/>
    <mergeCell ref="P225:V225"/>
    <mergeCell ref="P153:T153"/>
    <mergeCell ref="A199:O200"/>
    <mergeCell ref="P71:V71"/>
    <mergeCell ref="A138:Z138"/>
    <mergeCell ref="A119:Z119"/>
    <mergeCell ref="AE293:AE294"/>
    <mergeCell ref="P115:T115"/>
    <mergeCell ref="P231:V231"/>
    <mergeCell ref="J293:J294"/>
    <mergeCell ref="L293:L294"/>
    <mergeCell ref="Y293:Y294"/>
    <mergeCell ref="D280:E280"/>
    <mergeCell ref="D282:E282"/>
    <mergeCell ref="P267:T267"/>
    <mergeCell ref="B293:B294"/>
    <mergeCell ref="D293:D294"/>
    <mergeCell ref="A162:Z162"/>
    <mergeCell ref="D116:E116"/>
    <mergeCell ref="D91:E91"/>
    <mergeCell ref="W293:W294"/>
    <mergeCell ref="C293:C294"/>
    <mergeCell ref="A120:Z120"/>
    <mergeCell ref="A239:Z239"/>
    <mergeCell ref="A95:Z95"/>
    <mergeCell ref="P280:T280"/>
    <mergeCell ref="V293:V294"/>
    <mergeCell ref="X293:X294"/>
    <mergeCell ref="A96:Z96"/>
    <mergeCell ref="A161:Z161"/>
    <mergeCell ref="D115:E115"/>
    <mergeCell ref="P183:V183"/>
    <mergeCell ref="P166:T166"/>
    <mergeCell ref="A159:O160"/>
    <mergeCell ref="P100:T100"/>
    <mergeCell ref="A180:Z180"/>
    <mergeCell ref="D158:E158"/>
    <mergeCell ref="A167:O168"/>
    <mergeCell ref="D229:E229"/>
    <mergeCell ref="P293:P294"/>
    <mergeCell ref="U293:U294"/>
    <mergeCell ref="D151:E151"/>
    <mergeCell ref="P284:V284"/>
    <mergeCell ref="D150:E150"/>
    <mergeCell ref="T5:U5"/>
    <mergeCell ref="V5:W5"/>
    <mergeCell ref="Q8:R8"/>
    <mergeCell ref="T6:U9"/>
    <mergeCell ref="Q10:R10"/>
    <mergeCell ref="P51:T51"/>
    <mergeCell ref="D36:E36"/>
    <mergeCell ref="A13:M13"/>
    <mergeCell ref="P288:V288"/>
    <mergeCell ref="D157:E157"/>
    <mergeCell ref="P136:V136"/>
    <mergeCell ref="A135:O136"/>
    <mergeCell ref="P49:T49"/>
    <mergeCell ref="P36:T36"/>
    <mergeCell ref="P278:T278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P15:T16"/>
    <mergeCell ref="A126:Z126"/>
    <mergeCell ref="A185:Z185"/>
    <mergeCell ref="P186:T186"/>
    <mergeCell ref="P188:T188"/>
    <mergeCell ref="A169:Z169"/>
    <mergeCell ref="A176:O177"/>
    <mergeCell ref="A62:Z62"/>
    <mergeCell ref="D54:E54"/>
    <mergeCell ref="P160:V160"/>
    <mergeCell ref="A21:Z21"/>
    <mergeCell ref="A19:Z19"/>
    <mergeCell ref="A68:Z68"/>
    <mergeCell ref="D1:F1"/>
    <mergeCell ref="P190:V190"/>
    <mergeCell ref="P230:T230"/>
    <mergeCell ref="P268:T268"/>
    <mergeCell ref="P47:T47"/>
    <mergeCell ref="P111:V111"/>
    <mergeCell ref="A234:Z234"/>
    <mergeCell ref="J17:J18"/>
    <mergeCell ref="D82:E82"/>
    <mergeCell ref="L17:L18"/>
    <mergeCell ref="A184:Z184"/>
    <mergeCell ref="P125:V125"/>
    <mergeCell ref="P112:V112"/>
    <mergeCell ref="D100:E100"/>
    <mergeCell ref="A173:Z173"/>
    <mergeCell ref="P17:T18"/>
    <mergeCell ref="P63:T63"/>
    <mergeCell ref="A148:Z148"/>
    <mergeCell ref="P194:T194"/>
    <mergeCell ref="P50:T50"/>
    <mergeCell ref="D31:E31"/>
    <mergeCell ref="A5:C5"/>
    <mergeCell ref="D274:E274"/>
    <mergeCell ref="P116:T116"/>
    <mergeCell ref="D122:E122"/>
    <mergeCell ref="P103:T103"/>
    <mergeCell ref="P59:V59"/>
    <mergeCell ref="P97:T97"/>
    <mergeCell ref="P130:V130"/>
    <mergeCell ref="D211:E211"/>
    <mergeCell ref="A117:O118"/>
    <mergeCell ref="P187:T187"/>
    <mergeCell ref="P258:T258"/>
    <mergeCell ref="A111:O112"/>
    <mergeCell ref="A182:O183"/>
    <mergeCell ref="P223:T223"/>
    <mergeCell ref="P176:V176"/>
    <mergeCell ref="D69:E69"/>
    <mergeCell ref="P106:V106"/>
    <mergeCell ref="P177:V177"/>
    <mergeCell ref="A241:Z241"/>
    <mergeCell ref="A228:Z228"/>
    <mergeCell ref="A240:Z240"/>
    <mergeCell ref="P212:V212"/>
    <mergeCell ref="A142:Z142"/>
    <mergeCell ref="P266:T266"/>
    <mergeCell ref="P281:T281"/>
    <mergeCell ref="A293:A294"/>
    <mergeCell ref="O293:O294"/>
    <mergeCell ref="P154:V154"/>
    <mergeCell ref="Q293:Q294"/>
    <mergeCell ref="A144:Z144"/>
    <mergeCell ref="A215:Z215"/>
    <mergeCell ref="P236:T236"/>
    <mergeCell ref="H1:Q1"/>
    <mergeCell ref="P38:V38"/>
    <mergeCell ref="P246:V246"/>
    <mergeCell ref="D259:E259"/>
    <mergeCell ref="A237:O238"/>
    <mergeCell ref="D28:E28"/>
    <mergeCell ref="A163:Z163"/>
    <mergeCell ref="D236:E236"/>
    <mergeCell ref="D92:E92"/>
    <mergeCell ref="D55:E55"/>
    <mergeCell ref="D30:E30"/>
    <mergeCell ref="P242:T242"/>
    <mergeCell ref="D5:E5"/>
    <mergeCell ref="P42:T42"/>
    <mergeCell ref="A32:O33"/>
    <mergeCell ref="P259:T259"/>
    <mergeCell ref="P33:V33"/>
    <mergeCell ref="P93:V93"/>
    <mergeCell ref="A45:Z45"/>
    <mergeCell ref="D145:E145"/>
    <mergeCell ref="A26:Z26"/>
    <mergeCell ref="D8:M8"/>
    <mergeCell ref="A226:Z226"/>
    <mergeCell ref="P31:T31"/>
    <mergeCell ref="P158:T158"/>
    <mergeCell ref="D139:E139"/>
    <mergeCell ref="P118:V118"/>
    <mergeCell ref="W17:W18"/>
    <mergeCell ref="I17:I18"/>
    <mergeCell ref="A40:Z40"/>
    <mergeCell ref="Q9:R9"/>
    <mergeCell ref="A113:Z113"/>
    <mergeCell ref="Q11:R11"/>
    <mergeCell ref="P205:T205"/>
    <mergeCell ref="P197:T197"/>
    <mergeCell ref="P200:V200"/>
    <mergeCell ref="A14:M14"/>
    <mergeCell ref="D109:E109"/>
    <mergeCell ref="P203:T203"/>
    <mergeCell ref="A224:O225"/>
    <mergeCell ref="D53:E53"/>
    <mergeCell ref="P232:V232"/>
    <mergeCell ref="D47:E47"/>
    <mergeCell ref="P159:V159"/>
    <mergeCell ref="A149:Z149"/>
    <mergeCell ref="P261:V261"/>
    <mergeCell ref="P182:V182"/>
    <mergeCell ref="D203:E203"/>
    <mergeCell ref="D57:E57"/>
    <mergeCell ref="P74:T74"/>
    <mergeCell ref="P135:V135"/>
    <mergeCell ref="A174:Z174"/>
    <mergeCell ref="A108:Z108"/>
    <mergeCell ref="D166:E166"/>
    <mergeCell ref="P196:T196"/>
    <mergeCell ref="A214:Z214"/>
    <mergeCell ref="A221:Z221"/>
    <mergeCell ref="P265:T265"/>
    <mergeCell ref="P69:T69"/>
    <mergeCell ref="D104:E104"/>
    <mergeCell ref="A79:Z79"/>
    <mergeCell ref="P146:V146"/>
    <mergeCell ref="D63:E63"/>
    <mergeCell ref="D248:E248"/>
    <mergeCell ref="P249:V249"/>
    <mergeCell ref="P172:V172"/>
    <mergeCell ref="P217:T217"/>
    <mergeCell ref="D198:E198"/>
    <mergeCell ref="A212:O213"/>
    <mergeCell ref="D197:E197"/>
    <mergeCell ref="D253:E253"/>
    <mergeCell ref="A262:Z262"/>
    <mergeCell ref="R1:T1"/>
    <mergeCell ref="P28:T28"/>
    <mergeCell ref="P150:T150"/>
    <mergeCell ref="A218:O219"/>
    <mergeCell ref="P165:T165"/>
    <mergeCell ref="F293:F294"/>
    <mergeCell ref="D98:E98"/>
    <mergeCell ref="P30:T30"/>
    <mergeCell ref="P77:V77"/>
    <mergeCell ref="P152:T152"/>
    <mergeCell ref="A76:O77"/>
    <mergeCell ref="P141:V141"/>
    <mergeCell ref="A140:O141"/>
    <mergeCell ref="A202:Z202"/>
    <mergeCell ref="P104:T104"/>
    <mergeCell ref="P168:V168"/>
    <mergeCell ref="P275:T275"/>
    <mergeCell ref="B17:B18"/>
    <mergeCell ref="A73:Z73"/>
    <mergeCell ref="A171:O172"/>
    <mergeCell ref="D258:E258"/>
    <mergeCell ref="P207:V207"/>
    <mergeCell ref="P81:T81"/>
    <mergeCell ref="P56:T56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V10:W10"/>
    <mergeCell ref="D195:E195"/>
    <mergeCell ref="P252:T252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82 X272:X273 X269:X270 X267 X265 X263 X259 X253 X236 X230 X223 X216:X217 X211 X205 X203 X197 X195 X193 X187:X188 X181 X175 X170 X157:X158 X153 X150:X151 X145 X139 X121 X84 X82 X63 X58 X54:X56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6 X268 X266 X264 X257 X248 X242:X244 X206 X204 X198 X196 X194 X186 X166 X133:X134 X128 X122:X123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1 X258 X252 X229 X164:X165 X152 X116 X109:X110 X102:X104 X99:X100 X64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2024-10-31T10:16:58Z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