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D03659-8251-4E6E-A85F-0AFD7C27C0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P546" i="1"/>
  <c r="X544" i="1"/>
  <c r="X543" i="1"/>
  <c r="BO542" i="1"/>
  <c r="BM542" i="1"/>
  <c r="Y542" i="1"/>
  <c r="P542" i="1"/>
  <c r="BO541" i="1"/>
  <c r="BM541" i="1"/>
  <c r="Y541" i="1"/>
  <c r="BO540" i="1"/>
  <c r="BM540" i="1"/>
  <c r="Y540" i="1"/>
  <c r="P540" i="1"/>
  <c r="BO539" i="1"/>
  <c r="BM539" i="1"/>
  <c r="Y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O487" i="1"/>
  <c r="BM487" i="1"/>
  <c r="Y487" i="1"/>
  <c r="P487" i="1"/>
  <c r="BO486" i="1"/>
  <c r="BM486" i="1"/>
  <c r="Y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Y371" i="1" s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Z363" i="1"/>
  <c r="Y363" i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O341" i="1"/>
  <c r="BM341" i="1"/>
  <c r="Y341" i="1"/>
  <c r="BP341" i="1" s="1"/>
  <c r="P341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BO277" i="1"/>
  <c r="BM277" i="1"/>
  <c r="Y277" i="1"/>
  <c r="BP277" i="1" s="1"/>
  <c r="P277" i="1"/>
  <c r="X274" i="1"/>
  <c r="X273" i="1"/>
  <c r="BO272" i="1"/>
  <c r="BM272" i="1"/>
  <c r="Y272" i="1"/>
  <c r="Y274" i="1" s="1"/>
  <c r="X270" i="1"/>
  <c r="X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P184" i="1"/>
  <c r="BO183" i="1"/>
  <c r="BM183" i="1"/>
  <c r="Y183" i="1"/>
  <c r="BP183" i="1" s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BP137" i="1" s="1"/>
  <c r="P137" i="1"/>
  <c r="X135" i="1"/>
  <c r="X134" i="1"/>
  <c r="BO133" i="1"/>
  <c r="BM133" i="1"/>
  <c r="Y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O31" i="1"/>
  <c r="BM31" i="1"/>
  <c r="Y31" i="1"/>
  <c r="BO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Z50" i="1" l="1"/>
  <c r="BN50" i="1"/>
  <c r="Z84" i="1"/>
  <c r="BN84" i="1"/>
  <c r="Z124" i="1"/>
  <c r="BN124" i="1"/>
  <c r="Z137" i="1"/>
  <c r="BN137" i="1"/>
  <c r="Z140" i="1"/>
  <c r="BN140" i="1"/>
  <c r="Z176" i="1"/>
  <c r="BN176" i="1"/>
  <c r="Z201" i="1"/>
  <c r="BN201" i="1"/>
  <c r="Z229" i="1"/>
  <c r="BN229" i="1"/>
  <c r="Z252" i="1"/>
  <c r="BN252" i="1"/>
  <c r="Z282" i="1"/>
  <c r="BN282" i="1"/>
  <c r="Z345" i="1"/>
  <c r="BN345" i="1"/>
  <c r="Z370" i="1"/>
  <c r="Z371" i="1" s="1"/>
  <c r="BN370" i="1"/>
  <c r="BP370" i="1"/>
  <c r="Z374" i="1"/>
  <c r="BN374" i="1"/>
  <c r="Z402" i="1"/>
  <c r="BN402" i="1"/>
  <c r="Z416" i="1"/>
  <c r="BN416" i="1"/>
  <c r="Z450" i="1"/>
  <c r="BN450" i="1"/>
  <c r="Z469" i="1"/>
  <c r="BN469" i="1"/>
  <c r="Z548" i="1"/>
  <c r="BN548" i="1"/>
  <c r="BP392" i="1"/>
  <c r="BN392" i="1"/>
  <c r="Z392" i="1"/>
  <c r="Y438" i="1"/>
  <c r="Y437" i="1"/>
  <c r="BP436" i="1"/>
  <c r="BN436" i="1"/>
  <c r="Z436" i="1"/>
  <c r="Z437" i="1" s="1"/>
  <c r="Y443" i="1"/>
  <c r="BP442" i="1"/>
  <c r="BN442" i="1"/>
  <c r="Z442" i="1"/>
  <c r="Z443" i="1" s="1"/>
  <c r="BP446" i="1"/>
  <c r="BN446" i="1"/>
  <c r="Z446" i="1"/>
  <c r="BP461" i="1"/>
  <c r="BN461" i="1"/>
  <c r="Z461" i="1"/>
  <c r="BP487" i="1"/>
  <c r="BN487" i="1"/>
  <c r="Z487" i="1"/>
  <c r="BP524" i="1"/>
  <c r="BN524" i="1"/>
  <c r="Z524" i="1"/>
  <c r="BP538" i="1"/>
  <c r="BN538" i="1"/>
  <c r="Z538" i="1"/>
  <c r="BP542" i="1"/>
  <c r="BN542" i="1"/>
  <c r="Z542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9" i="1"/>
  <c r="Z26" i="1"/>
  <c r="BN26" i="1"/>
  <c r="Z34" i="1"/>
  <c r="BN34" i="1"/>
  <c r="Z58" i="1"/>
  <c r="BN58" i="1"/>
  <c r="Z64" i="1"/>
  <c r="BN64" i="1"/>
  <c r="Z75" i="1"/>
  <c r="BN75" i="1"/>
  <c r="Z76" i="1"/>
  <c r="BN76" i="1"/>
  <c r="Y96" i="1"/>
  <c r="Z94" i="1"/>
  <c r="BN94" i="1"/>
  <c r="Z115" i="1"/>
  <c r="BN115" i="1"/>
  <c r="Z148" i="1"/>
  <c r="BN148" i="1"/>
  <c r="Z170" i="1"/>
  <c r="BN170" i="1"/>
  <c r="Z182" i="1"/>
  <c r="BN182" i="1"/>
  <c r="Z197" i="1"/>
  <c r="BN197" i="1"/>
  <c r="Z211" i="1"/>
  <c r="BN211" i="1"/>
  <c r="Z223" i="1"/>
  <c r="BN223" i="1"/>
  <c r="Z233" i="1"/>
  <c r="BN233" i="1"/>
  <c r="Z243" i="1"/>
  <c r="BN243" i="1"/>
  <c r="Z256" i="1"/>
  <c r="BN256" i="1"/>
  <c r="Z267" i="1"/>
  <c r="BN267" i="1"/>
  <c r="Z272" i="1"/>
  <c r="Z273" i="1" s="1"/>
  <c r="BN272" i="1"/>
  <c r="BP272" i="1"/>
  <c r="Y273" i="1"/>
  <c r="Z277" i="1"/>
  <c r="BN277" i="1"/>
  <c r="Z278" i="1"/>
  <c r="BN278" i="1"/>
  <c r="Z294" i="1"/>
  <c r="BN294" i="1"/>
  <c r="Z303" i="1"/>
  <c r="BN303" i="1"/>
  <c r="Z327" i="1"/>
  <c r="BN327" i="1"/>
  <c r="Z341" i="1"/>
  <c r="BN341" i="1"/>
  <c r="Z359" i="1"/>
  <c r="BN359" i="1"/>
  <c r="BP363" i="1"/>
  <c r="BN363" i="1"/>
  <c r="BP384" i="1"/>
  <c r="BN384" i="1"/>
  <c r="Z384" i="1"/>
  <c r="BP424" i="1"/>
  <c r="BN424" i="1"/>
  <c r="Z424" i="1"/>
  <c r="BP454" i="1"/>
  <c r="BN454" i="1"/>
  <c r="Z454" i="1"/>
  <c r="BP484" i="1"/>
  <c r="BN484" i="1"/>
  <c r="Z484" i="1"/>
  <c r="BP517" i="1"/>
  <c r="BN517" i="1"/>
  <c r="Z517" i="1"/>
  <c r="BP535" i="1"/>
  <c r="BN535" i="1"/>
  <c r="Z535" i="1"/>
  <c r="BP539" i="1"/>
  <c r="BN539" i="1"/>
  <c r="Z539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135" i="1"/>
  <c r="BP32" i="1"/>
  <c r="BN32" i="1"/>
  <c r="Z32" i="1"/>
  <c r="BP52" i="1"/>
  <c r="BN52" i="1"/>
  <c r="Z52" i="1"/>
  <c r="BP69" i="1"/>
  <c r="BN69" i="1"/>
  <c r="Z69" i="1"/>
  <c r="BP86" i="1"/>
  <c r="BN86" i="1"/>
  <c r="Z86" i="1"/>
  <c r="BP113" i="1"/>
  <c r="BN113" i="1"/>
  <c r="Z113" i="1"/>
  <c r="BP132" i="1"/>
  <c r="BN132" i="1"/>
  <c r="Z132" i="1"/>
  <c r="BP142" i="1"/>
  <c r="BN142" i="1"/>
  <c r="Z142" i="1"/>
  <c r="Y165" i="1"/>
  <c r="BP163" i="1"/>
  <c r="BN163" i="1"/>
  <c r="Z163" i="1"/>
  <c r="BP178" i="1"/>
  <c r="BN178" i="1"/>
  <c r="Z178" i="1"/>
  <c r="BP195" i="1"/>
  <c r="BN195" i="1"/>
  <c r="Z195" i="1"/>
  <c r="BP206" i="1"/>
  <c r="BN206" i="1"/>
  <c r="Z206" i="1"/>
  <c r="BP221" i="1"/>
  <c r="BN221" i="1"/>
  <c r="Z221" i="1"/>
  <c r="BP231" i="1"/>
  <c r="BN231" i="1"/>
  <c r="Z231" i="1"/>
  <c r="Y245" i="1"/>
  <c r="BP241" i="1"/>
  <c r="BN241" i="1"/>
  <c r="Z241" i="1"/>
  <c r="BP254" i="1"/>
  <c r="BN254" i="1"/>
  <c r="Z254" i="1"/>
  <c r="BP265" i="1"/>
  <c r="BN265" i="1"/>
  <c r="Z265" i="1"/>
  <c r="P627" i="1"/>
  <c r="Y288" i="1"/>
  <c r="BP287" i="1"/>
  <c r="BN287" i="1"/>
  <c r="Z287" i="1"/>
  <c r="Z288" i="1" s="1"/>
  <c r="BP292" i="1"/>
  <c r="BN292" i="1"/>
  <c r="Z292" i="1"/>
  <c r="S627" i="1"/>
  <c r="Y309" i="1"/>
  <c r="BP308" i="1"/>
  <c r="BN308" i="1"/>
  <c r="Z308" i="1"/>
  <c r="Z309" i="1" s="1"/>
  <c r="Y314" i="1"/>
  <c r="BP313" i="1"/>
  <c r="BN313" i="1"/>
  <c r="Z313" i="1"/>
  <c r="Z314" i="1" s="1"/>
  <c r="BP317" i="1"/>
  <c r="BN317" i="1"/>
  <c r="Z317" i="1"/>
  <c r="BP329" i="1"/>
  <c r="BN329" i="1"/>
  <c r="Z329" i="1"/>
  <c r="BP343" i="1"/>
  <c r="BN343" i="1"/>
  <c r="Z343" i="1"/>
  <c r="Y361" i="1"/>
  <c r="BP356" i="1"/>
  <c r="BN356" i="1"/>
  <c r="Z356" i="1"/>
  <c r="Y360" i="1"/>
  <c r="BP365" i="1"/>
  <c r="BN365" i="1"/>
  <c r="Z365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Y549" i="1"/>
  <c r="X618" i="1"/>
  <c r="X620" i="1" s="1"/>
  <c r="X621" i="1"/>
  <c r="Y36" i="1"/>
  <c r="Z28" i="1"/>
  <c r="BN28" i="1"/>
  <c r="BP30" i="1"/>
  <c r="BN30" i="1"/>
  <c r="BP31" i="1"/>
  <c r="BN31" i="1"/>
  <c r="Z31" i="1"/>
  <c r="Y40" i="1"/>
  <c r="Y39" i="1"/>
  <c r="BP38" i="1"/>
  <c r="BN38" i="1"/>
  <c r="Z38" i="1"/>
  <c r="Z39" i="1" s="1"/>
  <c r="Y44" i="1"/>
  <c r="Y43" i="1"/>
  <c r="BP42" i="1"/>
  <c r="BN42" i="1"/>
  <c r="Z42" i="1"/>
  <c r="Z43" i="1" s="1"/>
  <c r="BP48" i="1"/>
  <c r="BN48" i="1"/>
  <c r="Z48" i="1"/>
  <c r="BP66" i="1"/>
  <c r="BN66" i="1"/>
  <c r="Z66" i="1"/>
  <c r="Y88" i="1"/>
  <c r="BP82" i="1"/>
  <c r="BN82" i="1"/>
  <c r="Z82" i="1"/>
  <c r="BP100" i="1"/>
  <c r="BN100" i="1"/>
  <c r="Z100" i="1"/>
  <c r="F627" i="1"/>
  <c r="BP122" i="1"/>
  <c r="BN122" i="1"/>
  <c r="Z122" i="1"/>
  <c r="BP133" i="1"/>
  <c r="BN133" i="1"/>
  <c r="Z133" i="1"/>
  <c r="BP153" i="1"/>
  <c r="BN153" i="1"/>
  <c r="Z153" i="1"/>
  <c r="Y180" i="1"/>
  <c r="BP174" i="1"/>
  <c r="BN174" i="1"/>
  <c r="Z174" i="1"/>
  <c r="BP184" i="1"/>
  <c r="BN184" i="1"/>
  <c r="Z184" i="1"/>
  <c r="BP199" i="1"/>
  <c r="BN199" i="1"/>
  <c r="Z199" i="1"/>
  <c r="BP217" i="1"/>
  <c r="BN217" i="1"/>
  <c r="Z217" i="1"/>
  <c r="BP227" i="1"/>
  <c r="BN227" i="1"/>
  <c r="Z227" i="1"/>
  <c r="BP235" i="1"/>
  <c r="BN235" i="1"/>
  <c r="Z235" i="1"/>
  <c r="BP250" i="1"/>
  <c r="BN250" i="1"/>
  <c r="Z250" i="1"/>
  <c r="BP261" i="1"/>
  <c r="BN261" i="1"/>
  <c r="Z261" i="1"/>
  <c r="BP280" i="1"/>
  <c r="BN280" i="1"/>
  <c r="Z280" i="1"/>
  <c r="Y295" i="1"/>
  <c r="BP301" i="1"/>
  <c r="BN301" i="1"/>
  <c r="Z301" i="1"/>
  <c r="BP325" i="1"/>
  <c r="BN325" i="1"/>
  <c r="Z325" i="1"/>
  <c r="BP337" i="1"/>
  <c r="BN337" i="1"/>
  <c r="Z337" i="1"/>
  <c r="BP351" i="1"/>
  <c r="BN351" i="1"/>
  <c r="Z351" i="1"/>
  <c r="BP357" i="1"/>
  <c r="BN357" i="1"/>
  <c r="Z357" i="1"/>
  <c r="BP376" i="1"/>
  <c r="BN376" i="1"/>
  <c r="Z376" i="1"/>
  <c r="BP382" i="1"/>
  <c r="BN382" i="1"/>
  <c r="Z382" i="1"/>
  <c r="BP602" i="1"/>
  <c r="BN602" i="1"/>
  <c r="Z602" i="1"/>
  <c r="Y612" i="1"/>
  <c r="Y611" i="1"/>
  <c r="BP610" i="1"/>
  <c r="BN610" i="1"/>
  <c r="Z610" i="1"/>
  <c r="Z611" i="1" s="1"/>
  <c r="D627" i="1"/>
  <c r="Y78" i="1"/>
  <c r="E627" i="1"/>
  <c r="Y144" i="1"/>
  <c r="Y186" i="1"/>
  <c r="V627" i="1"/>
  <c r="Y378" i="1"/>
  <c r="Y377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Y46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Z366" i="1" s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BN164" i="1"/>
  <c r="Z169" i="1"/>
  <c r="Z171" i="1" s="1"/>
  <c r="BN169" i="1"/>
  <c r="BP169" i="1"/>
  <c r="Z175" i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31" i="1" l="1"/>
  <c r="Z573" i="1"/>
  <c r="Z425" i="1"/>
  <c r="Z185" i="1"/>
  <c r="Z59" i="1"/>
  <c r="Z590" i="1"/>
  <c r="Z179" i="1"/>
  <c r="Z35" i="1"/>
  <c r="Z347" i="1"/>
  <c r="Z269" i="1"/>
  <c r="Z393" i="1"/>
  <c r="Z165" i="1"/>
  <c r="Z144" i="1"/>
  <c r="Z117" i="1"/>
  <c r="Z109" i="1"/>
  <c r="Z96" i="1"/>
  <c r="Z78" i="1"/>
  <c r="Z71" i="1"/>
  <c r="Z54" i="1"/>
  <c r="Z504" i="1"/>
  <c r="Z238" i="1"/>
  <c r="Z603" i="1"/>
  <c r="Z566" i="1"/>
  <c r="Y619" i="1"/>
  <c r="Z353" i="1"/>
  <c r="Z338" i="1"/>
  <c r="Z257" i="1"/>
  <c r="Z543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<sst xmlns="http://schemas.openxmlformats.org/spreadsheetml/2006/main" count="2921" uniqueCount="1038">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</sst>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602" zoomScaleNormal="100" zoomScaleSheetLayoutView="100" workbookViewId="0">
      <selection activeCell="AA623" sqref="AA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5" t="s">
        <v>0</v>
      </c>
      <c r="E1" s="762"/>
      <c r="F1" s="762"/>
      <c r="G1" s="12" t="s">
        <v>1</v>
      </c>
      <c r="H1" s="1045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09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1003" t="s">
        <v>8</v>
      </c>
      <c r="B5" s="904"/>
      <c r="C5" s="770"/>
      <c r="D5" s="862"/>
      <c r="E5" s="864"/>
      <c r="F5" s="802" t="s">
        <v>9</v>
      </c>
      <c r="G5" s="770"/>
      <c r="H5" s="862" t="s">
        <v>1037</v>
      </c>
      <c r="I5" s="863"/>
      <c r="J5" s="863"/>
      <c r="K5" s="863"/>
      <c r="L5" s="863"/>
      <c r="M5" s="864"/>
      <c r="N5" s="58"/>
      <c r="P5" s="24" t="s">
        <v>10</v>
      </c>
      <c r="Q5" s="773">
        <v>45598</v>
      </c>
      <c r="R5" s="774"/>
      <c r="T5" s="966" t="s">
        <v>11</v>
      </c>
      <c r="U5" s="900"/>
      <c r="V5" s="968" t="s">
        <v>12</v>
      </c>
      <c r="W5" s="774"/>
      <c r="AB5" s="51"/>
      <c r="AC5" s="51"/>
      <c r="AD5" s="51"/>
      <c r="AE5" s="51"/>
    </row>
    <row r="6" spans="1:32" s="720" customFormat="1" ht="24" customHeight="1" x14ac:dyDescent="0.2">
      <c r="A6" s="1003" t="s">
        <v>13</v>
      </c>
      <c r="B6" s="904"/>
      <c r="C6" s="770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4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Суббота</v>
      </c>
      <c r="R6" s="730"/>
      <c r="T6" s="975" t="s">
        <v>16</v>
      </c>
      <c r="U6" s="900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2" t="str">
        <f>IFERROR(VLOOKUP(DeliveryAddress,Table,3,0),1)</f>
        <v>1</v>
      </c>
      <c r="E7" s="1083"/>
      <c r="F7" s="1083"/>
      <c r="G7" s="1083"/>
      <c r="H7" s="1083"/>
      <c r="I7" s="1083"/>
      <c r="J7" s="1083"/>
      <c r="K7" s="1083"/>
      <c r="L7" s="1083"/>
      <c r="M7" s="971"/>
      <c r="N7" s="60"/>
      <c r="P7" s="24"/>
      <c r="Q7" s="42"/>
      <c r="R7" s="42"/>
      <c r="T7" s="735"/>
      <c r="U7" s="900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55" t="s">
        <v>18</v>
      </c>
      <c r="B8" s="732"/>
      <c r="C8" s="733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0">
        <v>0.45833333333333331</v>
      </c>
      <c r="R8" s="971"/>
      <c r="T8" s="735"/>
      <c r="U8" s="900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6"/>
      <c r="E9" s="817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4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21"/>
      <c r="P9" s="26" t="s">
        <v>20</v>
      </c>
      <c r="Q9" s="1023"/>
      <c r="R9" s="807"/>
      <c r="T9" s="735"/>
      <c r="U9" s="900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6"/>
      <c r="E10" s="817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6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6"/>
      <c r="R10" s="977"/>
      <c r="U10" s="24" t="s">
        <v>22</v>
      </c>
      <c r="V10" s="1120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5"/>
      <c r="R11" s="774"/>
      <c r="U11" s="24" t="s">
        <v>26</v>
      </c>
      <c r="V11" s="806" t="s">
        <v>27</v>
      </c>
      <c r="W11" s="807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7" t="s">
        <v>28</v>
      </c>
      <c r="B12" s="904"/>
      <c r="C12" s="904"/>
      <c r="D12" s="904"/>
      <c r="E12" s="904"/>
      <c r="F12" s="904"/>
      <c r="G12" s="904"/>
      <c r="H12" s="904"/>
      <c r="I12" s="904"/>
      <c r="J12" s="904"/>
      <c r="K12" s="904"/>
      <c r="L12" s="904"/>
      <c r="M12" s="770"/>
      <c r="N12" s="62"/>
      <c r="P12" s="24" t="s">
        <v>29</v>
      </c>
      <c r="Q12" s="970"/>
      <c r="R12" s="971"/>
      <c r="S12" s="23"/>
      <c r="U12" s="24"/>
      <c r="V12" s="762"/>
      <c r="W12" s="735"/>
      <c r="AB12" s="51"/>
      <c r="AC12" s="51"/>
      <c r="AD12" s="51"/>
      <c r="AE12" s="51"/>
    </row>
    <row r="13" spans="1:32" s="720" customFormat="1" ht="23.25" customHeight="1" x14ac:dyDescent="0.2">
      <c r="A13" s="947" t="s">
        <v>30</v>
      </c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770"/>
      <c r="N13" s="62"/>
      <c r="O13" s="26"/>
      <c r="P13" s="26" t="s">
        <v>31</v>
      </c>
      <c r="Q13" s="806"/>
      <c r="R13" s="8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7" t="s">
        <v>32</v>
      </c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0" t="s">
        <v>33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770"/>
      <c r="N15" s="63"/>
      <c r="P15" s="956" t="s">
        <v>34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7"/>
      <c r="Q16" s="957"/>
      <c r="R16" s="957"/>
      <c r="S16" s="957"/>
      <c r="T16" s="9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4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50"/>
      <c r="R17" s="1050"/>
      <c r="S17" s="1050"/>
      <c r="T17" s="743"/>
      <c r="U17" s="769" t="s">
        <v>50</v>
      </c>
      <c r="V17" s="770"/>
      <c r="W17" s="742" t="s">
        <v>51</v>
      </c>
      <c r="X17" s="742" t="s">
        <v>52</v>
      </c>
      <c r="Y17" s="771" t="s">
        <v>53</v>
      </c>
      <c r="Z17" s="890" t="s">
        <v>54</v>
      </c>
      <c r="AA17" s="796" t="s">
        <v>55</v>
      </c>
      <c r="AB17" s="796" t="s">
        <v>56</v>
      </c>
      <c r="AC17" s="796" t="s">
        <v>57</v>
      </c>
      <c r="AD17" s="796" t="s">
        <v>58</v>
      </c>
      <c r="AE17" s="797"/>
      <c r="AF17" s="798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1"/>
      <c r="R18" s="1051"/>
      <c r="S18" s="1051"/>
      <c r="T18" s="745"/>
      <c r="U18" s="67" t="s">
        <v>60</v>
      </c>
      <c r="V18" s="67" t="s">
        <v>61</v>
      </c>
      <c r="W18" s="748"/>
      <c r="X18" s="748"/>
      <c r="Y18" s="772"/>
      <c r="Z18" s="891"/>
      <c r="AA18" s="886"/>
      <c r="AB18" s="886"/>
      <c r="AC18" s="886"/>
      <c r="AD18" s="799"/>
      <c r="AE18" s="800"/>
      <c r="AF18" s="801"/>
      <c r="AG18" s="66"/>
      <c r="BD18" s="65"/>
    </row>
    <row r="19" spans="1:68" ht="27.75" customHeight="1" x14ac:dyDescent="0.2">
      <c r="A19" s="908" t="s">
        <v>62</v>
      </c>
      <c r="B19" s="909"/>
      <c r="C19" s="909"/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  <c r="AA19" s="48"/>
      <c r="AB19" s="48"/>
      <c r="AC19" s="48"/>
    </row>
    <row r="20" spans="1:68" ht="16.5" customHeight="1" x14ac:dyDescent="0.25">
      <c r="A20" s="761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9">
        <v>4680115885004</v>
      </c>
      <c r="E22" s="730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1" t="s">
        <v>70</v>
      </c>
      <c r="Q23" s="732"/>
      <c r="R23" s="732"/>
      <c r="S23" s="732"/>
      <c r="T23" s="732"/>
      <c r="U23" s="732"/>
      <c r="V23" s="733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1" t="s">
        <v>70</v>
      </c>
      <c r="Q24" s="732"/>
      <c r="R24" s="732"/>
      <c r="S24" s="732"/>
      <c r="T24" s="732"/>
      <c r="U24" s="732"/>
      <c r="V24" s="733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9">
        <v>4680115885912</v>
      </c>
      <c r="E26" s="730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95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9">
        <v>4607091383881</v>
      </c>
      <c r="E27" s="730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9">
        <v>4607091388237</v>
      </c>
      <c r="E28" s="730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9">
        <v>4607091383935</v>
      </c>
      <c r="E29" s="730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9">
        <v>4680115881990</v>
      </c>
      <c r="E30" s="730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9">
        <v>4680115881853</v>
      </c>
      <c r="E31" s="730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9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9">
        <v>4680115885905</v>
      </c>
      <c r="E32" s="730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9">
        <v>4607091383911</v>
      </c>
      <c r="E33" s="730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9">
        <v>4607091388244</v>
      </c>
      <c r="E34" s="730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1" t="s">
        <v>70</v>
      </c>
      <c r="Q35" s="732"/>
      <c r="R35" s="732"/>
      <c r="S35" s="732"/>
      <c r="T35" s="732"/>
      <c r="U35" s="732"/>
      <c r="V35" s="733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1" t="s">
        <v>70</v>
      </c>
      <c r="Q36" s="732"/>
      <c r="R36" s="732"/>
      <c r="S36" s="732"/>
      <c r="T36" s="732"/>
      <c r="U36" s="732"/>
      <c r="V36" s="733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9">
        <v>4607091388503</v>
      </c>
      <c r="E38" s="730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1" t="s">
        <v>70</v>
      </c>
      <c r="Q39" s="732"/>
      <c r="R39" s="732"/>
      <c r="S39" s="732"/>
      <c r="T39" s="732"/>
      <c r="U39" s="732"/>
      <c r="V39" s="733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1" t="s">
        <v>70</v>
      </c>
      <c r="Q40" s="732"/>
      <c r="R40" s="732"/>
      <c r="S40" s="732"/>
      <c r="T40" s="732"/>
      <c r="U40" s="732"/>
      <c r="V40" s="733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9">
        <v>4607091389111</v>
      </c>
      <c r="E42" s="730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1" t="s">
        <v>70</v>
      </c>
      <c r="Q43" s="732"/>
      <c r="R43" s="732"/>
      <c r="S43" s="732"/>
      <c r="T43" s="732"/>
      <c r="U43" s="732"/>
      <c r="V43" s="733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1" t="s">
        <v>70</v>
      </c>
      <c r="Q44" s="732"/>
      <c r="R44" s="732"/>
      <c r="S44" s="732"/>
      <c r="T44" s="732"/>
      <c r="U44" s="732"/>
      <c r="V44" s="733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908" t="s">
        <v>111</v>
      </c>
      <c r="B45" s="909"/>
      <c r="C45" s="909"/>
      <c r="D45" s="909"/>
      <c r="E45" s="909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09"/>
      <c r="R45" s="909"/>
      <c r="S45" s="909"/>
      <c r="T45" s="909"/>
      <c r="U45" s="909"/>
      <c r="V45" s="909"/>
      <c r="W45" s="909"/>
      <c r="X45" s="909"/>
      <c r="Y45" s="909"/>
      <c r="Z45" s="909"/>
      <c r="AA45" s="48"/>
      <c r="AB45" s="48"/>
      <c r="AC45" s="48"/>
    </row>
    <row r="46" spans="1:68" ht="16.5" customHeight="1" x14ac:dyDescent="0.25">
      <c r="A46" s="761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9">
        <v>4607091385670</v>
      </c>
      <c r="E48" s="730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9">
        <v>4607091385670</v>
      </c>
      <c r="E49" s="730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9">
        <v>4680115883956</v>
      </c>
      <c r="E50" s="730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9">
        <v>4680115882539</v>
      </c>
      <c r="E51" s="730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8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9">
        <v>4607091385687</v>
      </c>
      <c r="E52" s="730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29">
        <v>4680115883949</v>
      </c>
      <c r="E53" s="730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1" t="s">
        <v>70</v>
      </c>
      <c r="Q54" s="732"/>
      <c r="R54" s="732"/>
      <c r="S54" s="732"/>
      <c r="T54" s="732"/>
      <c r="U54" s="732"/>
      <c r="V54" s="733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1" t="s">
        <v>70</v>
      </c>
      <c r="Q55" s="732"/>
      <c r="R55" s="732"/>
      <c r="S55" s="732"/>
      <c r="T55" s="732"/>
      <c r="U55" s="732"/>
      <c r="V55" s="733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29">
        <v>4680115885233</v>
      </c>
      <c r="E57" s="730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29">
        <v>4680115884915</v>
      </c>
      <c r="E58" s="730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1" t="s">
        <v>70</v>
      </c>
      <c r="Q59" s="732"/>
      <c r="R59" s="732"/>
      <c r="S59" s="732"/>
      <c r="T59" s="732"/>
      <c r="U59" s="732"/>
      <c r="V59" s="733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1" t="s">
        <v>70</v>
      </c>
      <c r="Q60" s="732"/>
      <c r="R60" s="732"/>
      <c r="S60" s="732"/>
      <c r="T60" s="732"/>
      <c r="U60" s="732"/>
      <c r="V60" s="733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61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29">
        <v>4680115885882</v>
      </c>
      <c r="E63" s="730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4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29">
        <v>4680115881426</v>
      </c>
      <c r="E64" s="730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29">
        <v>4680115881426</v>
      </c>
      <c r="E65" s="730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29">
        <v>4680115880283</v>
      </c>
      <c r="E66" s="730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29">
        <v>4680115882720</v>
      </c>
      <c r="E67" s="730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29">
        <v>4680115885899</v>
      </c>
      <c r="E68" s="730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31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29">
        <v>4680115881525</v>
      </c>
      <c r="E69" s="730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2</v>
      </c>
      <c r="Y69" s="724">
        <f t="shared" si="11"/>
        <v>4</v>
      </c>
      <c r="Z69" s="36">
        <f>IFERROR(IF(Y69=0,"",ROUNDUP(Y69/H69,0)*0.00902),"")</f>
        <v>9.0200000000000002E-3</v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2.105</v>
      </c>
      <c r="BN69" s="64">
        <f t="shared" si="13"/>
        <v>4.21</v>
      </c>
      <c r="BO69" s="64">
        <f t="shared" si="14"/>
        <v>3.787878787878788E-3</v>
      </c>
      <c r="BP69" s="64">
        <f t="shared" si="15"/>
        <v>7.575757575757576E-3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29">
        <v>4680115881419</v>
      </c>
      <c r="E70" s="730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1" t="s">
        <v>70</v>
      </c>
      <c r="Q71" s="732"/>
      <c r="R71" s="732"/>
      <c r="S71" s="732"/>
      <c r="T71" s="732"/>
      <c r="U71" s="732"/>
      <c r="V71" s="733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0.5</v>
      </c>
      <c r="Y71" s="725">
        <f>IFERROR(Y63/H63,"0")+IFERROR(Y64/H64,"0")+IFERROR(Y65/H65,"0")+IFERROR(Y66/H66,"0")+IFERROR(Y67/H67,"0")+IFERROR(Y68/H68,"0")+IFERROR(Y69/H69,"0")+IFERROR(Y70/H70,"0")</f>
        <v>1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9.0200000000000002E-3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1" t="s">
        <v>70</v>
      </c>
      <c r="Q72" s="732"/>
      <c r="R72" s="732"/>
      <c r="S72" s="732"/>
      <c r="T72" s="732"/>
      <c r="U72" s="732"/>
      <c r="V72" s="733"/>
      <c r="W72" s="37" t="s">
        <v>68</v>
      </c>
      <c r="X72" s="725">
        <f>IFERROR(SUM(X63:X70),"0")</f>
        <v>2</v>
      </c>
      <c r="Y72" s="725">
        <f>IFERROR(SUM(Y63:Y70),"0")</f>
        <v>4</v>
      </c>
      <c r="Z72" s="37"/>
      <c r="AA72" s="726"/>
      <c r="AB72" s="726"/>
      <c r="AC72" s="726"/>
    </row>
    <row r="73" spans="1:68" ht="14.25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9">
        <v>4680115881440</v>
      </c>
      <c r="E74" s="730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40</v>
      </c>
      <c r="Y74" s="724">
        <f>IFERROR(IF(X74="",0,CEILING((X74/$H74),1)*$H74),"")</f>
        <v>43.2</v>
      </c>
      <c r="Z74" s="36">
        <f>IFERROR(IF(Y74=0,"",ROUNDUP(Y74/H74,0)*0.02175),"")</f>
        <v>8.6999999999999994E-2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41.777777777777771</v>
      </c>
      <c r="BN74" s="64">
        <f>IFERROR(Y74*I74/H74,"0")</f>
        <v>45.12</v>
      </c>
      <c r="BO74" s="64">
        <f>IFERROR(1/J74*(X74/H74),"0")</f>
        <v>6.613756613756612E-2</v>
      </c>
      <c r="BP74" s="64">
        <f>IFERROR(1/J74*(Y74/H74),"0")</f>
        <v>7.1428571428571425E-2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29">
        <v>4680115882751</v>
      </c>
      <c r="E75" s="730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29">
        <v>4680115885950</v>
      </c>
      <c r="E76" s="730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7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29">
        <v>4680115881433</v>
      </c>
      <c r="E77" s="730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1" t="s">
        <v>70</v>
      </c>
      <c r="Q78" s="732"/>
      <c r="R78" s="732"/>
      <c r="S78" s="732"/>
      <c r="T78" s="732"/>
      <c r="U78" s="732"/>
      <c r="V78" s="733"/>
      <c r="W78" s="37" t="s">
        <v>71</v>
      </c>
      <c r="X78" s="725">
        <f>IFERROR(X74/H74,"0")+IFERROR(X75/H75,"0")+IFERROR(X76/H76,"0")+IFERROR(X77/H77,"0")</f>
        <v>3.7037037037037033</v>
      </c>
      <c r="Y78" s="725">
        <f>IFERROR(Y74/H74,"0")+IFERROR(Y75/H75,"0")+IFERROR(Y76/H76,"0")+IFERROR(Y77/H77,"0")</f>
        <v>4</v>
      </c>
      <c r="Z78" s="725">
        <f>IFERROR(IF(Z74="",0,Z74),"0")+IFERROR(IF(Z75="",0,Z75),"0")+IFERROR(IF(Z76="",0,Z76),"0")+IFERROR(IF(Z77="",0,Z77),"0")</f>
        <v>8.6999999999999994E-2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1" t="s">
        <v>70</v>
      </c>
      <c r="Q79" s="732"/>
      <c r="R79" s="732"/>
      <c r="S79" s="732"/>
      <c r="T79" s="732"/>
      <c r="U79" s="732"/>
      <c r="V79" s="733"/>
      <c r="W79" s="37" t="s">
        <v>68</v>
      </c>
      <c r="X79" s="725">
        <f>IFERROR(SUM(X74:X77),"0")</f>
        <v>40</v>
      </c>
      <c r="Y79" s="725">
        <f>IFERROR(SUM(Y74:Y77),"0")</f>
        <v>43.2</v>
      </c>
      <c r="Z79" s="37"/>
      <c r="AA79" s="726"/>
      <c r="AB79" s="726"/>
      <c r="AC79" s="726"/>
    </row>
    <row r="80" spans="1:68" ht="14.25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29">
        <v>4680115885066</v>
      </c>
      <c r="E81" s="730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29">
        <v>4680115885042</v>
      </c>
      <c r="E82" s="730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29">
        <v>4680115885080</v>
      </c>
      <c r="E83" s="730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29">
        <v>4680115885073</v>
      </c>
      <c r="E84" s="730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9">
        <v>4680115885059</v>
      </c>
      <c r="E85" s="730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5</v>
      </c>
      <c r="Y85" s="724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29">
        <v>4680115885097</v>
      </c>
      <c r="E86" s="730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1" t="s">
        <v>70</v>
      </c>
      <c r="Q87" s="732"/>
      <c r="R87" s="732"/>
      <c r="S87" s="732"/>
      <c r="T87" s="732"/>
      <c r="U87" s="732"/>
      <c r="V87" s="733"/>
      <c r="W87" s="37" t="s">
        <v>71</v>
      </c>
      <c r="X87" s="725">
        <f>IFERROR(X81/H81,"0")+IFERROR(X82/H82,"0")+IFERROR(X83/H83,"0")+IFERROR(X84/H84,"0")+IFERROR(X85/H85,"0")+IFERROR(X86/H86,"0")</f>
        <v>2.7777777777777777</v>
      </c>
      <c r="Y87" s="725">
        <f>IFERROR(Y81/H81,"0")+IFERROR(Y82/H82,"0")+IFERROR(Y83/H83,"0")+IFERROR(Y84/H84,"0")+IFERROR(Y85/H85,"0")+IFERROR(Y86/H86,"0")</f>
        <v>3</v>
      </c>
      <c r="Z87" s="725">
        <f>IFERROR(IF(Z81="",0,Z81),"0")+IFERROR(IF(Z82="",0,Z82),"0")+IFERROR(IF(Z83="",0,Z83),"0")+IFERROR(IF(Z84="",0,Z84),"0")+IFERROR(IF(Z85="",0,Z85),"0")+IFERROR(IF(Z86="",0,Z86),"0")</f>
        <v>1.506E-2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1" t="s">
        <v>70</v>
      </c>
      <c r="Q88" s="732"/>
      <c r="R88" s="732"/>
      <c r="S88" s="732"/>
      <c r="T88" s="732"/>
      <c r="U88" s="732"/>
      <c r="V88" s="733"/>
      <c r="W88" s="37" t="s">
        <v>68</v>
      </c>
      <c r="X88" s="725">
        <f>IFERROR(SUM(X81:X86),"0")</f>
        <v>5</v>
      </c>
      <c r="Y88" s="725">
        <f>IFERROR(SUM(Y81:Y86),"0")</f>
        <v>5.4</v>
      </c>
      <c r="Z88" s="37"/>
      <c r="AA88" s="726"/>
      <c r="AB88" s="726"/>
      <c r="AC88" s="726"/>
    </row>
    <row r="89" spans="1:68" ht="14.25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29">
        <v>4680115885929</v>
      </c>
      <c r="E90" s="730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19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29">
        <v>4680115881891</v>
      </c>
      <c r="E91" s="730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01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29">
        <v>4680115885769</v>
      </c>
      <c r="E92" s="730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5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29">
        <v>4680115884410</v>
      </c>
      <c r="E93" s="730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29">
        <v>4680115884403</v>
      </c>
      <c r="E94" s="730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29">
        <v>4680115884311</v>
      </c>
      <c r="E95" s="730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1" t="s">
        <v>70</v>
      </c>
      <c r="Q96" s="732"/>
      <c r="R96" s="732"/>
      <c r="S96" s="732"/>
      <c r="T96" s="732"/>
      <c r="U96" s="732"/>
      <c r="V96" s="733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1" t="s">
        <v>70</v>
      </c>
      <c r="Q97" s="732"/>
      <c r="R97" s="732"/>
      <c r="S97" s="732"/>
      <c r="T97" s="732"/>
      <c r="U97" s="732"/>
      <c r="V97" s="733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29">
        <v>4680115881532</v>
      </c>
      <c r="E99" s="730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29">
        <v>4680115881532</v>
      </c>
      <c r="E100" s="730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29">
        <v>4680115881464</v>
      </c>
      <c r="E101" s="730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1" t="s">
        <v>70</v>
      </c>
      <c r="Q102" s="732"/>
      <c r="R102" s="732"/>
      <c r="S102" s="732"/>
      <c r="T102" s="732"/>
      <c r="U102" s="732"/>
      <c r="V102" s="733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1" t="s">
        <v>70</v>
      </c>
      <c r="Q103" s="732"/>
      <c r="R103" s="732"/>
      <c r="S103" s="732"/>
      <c r="T103" s="732"/>
      <c r="U103" s="732"/>
      <c r="V103" s="733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customHeight="1" x14ac:dyDescent="0.25">
      <c r="A104" s="761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9">
        <v>4680115881327</v>
      </c>
      <c r="E106" s="730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40</v>
      </c>
      <c r="Y106" s="724">
        <f>IFERROR(IF(X106="",0,CEILING((X106/$H106),1)*$H106),"")</f>
        <v>43.2</v>
      </c>
      <c r="Z106" s="36">
        <f>IFERROR(IF(Y106=0,"",ROUNDUP(Y106/H106,0)*0.02175),"")</f>
        <v>8.6999999999999994E-2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41.777777777777771</v>
      </c>
      <c r="BN106" s="64">
        <f>IFERROR(Y106*I106/H106,"0")</f>
        <v>45.12</v>
      </c>
      <c r="BO106" s="64">
        <f>IFERROR(1/J106*(X106/H106),"0")</f>
        <v>6.613756613756612E-2</v>
      </c>
      <c r="BP106" s="64">
        <f>IFERROR(1/J106*(Y106/H106),"0")</f>
        <v>7.1428571428571425E-2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29">
        <v>4680115881518</v>
      </c>
      <c r="E107" s="730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9">
        <v>4680115881303</v>
      </c>
      <c r="E108" s="730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6</v>
      </c>
      <c r="Y108" s="724">
        <f>IFERROR(IF(X108="",0,CEILING((X108/$H108),1)*$H108),"")</f>
        <v>9</v>
      </c>
      <c r="Z108" s="36">
        <f>IFERROR(IF(Y108=0,"",ROUNDUP(Y108/H108,0)*0.00902),"")</f>
        <v>1.804E-2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6.2799999999999994</v>
      </c>
      <c r="BN108" s="64">
        <f>IFERROR(Y108*I108/H108,"0")</f>
        <v>9.42</v>
      </c>
      <c r="BO108" s="64">
        <f>IFERROR(1/J108*(X108/H108),"0")</f>
        <v>1.01010101010101E-2</v>
      </c>
      <c r="BP108" s="64">
        <f>IFERROR(1/J108*(Y108/H108),"0")</f>
        <v>1.5151515151515152E-2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1" t="s">
        <v>70</v>
      </c>
      <c r="Q109" s="732"/>
      <c r="R109" s="732"/>
      <c r="S109" s="732"/>
      <c r="T109" s="732"/>
      <c r="U109" s="732"/>
      <c r="V109" s="733"/>
      <c r="W109" s="37" t="s">
        <v>71</v>
      </c>
      <c r="X109" s="725">
        <f>IFERROR(X106/H106,"0")+IFERROR(X107/H107,"0")+IFERROR(X108/H108,"0")</f>
        <v>5.0370370370370363</v>
      </c>
      <c r="Y109" s="725">
        <f>IFERROR(Y106/H106,"0")+IFERROR(Y107/H107,"0")+IFERROR(Y108/H108,"0")</f>
        <v>6</v>
      </c>
      <c r="Z109" s="725">
        <f>IFERROR(IF(Z106="",0,Z106),"0")+IFERROR(IF(Z107="",0,Z107),"0")+IFERROR(IF(Z108="",0,Z108),"0")</f>
        <v>0.10503999999999999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1" t="s">
        <v>70</v>
      </c>
      <c r="Q110" s="732"/>
      <c r="R110" s="732"/>
      <c r="S110" s="732"/>
      <c r="T110" s="732"/>
      <c r="U110" s="732"/>
      <c r="V110" s="733"/>
      <c r="W110" s="37" t="s">
        <v>68</v>
      </c>
      <c r="X110" s="725">
        <f>IFERROR(SUM(X106:X108),"0")</f>
        <v>46</v>
      </c>
      <c r="Y110" s="725">
        <f>IFERROR(SUM(Y106:Y108),"0")</f>
        <v>52.2</v>
      </c>
      <c r="Z110" s="37"/>
      <c r="AA110" s="726"/>
      <c r="AB110" s="726"/>
      <c r="AC110" s="726"/>
    </row>
    <row r="111" spans="1:68" ht="14.25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9">
        <v>4607091386967</v>
      </c>
      <c r="E112" s="730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9">
        <v>4607091386967</v>
      </c>
      <c r="E113" s="730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9">
        <v>4607091385731</v>
      </c>
      <c r="E114" s="730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9">
        <v>4680115880894</v>
      </c>
      <c r="E115" s="730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9">
        <v>4680115880214</v>
      </c>
      <c r="E116" s="730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1" t="s">
        <v>70</v>
      </c>
      <c r="Q117" s="732"/>
      <c r="R117" s="732"/>
      <c r="S117" s="732"/>
      <c r="T117" s="732"/>
      <c r="U117" s="732"/>
      <c r="V117" s="733"/>
      <c r="W117" s="37" t="s">
        <v>71</v>
      </c>
      <c r="X117" s="725">
        <f>IFERROR(X112/H112,"0")+IFERROR(X113/H113,"0")+IFERROR(X114/H114,"0")+IFERROR(X115/H115,"0")+IFERROR(X116/H116,"0")</f>
        <v>0</v>
      </c>
      <c r="Y117" s="725">
        <f>IFERROR(Y112/H112,"0")+IFERROR(Y113/H113,"0")+IFERROR(Y114/H114,"0")+IFERROR(Y115/H115,"0")+IFERROR(Y116/H116,"0")</f>
        <v>0</v>
      </c>
      <c r="Z117" s="725">
        <f>IFERROR(IF(Z112="",0,Z112),"0")+IFERROR(IF(Z113="",0,Z113),"0")+IFERROR(IF(Z114="",0,Z114),"0")+IFERROR(IF(Z115="",0,Z115),"0")+IFERROR(IF(Z116="",0,Z116),"0")</f>
        <v>0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1" t="s">
        <v>70</v>
      </c>
      <c r="Q118" s="732"/>
      <c r="R118" s="732"/>
      <c r="S118" s="732"/>
      <c r="T118" s="732"/>
      <c r="U118" s="732"/>
      <c r="V118" s="733"/>
      <c r="W118" s="37" t="s">
        <v>68</v>
      </c>
      <c r="X118" s="725">
        <f>IFERROR(SUM(X112:X116),"0")</f>
        <v>0</v>
      </c>
      <c r="Y118" s="725">
        <f>IFERROR(SUM(Y112:Y116),"0")</f>
        <v>0</v>
      </c>
      <c r="Z118" s="37"/>
      <c r="AA118" s="726"/>
      <c r="AB118" s="726"/>
      <c r="AC118" s="726"/>
    </row>
    <row r="119" spans="1:68" ht="16.5" customHeight="1" x14ac:dyDescent="0.25">
      <c r="A119" s="761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9">
        <v>4680115882133</v>
      </c>
      <c r="E121" s="730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9">
        <v>4680115882133</v>
      </c>
      <c r="E122" s="730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8</v>
      </c>
      <c r="Y122" s="724">
        <f>IFERROR(IF(X122="",0,CEILING((X122/$H122),1)*$H122),"")</f>
        <v>11.2</v>
      </c>
      <c r="Z122" s="36">
        <f>IFERROR(IF(Y122=0,"",ROUNDUP(Y122/H122,0)*0.02175),"")</f>
        <v>2.1749999999999999E-2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8.3428571428571434</v>
      </c>
      <c r="BN122" s="64">
        <f>IFERROR(Y122*I122/H122,"0")</f>
        <v>11.680000000000001</v>
      </c>
      <c r="BO122" s="64">
        <f>IFERROR(1/J122*(X122/H122),"0")</f>
        <v>1.2755102040816327E-2</v>
      </c>
      <c r="BP122" s="64">
        <f>IFERROR(1/J122*(Y122/H122),"0")</f>
        <v>1.7857142857142856E-2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9">
        <v>4680115880269</v>
      </c>
      <c r="E123" s="730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9">
        <v>4680115880429</v>
      </c>
      <c r="E124" s="730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4</v>
      </c>
      <c r="Y124" s="724">
        <f>IFERROR(IF(X124="",0,CEILING((X124/$H124),1)*$H124),"")</f>
        <v>4.5</v>
      </c>
      <c r="Z124" s="36">
        <f>IFERROR(IF(Y124=0,"",ROUNDUP(Y124/H124,0)*0.00902),"")</f>
        <v>9.0200000000000002E-3</v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4.1866666666666665</v>
      </c>
      <c r="BN124" s="64">
        <f>IFERROR(Y124*I124/H124,"0")</f>
        <v>4.71</v>
      </c>
      <c r="BO124" s="64">
        <f>IFERROR(1/J124*(X124/H124),"0")</f>
        <v>6.7340067340067337E-3</v>
      </c>
      <c r="BP124" s="64">
        <f>IFERROR(1/J124*(Y124/H124),"0")</f>
        <v>7.575757575757576E-3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9">
        <v>4680115881457</v>
      </c>
      <c r="E125" s="730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1" t="s">
        <v>70</v>
      </c>
      <c r="Q126" s="732"/>
      <c r="R126" s="732"/>
      <c r="S126" s="732"/>
      <c r="T126" s="732"/>
      <c r="U126" s="732"/>
      <c r="V126" s="733"/>
      <c r="W126" s="37" t="s">
        <v>71</v>
      </c>
      <c r="X126" s="725">
        <f>IFERROR(X121/H121,"0")+IFERROR(X122/H122,"0")+IFERROR(X123/H123,"0")+IFERROR(X124/H124,"0")+IFERROR(X125/H125,"0")</f>
        <v>1.6031746031746033</v>
      </c>
      <c r="Y126" s="725">
        <f>IFERROR(Y121/H121,"0")+IFERROR(Y122/H122,"0")+IFERROR(Y123/H123,"0")+IFERROR(Y124/H124,"0")+IFERROR(Y125/H125,"0")</f>
        <v>2</v>
      </c>
      <c r="Z126" s="725">
        <f>IFERROR(IF(Z121="",0,Z121),"0")+IFERROR(IF(Z122="",0,Z122),"0")+IFERROR(IF(Z123="",0,Z123),"0")+IFERROR(IF(Z124="",0,Z124),"0")+IFERROR(IF(Z125="",0,Z125),"0")</f>
        <v>3.0769999999999999E-2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1" t="s">
        <v>70</v>
      </c>
      <c r="Q127" s="732"/>
      <c r="R127" s="732"/>
      <c r="S127" s="732"/>
      <c r="T127" s="732"/>
      <c r="U127" s="732"/>
      <c r="V127" s="733"/>
      <c r="W127" s="37" t="s">
        <v>68</v>
      </c>
      <c r="X127" s="725">
        <f>IFERROR(SUM(X121:X125),"0")</f>
        <v>12</v>
      </c>
      <c r="Y127" s="725">
        <f>IFERROR(SUM(Y121:Y125),"0")</f>
        <v>15.7</v>
      </c>
      <c r="Z127" s="37"/>
      <c r="AA127" s="726"/>
      <c r="AB127" s="726"/>
      <c r="AC127" s="726"/>
    </row>
    <row r="128" spans="1:68" ht="14.25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9">
        <v>4680115881488</v>
      </c>
      <c r="E129" s="730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81</v>
      </c>
      <c r="Y129" s="724">
        <f>IFERROR(IF(X129="",0,CEILING((X129/$H129),1)*$H129),"")</f>
        <v>86.4</v>
      </c>
      <c r="Z129" s="36">
        <f>IFERROR(IF(Y129=0,"",ROUNDUP(Y129/H129,0)*0.02175),"")</f>
        <v>0.17399999999999999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84.6</v>
      </c>
      <c r="BN129" s="64">
        <f>IFERROR(Y129*I129/H129,"0")</f>
        <v>90.24</v>
      </c>
      <c r="BO129" s="64">
        <f>IFERROR(1/J129*(X129/H129),"0")</f>
        <v>0.1339285714285714</v>
      </c>
      <c r="BP129" s="64">
        <f>IFERROR(1/J129*(Y129/H129),"0")</f>
        <v>0.14285714285714285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9">
        <v>4680115881488</v>
      </c>
      <c r="E130" s="730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32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9">
        <v>4680115882775</v>
      </c>
      <c r="E131" s="730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9">
        <v>4680115882775</v>
      </c>
      <c r="E132" s="730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9">
        <v>4680115880658</v>
      </c>
      <c r="E133" s="730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3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20</v>
      </c>
      <c r="Y133" s="724">
        <f>IFERROR(IF(X133="",0,CEILING((X133/$H133),1)*$H133),"")</f>
        <v>21.599999999999998</v>
      </c>
      <c r="Z133" s="36">
        <f>IFERROR(IF(Y133=0,"",ROUNDUP(Y133/H133,0)*0.00753),"")</f>
        <v>6.7769999999999997E-2</v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21.666666666666668</v>
      </c>
      <c r="BN133" s="64">
        <f>IFERROR(Y133*I133/H133,"0")</f>
        <v>23.4</v>
      </c>
      <c r="BO133" s="64">
        <f>IFERROR(1/J133*(X133/H133),"0")</f>
        <v>5.3418803418803423E-2</v>
      </c>
      <c r="BP133" s="64">
        <f>IFERROR(1/J133*(Y133/H133),"0")</f>
        <v>5.7692307692307689E-2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1" t="s">
        <v>70</v>
      </c>
      <c r="Q134" s="732"/>
      <c r="R134" s="732"/>
      <c r="S134" s="732"/>
      <c r="T134" s="732"/>
      <c r="U134" s="732"/>
      <c r="V134" s="733"/>
      <c r="W134" s="37" t="s">
        <v>71</v>
      </c>
      <c r="X134" s="725">
        <f>IFERROR(X129/H129,"0")+IFERROR(X130/H130,"0")+IFERROR(X131/H131,"0")+IFERROR(X132/H132,"0")+IFERROR(X133/H133,"0")</f>
        <v>15.833333333333332</v>
      </c>
      <c r="Y134" s="725">
        <f>IFERROR(Y129/H129,"0")+IFERROR(Y130/H130,"0")+IFERROR(Y131/H131,"0")+IFERROR(Y132/H132,"0")+IFERROR(Y133/H133,"0")</f>
        <v>17</v>
      </c>
      <c r="Z134" s="725">
        <f>IFERROR(IF(Z129="",0,Z129),"0")+IFERROR(IF(Z130="",0,Z130),"0")+IFERROR(IF(Z131="",0,Z131),"0")+IFERROR(IF(Z132="",0,Z132),"0")+IFERROR(IF(Z133="",0,Z133),"0")</f>
        <v>0.24176999999999998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1" t="s">
        <v>70</v>
      </c>
      <c r="Q135" s="732"/>
      <c r="R135" s="732"/>
      <c r="S135" s="732"/>
      <c r="T135" s="732"/>
      <c r="U135" s="732"/>
      <c r="V135" s="733"/>
      <c r="W135" s="37" t="s">
        <v>68</v>
      </c>
      <c r="X135" s="725">
        <f>IFERROR(SUM(X129:X133),"0")</f>
        <v>101</v>
      </c>
      <c r="Y135" s="725">
        <f>IFERROR(SUM(Y129:Y133),"0")</f>
        <v>108</v>
      </c>
      <c r="Z135" s="37"/>
      <c r="AA135" s="726"/>
      <c r="AB135" s="726"/>
      <c r="AC135" s="726"/>
    </row>
    <row r="136" spans="1:68" ht="14.25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9">
        <v>4607091385168</v>
      </c>
      <c r="E137" s="730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56</v>
      </c>
      <c r="Y137" s="724">
        <f t="shared" ref="Y137:Y143" si="26">IFERROR(IF(X137="",0,CEILING((X137/$H137),1)*$H137),"")</f>
        <v>58.800000000000004</v>
      </c>
      <c r="Z137" s="36">
        <f>IFERROR(IF(Y137=0,"",ROUNDUP(Y137/H137,0)*0.02175),"")</f>
        <v>0.15225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59.72</v>
      </c>
      <c r="BN137" s="64">
        <f t="shared" ref="BN137:BN143" si="28">IFERROR(Y137*I137/H137,"0")</f>
        <v>62.706000000000003</v>
      </c>
      <c r="BO137" s="64">
        <f t="shared" ref="BO137:BO143" si="29">IFERROR(1/J137*(X137/H137),"0")</f>
        <v>0.11904761904761903</v>
      </c>
      <c r="BP137" s="64">
        <f t="shared" ref="BP137:BP143" si="30">IFERROR(1/J137*(Y137/H137),"0")</f>
        <v>0.125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9">
        <v>4607091385168</v>
      </c>
      <c r="E138" s="730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29">
        <v>4680115884540</v>
      </c>
      <c r="E139" s="730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7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9">
        <v>4607091383256</v>
      </c>
      <c r="E140" s="730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9">
        <v>4607091385748</v>
      </c>
      <c r="E141" s="730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29">
        <v>4680115884533</v>
      </c>
      <c r="E142" s="730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9">
        <v>4680115882645</v>
      </c>
      <c r="E143" s="730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1" t="s">
        <v>70</v>
      </c>
      <c r="Q144" s="732"/>
      <c r="R144" s="732"/>
      <c r="S144" s="732"/>
      <c r="T144" s="732"/>
      <c r="U144" s="732"/>
      <c r="V144" s="733"/>
      <c r="W144" s="37" t="s">
        <v>71</v>
      </c>
      <c r="X144" s="725">
        <f>IFERROR(X137/H137,"0")+IFERROR(X138/H138,"0")+IFERROR(X139/H139,"0")+IFERROR(X140/H140,"0")+IFERROR(X141/H141,"0")+IFERROR(X142/H142,"0")+IFERROR(X143/H143,"0")</f>
        <v>6.6666666666666661</v>
      </c>
      <c r="Y144" s="725">
        <f>IFERROR(Y137/H137,"0")+IFERROR(Y138/H138,"0")+IFERROR(Y139/H139,"0")+IFERROR(Y140/H140,"0")+IFERROR(Y141/H141,"0")+IFERROR(Y142/H142,"0")+IFERROR(Y143/H143,"0")</f>
        <v>7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0.15225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1" t="s">
        <v>70</v>
      </c>
      <c r="Q145" s="732"/>
      <c r="R145" s="732"/>
      <c r="S145" s="732"/>
      <c r="T145" s="732"/>
      <c r="U145" s="732"/>
      <c r="V145" s="733"/>
      <c r="W145" s="37" t="s">
        <v>68</v>
      </c>
      <c r="X145" s="725">
        <f>IFERROR(SUM(X137:X143),"0")</f>
        <v>56</v>
      </c>
      <c r="Y145" s="725">
        <f>IFERROR(SUM(Y137:Y143),"0")</f>
        <v>58.800000000000004</v>
      </c>
      <c r="Z145" s="37"/>
      <c r="AA145" s="726"/>
      <c r="AB145" s="726"/>
      <c r="AC145" s="726"/>
    </row>
    <row r="146" spans="1:68" ht="14.25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9">
        <v>4680115882652</v>
      </c>
      <c r="E147" s="730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9">
        <v>4680115880238</v>
      </c>
      <c r="E148" s="730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1" t="s">
        <v>70</v>
      </c>
      <c r="Q149" s="732"/>
      <c r="R149" s="732"/>
      <c r="S149" s="732"/>
      <c r="T149" s="732"/>
      <c r="U149" s="732"/>
      <c r="V149" s="733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1" t="s">
        <v>70</v>
      </c>
      <c r="Q150" s="732"/>
      <c r="R150" s="732"/>
      <c r="S150" s="732"/>
      <c r="T150" s="732"/>
      <c r="U150" s="732"/>
      <c r="V150" s="733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61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9">
        <v>4680115882577</v>
      </c>
      <c r="E153" s="730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8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9">
        <v>4680115882577</v>
      </c>
      <c r="E154" s="730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1" t="s">
        <v>70</v>
      </c>
      <c r="Q155" s="732"/>
      <c r="R155" s="732"/>
      <c r="S155" s="732"/>
      <c r="T155" s="732"/>
      <c r="U155" s="732"/>
      <c r="V155" s="733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1" t="s">
        <v>70</v>
      </c>
      <c r="Q156" s="732"/>
      <c r="R156" s="732"/>
      <c r="S156" s="732"/>
      <c r="T156" s="732"/>
      <c r="U156" s="732"/>
      <c r="V156" s="733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9">
        <v>4680115883444</v>
      </c>
      <c r="E158" s="730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9">
        <v>4680115883444</v>
      </c>
      <c r="E159" s="730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1" t="s">
        <v>70</v>
      </c>
      <c r="Q160" s="732"/>
      <c r="R160" s="732"/>
      <c r="S160" s="732"/>
      <c r="T160" s="732"/>
      <c r="U160" s="732"/>
      <c r="V160" s="733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1" t="s">
        <v>70</v>
      </c>
      <c r="Q161" s="732"/>
      <c r="R161" s="732"/>
      <c r="S161" s="732"/>
      <c r="T161" s="732"/>
      <c r="U161" s="732"/>
      <c r="V161" s="733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9">
        <v>4680115882584</v>
      </c>
      <c r="E163" s="730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9">
        <v>4680115882584</v>
      </c>
      <c r="E164" s="730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1" t="s">
        <v>70</v>
      </c>
      <c r="Q165" s="732"/>
      <c r="R165" s="732"/>
      <c r="S165" s="732"/>
      <c r="T165" s="732"/>
      <c r="U165" s="732"/>
      <c r="V165" s="733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1" t="s">
        <v>70</v>
      </c>
      <c r="Q166" s="732"/>
      <c r="R166" s="732"/>
      <c r="S166" s="732"/>
      <c r="T166" s="732"/>
      <c r="U166" s="732"/>
      <c r="V166" s="733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61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9">
        <v>4607091382952</v>
      </c>
      <c r="E169" s="730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9">
        <v>4607091384604</v>
      </c>
      <c r="E170" s="730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1" t="s">
        <v>70</v>
      </c>
      <c r="Q171" s="732"/>
      <c r="R171" s="732"/>
      <c r="S171" s="732"/>
      <c r="T171" s="732"/>
      <c r="U171" s="732"/>
      <c r="V171" s="733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1" t="s">
        <v>70</v>
      </c>
      <c r="Q172" s="732"/>
      <c r="R172" s="732"/>
      <c r="S172" s="732"/>
      <c r="T172" s="732"/>
      <c r="U172" s="732"/>
      <c r="V172" s="733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9">
        <v>4607091387667</v>
      </c>
      <c r="E174" s="730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9">
        <v>4607091387636</v>
      </c>
      <c r="E175" s="730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9">
        <v>4607091382426</v>
      </c>
      <c r="E176" s="730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9">
        <v>4607091386547</v>
      </c>
      <c r="E177" s="730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9">
        <v>4607091382464</v>
      </c>
      <c r="E178" s="730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1" t="s">
        <v>70</v>
      </c>
      <c r="Q179" s="732"/>
      <c r="R179" s="732"/>
      <c r="S179" s="732"/>
      <c r="T179" s="732"/>
      <c r="U179" s="732"/>
      <c r="V179" s="733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1" t="s">
        <v>70</v>
      </c>
      <c r="Q180" s="732"/>
      <c r="R180" s="732"/>
      <c r="S180" s="732"/>
      <c r="T180" s="732"/>
      <c r="U180" s="732"/>
      <c r="V180" s="733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9">
        <v>4607091385304</v>
      </c>
      <c r="E182" s="730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0</v>
      </c>
      <c r="Y182" s="72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29">
        <v>4607091386264</v>
      </c>
      <c r="E183" s="730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9">
        <v>4607091385427</v>
      </c>
      <c r="E184" s="730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1" t="s">
        <v>70</v>
      </c>
      <c r="Q185" s="732"/>
      <c r="R185" s="732"/>
      <c r="S185" s="732"/>
      <c r="T185" s="732"/>
      <c r="U185" s="732"/>
      <c r="V185" s="733"/>
      <c r="W185" s="37" t="s">
        <v>71</v>
      </c>
      <c r="X185" s="725">
        <f>IFERROR(X182/H182,"0")+IFERROR(X183/H183,"0")+IFERROR(X184/H184,"0")</f>
        <v>0</v>
      </c>
      <c r="Y185" s="725">
        <f>IFERROR(Y182/H182,"0")+IFERROR(Y183/H183,"0")+IFERROR(Y184/H184,"0")</f>
        <v>0</v>
      </c>
      <c r="Z185" s="725">
        <f>IFERROR(IF(Z182="",0,Z182),"0")+IFERROR(IF(Z183="",0,Z183),"0")+IFERROR(IF(Z184="",0,Z184),"0")</f>
        <v>0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1" t="s">
        <v>70</v>
      </c>
      <c r="Q186" s="732"/>
      <c r="R186" s="732"/>
      <c r="S186" s="732"/>
      <c r="T186" s="732"/>
      <c r="U186" s="732"/>
      <c r="V186" s="733"/>
      <c r="W186" s="37" t="s">
        <v>68</v>
      </c>
      <c r="X186" s="725">
        <f>IFERROR(SUM(X182:X184),"0")</f>
        <v>0</v>
      </c>
      <c r="Y186" s="725">
        <f>IFERROR(SUM(Y182:Y184),"0")</f>
        <v>0</v>
      </c>
      <c r="Z186" s="37"/>
      <c r="AA186" s="726"/>
      <c r="AB186" s="726"/>
      <c r="AC186" s="726"/>
    </row>
    <row r="187" spans="1:68" ht="27.75" customHeight="1" x14ac:dyDescent="0.2">
      <c r="A187" s="908" t="s">
        <v>331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09"/>
      <c r="L187" s="909"/>
      <c r="M187" s="909"/>
      <c r="N187" s="909"/>
      <c r="O187" s="909"/>
      <c r="P187" s="909"/>
      <c r="Q187" s="909"/>
      <c r="R187" s="909"/>
      <c r="S187" s="909"/>
      <c r="T187" s="909"/>
      <c r="U187" s="909"/>
      <c r="V187" s="909"/>
      <c r="W187" s="909"/>
      <c r="X187" s="909"/>
      <c r="Y187" s="909"/>
      <c r="Z187" s="909"/>
      <c r="AA187" s="48"/>
      <c r="AB187" s="48"/>
      <c r="AC187" s="48"/>
    </row>
    <row r="188" spans="1:68" ht="16.5" customHeight="1" x14ac:dyDescent="0.25">
      <c r="A188" s="761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9">
        <v>4680115886223</v>
      </c>
      <c r="E190" s="730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33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1" t="s">
        <v>70</v>
      </c>
      <c r="Q191" s="732"/>
      <c r="R191" s="732"/>
      <c r="S191" s="732"/>
      <c r="T191" s="732"/>
      <c r="U191" s="732"/>
      <c r="V191" s="733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1" t="s">
        <v>70</v>
      </c>
      <c r="Q192" s="732"/>
      <c r="R192" s="732"/>
      <c r="S192" s="732"/>
      <c r="T192" s="732"/>
      <c r="U192" s="732"/>
      <c r="V192" s="733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9">
        <v>4680115880993</v>
      </c>
      <c r="E194" s="730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29</v>
      </c>
      <c r="Y194" s="724">
        <f t="shared" ref="Y194:Y201" si="31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30.795238095238094</v>
      </c>
      <c r="BN194" s="64">
        <f t="shared" ref="BN194:BN201" si="33">IFERROR(Y194*I194/H194,"0")</f>
        <v>31.22</v>
      </c>
      <c r="BO194" s="64">
        <f t="shared" ref="BO194:BO201" si="34">IFERROR(1/J194*(X194/H194),"0")</f>
        <v>4.4261294261294257E-2</v>
      </c>
      <c r="BP194" s="64">
        <f t="shared" ref="BP194:BP201" si="35">IFERROR(1/J194*(Y194/H194),"0")</f>
        <v>4.4871794871794872E-2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9">
        <v>4680115881761</v>
      </c>
      <c r="E195" s="730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9">
        <v>4680115881563</v>
      </c>
      <c r="E196" s="730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76</v>
      </c>
      <c r="Y196" s="724">
        <f t="shared" si="31"/>
        <v>79.8</v>
      </c>
      <c r="Z196" s="36">
        <f>IFERROR(IF(Y196=0,"",ROUNDUP(Y196/H196,0)*0.00753),"")</f>
        <v>0.14307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79.61904761904762</v>
      </c>
      <c r="BN196" s="64">
        <f t="shared" si="33"/>
        <v>83.6</v>
      </c>
      <c r="BO196" s="64">
        <f t="shared" si="34"/>
        <v>0.11599511599511599</v>
      </c>
      <c r="BP196" s="64">
        <f t="shared" si="35"/>
        <v>0.12179487179487179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9">
        <v>4680115880986</v>
      </c>
      <c r="E197" s="730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0</v>
      </c>
      <c r="Y197" s="72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9">
        <v>4680115881785</v>
      </c>
      <c r="E198" s="730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9">
        <v>4680115881679</v>
      </c>
      <c r="E199" s="730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5</v>
      </c>
      <c r="Y199" s="724">
        <f t="shared" si="31"/>
        <v>6.3000000000000007</v>
      </c>
      <c r="Z199" s="36">
        <f>IFERROR(IF(Y199=0,"",ROUNDUP(Y199/H199,0)*0.00502),"")</f>
        <v>1.506E-2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5.2380952380952381</v>
      </c>
      <c r="BN199" s="64">
        <f t="shared" si="33"/>
        <v>6.6000000000000014</v>
      </c>
      <c r="BO199" s="64">
        <f t="shared" si="34"/>
        <v>1.0175010175010176E-2</v>
      </c>
      <c r="BP199" s="64">
        <f t="shared" si="35"/>
        <v>1.2820512820512822E-2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9">
        <v>4680115880191</v>
      </c>
      <c r="E200" s="730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9">
        <v>4680115883963</v>
      </c>
      <c r="E201" s="730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1" t="s">
        <v>70</v>
      </c>
      <c r="Q202" s="732"/>
      <c r="R202" s="732"/>
      <c r="S202" s="732"/>
      <c r="T202" s="732"/>
      <c r="U202" s="732"/>
      <c r="V202" s="733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27.38095238095238</v>
      </c>
      <c r="Y202" s="725">
        <f>IFERROR(Y194/H194,"0")+IFERROR(Y195/H195,"0")+IFERROR(Y196/H196,"0")+IFERROR(Y197/H197,"0")+IFERROR(Y198/H198,"0")+IFERROR(Y199/H199,"0")+IFERROR(Y200/H200,"0")+IFERROR(Y201/H201,"0")</f>
        <v>29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0.21084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1" t="s">
        <v>70</v>
      </c>
      <c r="Q203" s="732"/>
      <c r="R203" s="732"/>
      <c r="S203" s="732"/>
      <c r="T203" s="732"/>
      <c r="U203" s="732"/>
      <c r="V203" s="733"/>
      <c r="W203" s="37" t="s">
        <v>68</v>
      </c>
      <c r="X203" s="725">
        <f>IFERROR(SUM(X194:X201),"0")</f>
        <v>110</v>
      </c>
      <c r="Y203" s="725">
        <f>IFERROR(SUM(Y194:Y201),"0")</f>
        <v>115.5</v>
      </c>
      <c r="Z203" s="37"/>
      <c r="AA203" s="726"/>
      <c r="AB203" s="726"/>
      <c r="AC203" s="726"/>
    </row>
    <row r="204" spans="1:68" ht="16.5" customHeight="1" x14ac:dyDescent="0.25">
      <c r="A204" s="761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9">
        <v>4680115881402</v>
      </c>
      <c r="E206" s="730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9">
        <v>4680115881396</v>
      </c>
      <c r="E207" s="730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1" t="s">
        <v>70</v>
      </c>
      <c r="Q208" s="732"/>
      <c r="R208" s="732"/>
      <c r="S208" s="732"/>
      <c r="T208" s="732"/>
      <c r="U208" s="732"/>
      <c r="V208" s="733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1" t="s">
        <v>70</v>
      </c>
      <c r="Q209" s="732"/>
      <c r="R209" s="732"/>
      <c r="S209" s="732"/>
      <c r="T209" s="732"/>
      <c r="U209" s="732"/>
      <c r="V209" s="733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9">
        <v>4680115882935</v>
      </c>
      <c r="E211" s="730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9">
        <v>4680115880764</v>
      </c>
      <c r="E212" s="730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1" t="s">
        <v>70</v>
      </c>
      <c r="Q213" s="732"/>
      <c r="R213" s="732"/>
      <c r="S213" s="732"/>
      <c r="T213" s="732"/>
      <c r="U213" s="732"/>
      <c r="V213" s="733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1" t="s">
        <v>70</v>
      </c>
      <c r="Q214" s="732"/>
      <c r="R214" s="732"/>
      <c r="S214" s="732"/>
      <c r="T214" s="732"/>
      <c r="U214" s="732"/>
      <c r="V214" s="733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9">
        <v>4680115882683</v>
      </c>
      <c r="E216" s="730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9">
        <v>4680115882690</v>
      </c>
      <c r="E217" s="730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56</v>
      </c>
      <c r="Y217" s="724">
        <f t="shared" si="36"/>
        <v>59.400000000000006</v>
      </c>
      <c r="Z217" s="36">
        <f>IFERROR(IF(Y217=0,"",ROUNDUP(Y217/H217,0)*0.00902),"")</f>
        <v>9.9220000000000003E-2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58.177777777777777</v>
      </c>
      <c r="BN217" s="64">
        <f t="shared" si="38"/>
        <v>61.71</v>
      </c>
      <c r="BO217" s="64">
        <f t="shared" si="39"/>
        <v>7.8563411896745233E-2</v>
      </c>
      <c r="BP217" s="64">
        <f t="shared" si="40"/>
        <v>8.3333333333333343E-2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9">
        <v>4680115882669</v>
      </c>
      <c r="E218" s="730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9">
        <v>4680115882676</v>
      </c>
      <c r="E219" s="730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57</v>
      </c>
      <c r="Y219" s="724">
        <f t="shared" si="36"/>
        <v>59.400000000000006</v>
      </c>
      <c r="Z219" s="36">
        <f>IFERROR(IF(Y219=0,"",ROUNDUP(Y219/H219,0)*0.00902),"")</f>
        <v>9.9220000000000003E-2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59.216666666666669</v>
      </c>
      <c r="BN219" s="64">
        <f t="shared" si="38"/>
        <v>61.71</v>
      </c>
      <c r="BO219" s="64">
        <f t="shared" si="39"/>
        <v>7.9966329966329963E-2</v>
      </c>
      <c r="BP219" s="64">
        <f t="shared" si="40"/>
        <v>8.3333333333333343E-2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9">
        <v>4680115884014</v>
      </c>
      <c r="E220" s="730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9">
        <v>4680115884007</v>
      </c>
      <c r="E221" s="730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9">
        <v>4680115884038</v>
      </c>
      <c r="E222" s="730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9">
        <v>4680115884021</v>
      </c>
      <c r="E223" s="730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1" t="s">
        <v>70</v>
      </c>
      <c r="Q224" s="732"/>
      <c r="R224" s="732"/>
      <c r="S224" s="732"/>
      <c r="T224" s="732"/>
      <c r="U224" s="732"/>
      <c r="V224" s="733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20.925925925925924</v>
      </c>
      <c r="Y224" s="725">
        <f>IFERROR(Y216/H216,"0")+IFERROR(Y217/H217,"0")+IFERROR(Y218/H218,"0")+IFERROR(Y219/H219,"0")+IFERROR(Y220/H220,"0")+IFERROR(Y221/H221,"0")+IFERROR(Y222/H222,"0")+IFERROR(Y223/H223,"0")</f>
        <v>22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0.19844000000000001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1" t="s">
        <v>70</v>
      </c>
      <c r="Q225" s="732"/>
      <c r="R225" s="732"/>
      <c r="S225" s="732"/>
      <c r="T225" s="732"/>
      <c r="U225" s="732"/>
      <c r="V225" s="733"/>
      <c r="W225" s="37" t="s">
        <v>68</v>
      </c>
      <c r="X225" s="725">
        <f>IFERROR(SUM(X216:X223),"0")</f>
        <v>113</v>
      </c>
      <c r="Y225" s="725">
        <f>IFERROR(SUM(Y216:Y223),"0")</f>
        <v>118.80000000000001</v>
      </c>
      <c r="Z225" s="37"/>
      <c r="AA225" s="726"/>
      <c r="AB225" s="726"/>
      <c r="AC225" s="726"/>
    </row>
    <row r="226" spans="1:68" ht="14.25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9">
        <v>4680115881594</v>
      </c>
      <c r="E227" s="730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9">
        <v>4680115880962</v>
      </c>
      <c r="E228" s="730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29</v>
      </c>
      <c r="Y228" s="724">
        <f t="shared" si="41"/>
        <v>31.2</v>
      </c>
      <c r="Z228" s="36">
        <f>IFERROR(IF(Y228=0,"",ROUNDUP(Y228/H228,0)*0.02175),"")</f>
        <v>8.6999999999999994E-2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31.09692307692308</v>
      </c>
      <c r="BN228" s="64">
        <f t="shared" si="43"/>
        <v>33.456000000000003</v>
      </c>
      <c r="BO228" s="64">
        <f t="shared" si="44"/>
        <v>6.6391941391941392E-2</v>
      </c>
      <c r="BP228" s="64">
        <f t="shared" si="45"/>
        <v>7.1428571428571425E-2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9">
        <v>4680115881617</v>
      </c>
      <c r="E229" s="730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9">
        <v>4680115880573</v>
      </c>
      <c r="E230" s="730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8</v>
      </c>
      <c r="Y230" s="724">
        <f t="shared" si="41"/>
        <v>8.6999999999999993</v>
      </c>
      <c r="Z230" s="36">
        <f>IFERROR(IF(Y230=0,"",ROUNDUP(Y230/H230,0)*0.02175),"")</f>
        <v>2.1749999999999999E-2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8.5186206896551724</v>
      </c>
      <c r="BN230" s="64">
        <f t="shared" si="43"/>
        <v>9.2639999999999993</v>
      </c>
      <c r="BO230" s="64">
        <f t="shared" si="44"/>
        <v>1.6420361247947456E-2</v>
      </c>
      <c r="BP230" s="64">
        <f t="shared" si="45"/>
        <v>1.7857142857142856E-2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9">
        <v>4680115882195</v>
      </c>
      <c r="E231" s="730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190</v>
      </c>
      <c r="Y231" s="724">
        <f t="shared" si="41"/>
        <v>192</v>
      </c>
      <c r="Z231" s="36">
        <f t="shared" ref="Z231:Z237" si="46">IFERROR(IF(Y231=0,"",ROUNDUP(Y231/H231,0)*0.00753),"")</f>
        <v>0.60240000000000005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212.95833333333331</v>
      </c>
      <c r="BN231" s="64">
        <f t="shared" si="43"/>
        <v>215.20000000000002</v>
      </c>
      <c r="BO231" s="64">
        <f t="shared" si="44"/>
        <v>0.50747863247863245</v>
      </c>
      <c r="BP231" s="64">
        <f t="shared" si="45"/>
        <v>0.51282051282051277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9">
        <v>4680115882607</v>
      </c>
      <c r="E232" s="730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9">
        <v>4680115880092</v>
      </c>
      <c r="E233" s="730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145</v>
      </c>
      <c r="Y233" s="724">
        <f t="shared" si="41"/>
        <v>146.4</v>
      </c>
      <c r="Z233" s="36">
        <f t="shared" si="46"/>
        <v>0.45933000000000002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161.43333333333334</v>
      </c>
      <c r="BN233" s="64">
        <f t="shared" si="43"/>
        <v>162.99200000000002</v>
      </c>
      <c r="BO233" s="64">
        <f t="shared" si="44"/>
        <v>0.3872863247863248</v>
      </c>
      <c r="BP233" s="64">
        <f t="shared" si="45"/>
        <v>0.39102564102564108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9">
        <v>4680115880221</v>
      </c>
      <c r="E234" s="730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138</v>
      </c>
      <c r="Y234" s="724">
        <f t="shared" si="41"/>
        <v>139.19999999999999</v>
      </c>
      <c r="Z234" s="36">
        <f t="shared" si="46"/>
        <v>0.43674000000000002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153.64000000000001</v>
      </c>
      <c r="BN234" s="64">
        <f t="shared" si="43"/>
        <v>154.976</v>
      </c>
      <c r="BO234" s="64">
        <f t="shared" si="44"/>
        <v>0.36858974358974356</v>
      </c>
      <c r="BP234" s="64">
        <f t="shared" si="45"/>
        <v>0.37179487179487181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9">
        <v>4680115882942</v>
      </c>
      <c r="E235" s="730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9">
        <v>4680115880504</v>
      </c>
      <c r="E236" s="730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45</v>
      </c>
      <c r="Y236" s="724">
        <f t="shared" si="41"/>
        <v>45.6</v>
      </c>
      <c r="Z236" s="36">
        <f t="shared" si="46"/>
        <v>0.14307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50.100000000000009</v>
      </c>
      <c r="BN236" s="64">
        <f t="shared" si="43"/>
        <v>50.768000000000008</v>
      </c>
      <c r="BO236" s="64">
        <f t="shared" si="44"/>
        <v>0.12019230769230768</v>
      </c>
      <c r="BP236" s="64">
        <f t="shared" si="45"/>
        <v>0.12179487179487179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9">
        <v>4680115882164</v>
      </c>
      <c r="E237" s="730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1" t="s">
        <v>70</v>
      </c>
      <c r="Q238" s="732"/>
      <c r="R238" s="732"/>
      <c r="S238" s="732"/>
      <c r="T238" s="732"/>
      <c r="U238" s="732"/>
      <c r="V238" s="733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220.4708222811671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223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1.7502899999999999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1" t="s">
        <v>70</v>
      </c>
      <c r="Q239" s="732"/>
      <c r="R239" s="732"/>
      <c r="S239" s="732"/>
      <c r="T239" s="732"/>
      <c r="U239" s="732"/>
      <c r="V239" s="733"/>
      <c r="W239" s="37" t="s">
        <v>68</v>
      </c>
      <c r="X239" s="725">
        <f>IFERROR(SUM(X227:X237),"0")</f>
        <v>555</v>
      </c>
      <c r="Y239" s="725">
        <f>IFERROR(SUM(Y227:Y237),"0")</f>
        <v>563.1</v>
      </c>
      <c r="Z239" s="37"/>
      <c r="AA239" s="726"/>
      <c r="AB239" s="726"/>
      <c r="AC239" s="726"/>
    </row>
    <row r="240" spans="1:68" ht="14.25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9">
        <v>4680115882874</v>
      </c>
      <c r="E241" s="730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9">
        <v>4680115884434</v>
      </c>
      <c r="E242" s="730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9">
        <v>4680115880818</v>
      </c>
      <c r="E243" s="730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9">
        <v>4680115880801</v>
      </c>
      <c r="E244" s="730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1" t="s">
        <v>70</v>
      </c>
      <c r="Q245" s="732"/>
      <c r="R245" s="732"/>
      <c r="S245" s="732"/>
      <c r="T245" s="732"/>
      <c r="U245" s="732"/>
      <c r="V245" s="733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1" t="s">
        <v>70</v>
      </c>
      <c r="Q246" s="732"/>
      <c r="R246" s="732"/>
      <c r="S246" s="732"/>
      <c r="T246" s="732"/>
      <c r="U246" s="732"/>
      <c r="V246" s="733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customHeight="1" x14ac:dyDescent="0.25">
      <c r="A247" s="761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9">
        <v>4680115884274</v>
      </c>
      <c r="E249" s="730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9">
        <v>4680115884274</v>
      </c>
      <c r="E250" s="730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9">
        <v>4680115884298</v>
      </c>
      <c r="E251" s="730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9">
        <v>4680115884250</v>
      </c>
      <c r="E252" s="730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9">
        <v>4680115884250</v>
      </c>
      <c r="E253" s="730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9">
        <v>4680115884281</v>
      </c>
      <c r="E254" s="730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9">
        <v>4680115884199</v>
      </c>
      <c r="E255" s="730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9">
        <v>4680115884267</v>
      </c>
      <c r="E256" s="730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3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3.1574999999999998</v>
      </c>
      <c r="BN256" s="64">
        <f t="shared" si="49"/>
        <v>4.21</v>
      </c>
      <c r="BO256" s="64">
        <f t="shared" si="50"/>
        <v>5.681818181818182E-3</v>
      </c>
      <c r="BP256" s="64">
        <f t="shared" si="51"/>
        <v>7.575757575757576E-3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1" t="s">
        <v>70</v>
      </c>
      <c r="Q257" s="732"/>
      <c r="R257" s="732"/>
      <c r="S257" s="732"/>
      <c r="T257" s="732"/>
      <c r="U257" s="732"/>
      <c r="V257" s="733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0.75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1" t="s">
        <v>70</v>
      </c>
      <c r="Q258" s="732"/>
      <c r="R258" s="732"/>
      <c r="S258" s="732"/>
      <c r="T258" s="732"/>
      <c r="U258" s="732"/>
      <c r="V258" s="733"/>
      <c r="W258" s="37" t="s">
        <v>68</v>
      </c>
      <c r="X258" s="725">
        <f>IFERROR(SUM(X249:X256),"0")</f>
        <v>3</v>
      </c>
      <c r="Y258" s="725">
        <f>IFERROR(SUM(Y249:Y256),"0")</f>
        <v>4</v>
      </c>
      <c r="Z258" s="37"/>
      <c r="AA258" s="726"/>
      <c r="AB258" s="726"/>
      <c r="AC258" s="726"/>
    </row>
    <row r="259" spans="1:68" ht="16.5" customHeight="1" x14ac:dyDescent="0.25">
      <c r="A259" s="761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9">
        <v>4680115884137</v>
      </c>
      <c r="E261" s="730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29">
        <v>4680115884137</v>
      </c>
      <c r="E262" s="730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9">
        <v>4680115884236</v>
      </c>
      <c r="E263" s="730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9">
        <v>4680115884175</v>
      </c>
      <c r="E264" s="730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9">
        <v>4680115884144</v>
      </c>
      <c r="E265" s="730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9">
        <v>4680115885288</v>
      </c>
      <c r="E266" s="730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9">
        <v>4680115884182</v>
      </c>
      <c r="E267" s="730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9">
        <v>4680115884205</v>
      </c>
      <c r="E268" s="730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1" t="s">
        <v>70</v>
      </c>
      <c r="Q269" s="732"/>
      <c r="R269" s="732"/>
      <c r="S269" s="732"/>
      <c r="T269" s="732"/>
      <c r="U269" s="732"/>
      <c r="V269" s="733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1" t="s">
        <v>70</v>
      </c>
      <c r="Q270" s="732"/>
      <c r="R270" s="732"/>
      <c r="S270" s="732"/>
      <c r="T270" s="732"/>
      <c r="U270" s="732"/>
      <c r="V270" s="733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9">
        <v>4680115885721</v>
      </c>
      <c r="E272" s="730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31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1" t="s">
        <v>70</v>
      </c>
      <c r="Q273" s="732"/>
      <c r="R273" s="732"/>
      <c r="S273" s="732"/>
      <c r="T273" s="732"/>
      <c r="U273" s="732"/>
      <c r="V273" s="733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1" t="s">
        <v>70</v>
      </c>
      <c r="Q274" s="732"/>
      <c r="R274" s="732"/>
      <c r="S274" s="732"/>
      <c r="T274" s="732"/>
      <c r="U274" s="732"/>
      <c r="V274" s="733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61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9">
        <v>4680115885837</v>
      </c>
      <c r="E277" s="730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9">
        <v>4680115885806</v>
      </c>
      <c r="E278" s="730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9">
        <v>4680115885806</v>
      </c>
      <c r="E279" s="730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9">
        <v>4680115885851</v>
      </c>
      <c r="E280" s="730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9">
        <v>4680115885844</v>
      </c>
      <c r="E281" s="730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9">
        <v>4680115885820</v>
      </c>
      <c r="E282" s="730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1" t="s">
        <v>70</v>
      </c>
      <c r="Q283" s="732"/>
      <c r="R283" s="732"/>
      <c r="S283" s="732"/>
      <c r="T283" s="732"/>
      <c r="U283" s="732"/>
      <c r="V283" s="733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1" t="s">
        <v>70</v>
      </c>
      <c r="Q284" s="732"/>
      <c r="R284" s="732"/>
      <c r="S284" s="732"/>
      <c r="T284" s="732"/>
      <c r="U284" s="732"/>
      <c r="V284" s="733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61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9">
        <v>4680115885707</v>
      </c>
      <c r="E287" s="730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1" t="s">
        <v>70</v>
      </c>
      <c r="Q288" s="732"/>
      <c r="R288" s="732"/>
      <c r="S288" s="732"/>
      <c r="T288" s="732"/>
      <c r="U288" s="732"/>
      <c r="V288" s="733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1" t="s">
        <v>70</v>
      </c>
      <c r="Q289" s="732"/>
      <c r="R289" s="732"/>
      <c r="S289" s="732"/>
      <c r="T289" s="732"/>
      <c r="U289" s="732"/>
      <c r="V289" s="733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61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9">
        <v>4607091383423</v>
      </c>
      <c r="E292" s="730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9">
        <v>4680115885691</v>
      </c>
      <c r="E293" s="730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9">
        <v>4680115885660</v>
      </c>
      <c r="E294" s="730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1" t="s">
        <v>70</v>
      </c>
      <c r="Q295" s="732"/>
      <c r="R295" s="732"/>
      <c r="S295" s="732"/>
      <c r="T295" s="732"/>
      <c r="U295" s="732"/>
      <c r="V295" s="733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1" t="s">
        <v>70</v>
      </c>
      <c r="Q296" s="732"/>
      <c r="R296" s="732"/>
      <c r="S296" s="732"/>
      <c r="T296" s="732"/>
      <c r="U296" s="732"/>
      <c r="V296" s="733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61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9">
        <v>4680115881556</v>
      </c>
      <c r="E299" s="730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9">
        <v>4680115881037</v>
      </c>
      <c r="E300" s="730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9">
        <v>4680115881228</v>
      </c>
      <c r="E301" s="730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28</v>
      </c>
      <c r="Y301" s="724">
        <f>IFERROR(IF(X301="",0,CEILING((X301/$H301),1)*$H301),"")</f>
        <v>28.799999999999997</v>
      </c>
      <c r="Z301" s="36">
        <f>IFERROR(IF(Y301=0,"",ROUNDUP(Y301/H301,0)*0.00753),"")</f>
        <v>9.0359999999999996E-2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31.173333333333336</v>
      </c>
      <c r="BN301" s="64">
        <f>IFERROR(Y301*I301/H301,"0")</f>
        <v>32.064</v>
      </c>
      <c r="BO301" s="64">
        <f>IFERROR(1/J301*(X301/H301),"0")</f>
        <v>7.4786324786324798E-2</v>
      </c>
      <c r="BP301" s="64">
        <f>IFERROR(1/J301*(Y301/H301),"0")</f>
        <v>7.6923076923076927E-2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9">
        <v>4680115881211</v>
      </c>
      <c r="E302" s="730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0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9">
        <v>4680115881020</v>
      </c>
      <c r="E303" s="730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1" t="s">
        <v>70</v>
      </c>
      <c r="Q304" s="732"/>
      <c r="R304" s="732"/>
      <c r="S304" s="732"/>
      <c r="T304" s="732"/>
      <c r="U304" s="732"/>
      <c r="V304" s="733"/>
      <c r="W304" s="37" t="s">
        <v>71</v>
      </c>
      <c r="X304" s="725">
        <f>IFERROR(X299/H299,"0")+IFERROR(X300/H300,"0")+IFERROR(X301/H301,"0")+IFERROR(X302/H302,"0")+IFERROR(X303/H303,"0")</f>
        <v>11.666666666666668</v>
      </c>
      <c r="Y304" s="725">
        <f>IFERROR(Y299/H299,"0")+IFERROR(Y300/H300,"0")+IFERROR(Y301/H301,"0")+IFERROR(Y302/H302,"0")+IFERROR(Y303/H303,"0")</f>
        <v>12</v>
      </c>
      <c r="Z304" s="725">
        <f>IFERROR(IF(Z299="",0,Z299),"0")+IFERROR(IF(Z300="",0,Z300),"0")+IFERROR(IF(Z301="",0,Z301),"0")+IFERROR(IF(Z302="",0,Z302),"0")+IFERROR(IF(Z303="",0,Z303),"0")</f>
        <v>9.0359999999999996E-2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1" t="s">
        <v>70</v>
      </c>
      <c r="Q305" s="732"/>
      <c r="R305" s="732"/>
      <c r="S305" s="732"/>
      <c r="T305" s="732"/>
      <c r="U305" s="732"/>
      <c r="V305" s="733"/>
      <c r="W305" s="37" t="s">
        <v>68</v>
      </c>
      <c r="X305" s="725">
        <f>IFERROR(SUM(X299:X303),"0")</f>
        <v>28</v>
      </c>
      <c r="Y305" s="725">
        <f>IFERROR(SUM(Y299:Y303),"0")</f>
        <v>28.799999999999997</v>
      </c>
      <c r="Z305" s="37"/>
      <c r="AA305" s="726"/>
      <c r="AB305" s="726"/>
      <c r="AC305" s="726"/>
    </row>
    <row r="306" spans="1:68" ht="16.5" customHeight="1" x14ac:dyDescent="0.25">
      <c r="A306" s="761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9">
        <v>4680115884618</v>
      </c>
      <c r="E308" s="730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1" t="s">
        <v>70</v>
      </c>
      <c r="Q309" s="732"/>
      <c r="R309" s="732"/>
      <c r="S309" s="732"/>
      <c r="T309" s="732"/>
      <c r="U309" s="732"/>
      <c r="V309" s="733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1" t="s">
        <v>70</v>
      </c>
      <c r="Q310" s="732"/>
      <c r="R310" s="732"/>
      <c r="S310" s="732"/>
      <c r="T310" s="732"/>
      <c r="U310" s="732"/>
      <c r="V310" s="733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61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9">
        <v>4680115882973</v>
      </c>
      <c r="E313" s="730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1" t="s">
        <v>70</v>
      </c>
      <c r="Q314" s="732"/>
      <c r="R314" s="732"/>
      <c r="S314" s="732"/>
      <c r="T314" s="732"/>
      <c r="U314" s="732"/>
      <c r="V314" s="733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1" t="s">
        <v>70</v>
      </c>
      <c r="Q315" s="732"/>
      <c r="R315" s="732"/>
      <c r="S315" s="732"/>
      <c r="T315" s="732"/>
      <c r="U315" s="732"/>
      <c r="V315" s="733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9">
        <v>4607091389845</v>
      </c>
      <c r="E317" s="730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9">
        <v>4680115882881</v>
      </c>
      <c r="E318" s="730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1" t="s">
        <v>70</v>
      </c>
      <c r="Q319" s="732"/>
      <c r="R319" s="732"/>
      <c r="S319" s="732"/>
      <c r="T319" s="732"/>
      <c r="U319" s="732"/>
      <c r="V319" s="733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1" t="s">
        <v>70</v>
      </c>
      <c r="Q320" s="732"/>
      <c r="R320" s="732"/>
      <c r="S320" s="732"/>
      <c r="T320" s="732"/>
      <c r="U320" s="732"/>
      <c r="V320" s="733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61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9">
        <v>4680115885615</v>
      </c>
      <c r="E323" s="730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35</v>
      </c>
      <c r="Y323" s="724">
        <f t="shared" ref="Y323:Y330" si="62">IFERROR(IF(X323="",0,CEILING((X323/$H323),1)*$H323),"")</f>
        <v>43.2</v>
      </c>
      <c r="Z323" s="36">
        <f>IFERROR(IF(Y323=0,"",ROUNDUP(Y323/H323,0)*0.02175),"")</f>
        <v>8.6999999999999994E-2</v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36.55555555555555</v>
      </c>
      <c r="BN323" s="64">
        <f t="shared" ref="BN323:BN330" si="64">IFERROR(Y323*I323/H323,"0")</f>
        <v>45.12</v>
      </c>
      <c r="BO323" s="64">
        <f t="shared" ref="BO323:BO330" si="65">IFERROR(1/J323*(X323/H323),"0")</f>
        <v>5.7870370370370364E-2</v>
      </c>
      <c r="BP323" s="64">
        <f t="shared" ref="BP323:BP330" si="66">IFERROR(1/J323*(Y323/H323),"0")</f>
        <v>7.1428571428571425E-2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9">
        <v>4680115885554</v>
      </c>
      <c r="E324" s="730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897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9">
        <v>4680115885554</v>
      </c>
      <c r="E325" s="730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9">
        <v>4680115885646</v>
      </c>
      <c r="E326" s="730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6</v>
      </c>
      <c r="Y326" s="724">
        <f t="shared" si="62"/>
        <v>10.8</v>
      </c>
      <c r="Z326" s="36">
        <f>IFERROR(IF(Y326=0,"",ROUNDUP(Y326/H326,0)*0.02175),"")</f>
        <v>2.1749999999999999E-2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6.2666666666666657</v>
      </c>
      <c r="BN326" s="64">
        <f t="shared" si="64"/>
        <v>11.28</v>
      </c>
      <c r="BO326" s="64">
        <f t="shared" si="65"/>
        <v>9.9206349206349183E-3</v>
      </c>
      <c r="BP326" s="64">
        <f t="shared" si="66"/>
        <v>1.7857142857142856E-2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9">
        <v>4680115885622</v>
      </c>
      <c r="E327" s="730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9">
        <v>4680115881938</v>
      </c>
      <c r="E328" s="730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9">
        <v>4607091387346</v>
      </c>
      <c r="E329" s="730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9">
        <v>4680115885608</v>
      </c>
      <c r="E330" s="730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1" t="s">
        <v>70</v>
      </c>
      <c r="Q331" s="732"/>
      <c r="R331" s="732"/>
      <c r="S331" s="732"/>
      <c r="T331" s="732"/>
      <c r="U331" s="732"/>
      <c r="V331" s="733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3.7962962962962958</v>
      </c>
      <c r="Y331" s="725">
        <f>IFERROR(Y323/H323,"0")+IFERROR(Y324/H324,"0")+IFERROR(Y325/H325,"0")+IFERROR(Y326/H326,"0")+IFERROR(Y327/H327,"0")+IFERROR(Y328/H328,"0")+IFERROR(Y329/H329,"0")+IFERROR(Y330/H330,"0")</f>
        <v>5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0.10874999999999999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1" t="s">
        <v>70</v>
      </c>
      <c r="Q332" s="732"/>
      <c r="R332" s="732"/>
      <c r="S332" s="732"/>
      <c r="T332" s="732"/>
      <c r="U332" s="732"/>
      <c r="V332" s="733"/>
      <c r="W332" s="37" t="s">
        <v>68</v>
      </c>
      <c r="X332" s="725">
        <f>IFERROR(SUM(X323:X330),"0")</f>
        <v>41</v>
      </c>
      <c r="Y332" s="725">
        <f>IFERROR(SUM(Y323:Y330),"0")</f>
        <v>54</v>
      </c>
      <c r="Z332" s="37"/>
      <c r="AA332" s="726"/>
      <c r="AB332" s="726"/>
      <c r="AC332" s="726"/>
    </row>
    <row r="333" spans="1:68" ht="14.25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9">
        <v>4607091387193</v>
      </c>
      <c r="E334" s="730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9">
        <v>4607091387230</v>
      </c>
      <c r="E335" s="730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9">
        <v>4607091387292</v>
      </c>
      <c r="E336" s="730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9">
        <v>4607091387285</v>
      </c>
      <c r="E337" s="730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1" t="s">
        <v>70</v>
      </c>
      <c r="Q338" s="732"/>
      <c r="R338" s="732"/>
      <c r="S338" s="732"/>
      <c r="T338" s="732"/>
      <c r="U338" s="732"/>
      <c r="V338" s="733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1" t="s">
        <v>70</v>
      </c>
      <c r="Q339" s="732"/>
      <c r="R339" s="732"/>
      <c r="S339" s="732"/>
      <c r="T339" s="732"/>
      <c r="U339" s="732"/>
      <c r="V339" s="733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9">
        <v>4607091387766</v>
      </c>
      <c r="E341" s="730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9">
        <v>4607091387957</v>
      </c>
      <c r="E342" s="730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9">
        <v>4607091387964</v>
      </c>
      <c r="E343" s="730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9">
        <v>4680115884588</v>
      </c>
      <c r="E344" s="730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9">
        <v>4607091387537</v>
      </c>
      <c r="E345" s="730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9">
        <v>4607091387513</v>
      </c>
      <c r="E346" s="730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1" t="s">
        <v>70</v>
      </c>
      <c r="Q347" s="732"/>
      <c r="R347" s="732"/>
      <c r="S347" s="732"/>
      <c r="T347" s="732"/>
      <c r="U347" s="732"/>
      <c r="V347" s="733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1" t="s">
        <v>70</v>
      </c>
      <c r="Q348" s="732"/>
      <c r="R348" s="732"/>
      <c r="S348" s="732"/>
      <c r="T348" s="732"/>
      <c r="U348" s="732"/>
      <c r="V348" s="733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9">
        <v>4607091380880</v>
      </c>
      <c r="E350" s="730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9">
        <v>4607091384482</v>
      </c>
      <c r="E351" s="730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116</v>
      </c>
      <c r="Y351" s="724">
        <f>IFERROR(IF(X351="",0,CEILING((X351/$H351),1)*$H351),"")</f>
        <v>117</v>
      </c>
      <c r="Z351" s="36">
        <f>IFERROR(IF(Y351=0,"",ROUNDUP(Y351/H351,0)*0.02175),"")</f>
        <v>0.32624999999999998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124.38769230769232</v>
      </c>
      <c r="BN351" s="64">
        <f>IFERROR(Y351*I351/H351,"0")</f>
        <v>125.46000000000001</v>
      </c>
      <c r="BO351" s="64">
        <f>IFERROR(1/J351*(X351/H351),"0")</f>
        <v>0.26556776556776557</v>
      </c>
      <c r="BP351" s="64">
        <f>IFERROR(1/J351*(Y351/H351),"0")</f>
        <v>0.26785714285714285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9">
        <v>4607091380897</v>
      </c>
      <c r="E352" s="730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5</v>
      </c>
      <c r="Y352" s="724">
        <f>IFERROR(IF(X352="",0,CEILING((X352/$H352),1)*$H352),"")</f>
        <v>8.4</v>
      </c>
      <c r="Z352" s="36">
        <f>IFERROR(IF(Y352=0,"",ROUNDUP(Y352/H352,0)*0.02175),"")</f>
        <v>2.1749999999999999E-2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5.3357142857142854</v>
      </c>
      <c r="BN352" s="64">
        <f>IFERROR(Y352*I352/H352,"0")</f>
        <v>8.9640000000000004</v>
      </c>
      <c r="BO352" s="64">
        <f>IFERROR(1/J352*(X352/H352),"0")</f>
        <v>1.0629251700680272E-2</v>
      </c>
      <c r="BP352" s="64">
        <f>IFERROR(1/J352*(Y352/H352),"0")</f>
        <v>1.7857142857142856E-2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1" t="s">
        <v>70</v>
      </c>
      <c r="Q353" s="732"/>
      <c r="R353" s="732"/>
      <c r="S353" s="732"/>
      <c r="T353" s="732"/>
      <c r="U353" s="732"/>
      <c r="V353" s="733"/>
      <c r="W353" s="37" t="s">
        <v>71</v>
      </c>
      <c r="X353" s="725">
        <f>IFERROR(X350/H350,"0")+IFERROR(X351/H351,"0")+IFERROR(X352/H352,"0")</f>
        <v>15.467032967032967</v>
      </c>
      <c r="Y353" s="725">
        <f>IFERROR(Y350/H350,"0")+IFERROR(Y351/H351,"0")+IFERROR(Y352/H352,"0")</f>
        <v>16</v>
      </c>
      <c r="Z353" s="725">
        <f>IFERROR(IF(Z350="",0,Z350),"0")+IFERROR(IF(Z351="",0,Z351),"0")+IFERROR(IF(Z352="",0,Z352),"0")</f>
        <v>0.34799999999999998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1" t="s">
        <v>70</v>
      </c>
      <c r="Q354" s="732"/>
      <c r="R354" s="732"/>
      <c r="S354" s="732"/>
      <c r="T354" s="732"/>
      <c r="U354" s="732"/>
      <c r="V354" s="733"/>
      <c r="W354" s="37" t="s">
        <v>68</v>
      </c>
      <c r="X354" s="725">
        <f>IFERROR(SUM(X350:X352),"0")</f>
        <v>121</v>
      </c>
      <c r="Y354" s="725">
        <f>IFERROR(SUM(Y350:Y352),"0")</f>
        <v>125.4</v>
      </c>
      <c r="Z354" s="37"/>
      <c r="AA354" s="726"/>
      <c r="AB354" s="726"/>
      <c r="AC354" s="726"/>
    </row>
    <row r="355" spans="1:68" ht="14.25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9">
        <v>4607091388374</v>
      </c>
      <c r="E356" s="730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6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9">
        <v>4607091388381</v>
      </c>
      <c r="E357" s="730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4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9">
        <v>4607091383102</v>
      </c>
      <c r="E358" s="730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9">
        <v>4607091388404</v>
      </c>
      <c r="E359" s="730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18</v>
      </c>
      <c r="Y359" s="724">
        <f>IFERROR(IF(X359="",0,CEILING((X359/$H359),1)*$H359),"")</f>
        <v>20.399999999999999</v>
      </c>
      <c r="Z359" s="36">
        <f>IFERROR(IF(Y359=0,"",ROUNDUP(Y359/H359,0)*0.00753),"")</f>
        <v>6.0240000000000002E-2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20.470588235294116</v>
      </c>
      <c r="BN359" s="64">
        <f>IFERROR(Y359*I359/H359,"0")</f>
        <v>23.2</v>
      </c>
      <c r="BO359" s="64">
        <f>IFERROR(1/J359*(X359/H359),"0")</f>
        <v>4.5248868778280549E-2</v>
      </c>
      <c r="BP359" s="64">
        <f>IFERROR(1/J359*(Y359/H359),"0")</f>
        <v>5.128205128205128E-2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1" t="s">
        <v>70</v>
      </c>
      <c r="Q360" s="732"/>
      <c r="R360" s="732"/>
      <c r="S360" s="732"/>
      <c r="T360" s="732"/>
      <c r="U360" s="732"/>
      <c r="V360" s="733"/>
      <c r="W360" s="37" t="s">
        <v>71</v>
      </c>
      <c r="X360" s="725">
        <f>IFERROR(X356/H356,"0")+IFERROR(X357/H357,"0")+IFERROR(X358/H358,"0")+IFERROR(X359/H359,"0")</f>
        <v>7.0588235294117654</v>
      </c>
      <c r="Y360" s="725">
        <f>IFERROR(Y356/H356,"0")+IFERROR(Y357/H357,"0")+IFERROR(Y358/H358,"0")+IFERROR(Y359/H359,"0")</f>
        <v>8</v>
      </c>
      <c r="Z360" s="725">
        <f>IFERROR(IF(Z356="",0,Z356),"0")+IFERROR(IF(Z357="",0,Z357),"0")+IFERROR(IF(Z358="",0,Z358),"0")+IFERROR(IF(Z359="",0,Z359),"0")</f>
        <v>6.0240000000000002E-2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1" t="s">
        <v>70</v>
      </c>
      <c r="Q361" s="732"/>
      <c r="R361" s="732"/>
      <c r="S361" s="732"/>
      <c r="T361" s="732"/>
      <c r="U361" s="732"/>
      <c r="V361" s="733"/>
      <c r="W361" s="37" t="s">
        <v>68</v>
      </c>
      <c r="X361" s="725">
        <f>IFERROR(SUM(X356:X359),"0")</f>
        <v>18</v>
      </c>
      <c r="Y361" s="725">
        <f>IFERROR(SUM(Y356:Y359),"0")</f>
        <v>20.399999999999999</v>
      </c>
      <c r="Z361" s="37"/>
      <c r="AA361" s="726"/>
      <c r="AB361" s="726"/>
      <c r="AC361" s="726"/>
    </row>
    <row r="362" spans="1:68" ht="14.25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9">
        <v>4680115881808</v>
      </c>
      <c r="E363" s="730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9">
        <v>4680115881822</v>
      </c>
      <c r="E364" s="730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9">
        <v>4680115880016</v>
      </c>
      <c r="E365" s="730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1" t="s">
        <v>70</v>
      </c>
      <c r="Q366" s="732"/>
      <c r="R366" s="732"/>
      <c r="S366" s="732"/>
      <c r="T366" s="732"/>
      <c r="U366" s="732"/>
      <c r="V366" s="733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1" t="s">
        <v>70</v>
      </c>
      <c r="Q367" s="732"/>
      <c r="R367" s="732"/>
      <c r="S367" s="732"/>
      <c r="T367" s="732"/>
      <c r="U367" s="732"/>
      <c r="V367" s="733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61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9">
        <v>4607091383836</v>
      </c>
      <c r="E370" s="730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1" t="s">
        <v>70</v>
      </c>
      <c r="Q371" s="732"/>
      <c r="R371" s="732"/>
      <c r="S371" s="732"/>
      <c r="T371" s="732"/>
      <c r="U371" s="732"/>
      <c r="V371" s="733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1" t="s">
        <v>70</v>
      </c>
      <c r="Q372" s="732"/>
      <c r="R372" s="732"/>
      <c r="S372" s="732"/>
      <c r="T372" s="732"/>
      <c r="U372" s="732"/>
      <c r="V372" s="733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9">
        <v>4607091387919</v>
      </c>
      <c r="E374" s="730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9">
        <v>4680115883604</v>
      </c>
      <c r="E375" s="730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9">
        <v>4680115883567</v>
      </c>
      <c r="E376" s="730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1" t="s">
        <v>70</v>
      </c>
      <c r="Q377" s="732"/>
      <c r="R377" s="732"/>
      <c r="S377" s="732"/>
      <c r="T377" s="732"/>
      <c r="U377" s="732"/>
      <c r="V377" s="733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1" t="s">
        <v>70</v>
      </c>
      <c r="Q378" s="732"/>
      <c r="R378" s="732"/>
      <c r="S378" s="732"/>
      <c r="T378" s="732"/>
      <c r="U378" s="732"/>
      <c r="V378" s="733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customHeight="1" x14ac:dyDescent="0.2">
      <c r="A379" s="908" t="s">
        <v>623</v>
      </c>
      <c r="B379" s="909"/>
      <c r="C379" s="909"/>
      <c r="D379" s="909"/>
      <c r="E379" s="909"/>
      <c r="F379" s="909"/>
      <c r="G379" s="909"/>
      <c r="H379" s="909"/>
      <c r="I379" s="909"/>
      <c r="J379" s="909"/>
      <c r="K379" s="909"/>
      <c r="L379" s="909"/>
      <c r="M379" s="909"/>
      <c r="N379" s="909"/>
      <c r="O379" s="909"/>
      <c r="P379" s="909"/>
      <c r="Q379" s="909"/>
      <c r="R379" s="909"/>
      <c r="S379" s="909"/>
      <c r="T379" s="909"/>
      <c r="U379" s="909"/>
      <c r="V379" s="909"/>
      <c r="W379" s="909"/>
      <c r="X379" s="909"/>
      <c r="Y379" s="909"/>
      <c r="Z379" s="909"/>
      <c r="AA379" s="48"/>
      <c r="AB379" s="48"/>
      <c r="AC379" s="48"/>
    </row>
    <row r="380" spans="1:68" ht="16.5" customHeight="1" x14ac:dyDescent="0.25">
      <c r="A380" s="761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9">
        <v>4680115884847</v>
      </c>
      <c r="E382" s="730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1586</v>
      </c>
      <c r="Y382" s="724">
        <f t="shared" ref="Y382:Y392" si="72">IFERROR(IF(X382="",0,CEILING((X382/$H382),1)*$H382),"")</f>
        <v>1590</v>
      </c>
      <c r="Z382" s="36">
        <f>IFERROR(IF(Y382=0,"",ROUNDUP(Y382/H382,0)*0.02175),"")</f>
        <v>2.3054999999999999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1636.7520000000002</v>
      </c>
      <c r="BN382" s="64">
        <f t="shared" ref="BN382:BN392" si="74">IFERROR(Y382*I382/H382,"0")</f>
        <v>1640.88</v>
      </c>
      <c r="BO382" s="64">
        <f t="shared" ref="BO382:BO392" si="75">IFERROR(1/J382*(X382/H382),"0")</f>
        <v>2.2027777777777775</v>
      </c>
      <c r="BP382" s="64">
        <f t="shared" ref="BP382:BP392" si="76">IFERROR(1/J382*(Y382/H382),"0")</f>
        <v>2.208333333333333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9">
        <v>4680115884847</v>
      </c>
      <c r="E383" s="730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9">
        <v>4680115884854</v>
      </c>
      <c r="E384" s="730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1333</v>
      </c>
      <c r="Y384" s="724">
        <f t="shared" si="72"/>
        <v>1335</v>
      </c>
      <c r="Z384" s="36">
        <f>IFERROR(IF(Y384=0,"",ROUNDUP(Y384/H384,0)*0.02175),"")</f>
        <v>1.9357499999999999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1375.6559999999999</v>
      </c>
      <c r="BN384" s="64">
        <f t="shared" si="74"/>
        <v>1377.72</v>
      </c>
      <c r="BO384" s="64">
        <f t="shared" si="75"/>
        <v>1.8513888888888888</v>
      </c>
      <c r="BP384" s="64">
        <f t="shared" si="76"/>
        <v>1.8541666666666665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9">
        <v>4680115884854</v>
      </c>
      <c r="E385" s="730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9">
        <v>4680115884830</v>
      </c>
      <c r="E386" s="730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9">
        <v>4680115884830</v>
      </c>
      <c r="E387" s="730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1049</v>
      </c>
      <c r="Y387" s="724">
        <f t="shared" si="72"/>
        <v>1050</v>
      </c>
      <c r="Z387" s="36">
        <f>IFERROR(IF(Y387=0,"",ROUNDUP(Y387/H387,0)*0.02175),"")</f>
        <v>1.5225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1082.568</v>
      </c>
      <c r="BN387" s="64">
        <f t="shared" si="74"/>
        <v>1083.5999999999999</v>
      </c>
      <c r="BO387" s="64">
        <f t="shared" si="75"/>
        <v>1.4569444444444444</v>
      </c>
      <c r="BP387" s="64">
        <f t="shared" si="76"/>
        <v>1.4583333333333333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9">
        <v>4607091383997</v>
      </c>
      <c r="E388" s="730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9">
        <v>4680115882638</v>
      </c>
      <c r="E389" s="730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9">
        <v>4680115884922</v>
      </c>
      <c r="E390" s="730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9">
        <v>4680115884878</v>
      </c>
      <c r="E391" s="730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9">
        <v>4680115884861</v>
      </c>
      <c r="E392" s="730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1" t="s">
        <v>70</v>
      </c>
      <c r="Q393" s="732"/>
      <c r="R393" s="732"/>
      <c r="S393" s="732"/>
      <c r="T393" s="732"/>
      <c r="U393" s="732"/>
      <c r="V393" s="733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264.5333333333333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265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5.7637499999999999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1" t="s">
        <v>70</v>
      </c>
      <c r="Q394" s="732"/>
      <c r="R394" s="732"/>
      <c r="S394" s="732"/>
      <c r="T394" s="732"/>
      <c r="U394" s="732"/>
      <c r="V394" s="733"/>
      <c r="W394" s="37" t="s">
        <v>68</v>
      </c>
      <c r="X394" s="725">
        <f>IFERROR(SUM(X382:X392),"0")</f>
        <v>3968</v>
      </c>
      <c r="Y394" s="725">
        <f>IFERROR(SUM(Y382:Y392),"0")</f>
        <v>3975</v>
      </c>
      <c r="Z394" s="37"/>
      <c r="AA394" s="726"/>
      <c r="AB394" s="726"/>
      <c r="AC394" s="726"/>
    </row>
    <row r="395" spans="1:68" ht="14.25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9">
        <v>4607091383980</v>
      </c>
      <c r="E396" s="730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1839</v>
      </c>
      <c r="Y396" s="724">
        <f>IFERROR(IF(X396="",0,CEILING((X396/$H396),1)*$H396),"")</f>
        <v>1845</v>
      </c>
      <c r="Z396" s="36">
        <f>IFERROR(IF(Y396=0,"",ROUNDUP(Y396/H396,0)*0.02175),"")</f>
        <v>2.6752499999999997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1897.8480000000002</v>
      </c>
      <c r="BN396" s="64">
        <f>IFERROR(Y396*I396/H396,"0")</f>
        <v>1904.0400000000002</v>
      </c>
      <c r="BO396" s="64">
        <f>IFERROR(1/J396*(X396/H396),"0")</f>
        <v>2.5541666666666663</v>
      </c>
      <c r="BP396" s="64">
        <f>IFERROR(1/J396*(Y396/H396),"0")</f>
        <v>2.5625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9">
        <v>4607091384178</v>
      </c>
      <c r="E397" s="730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1" t="s">
        <v>70</v>
      </c>
      <c r="Q398" s="732"/>
      <c r="R398" s="732"/>
      <c r="S398" s="732"/>
      <c r="T398" s="732"/>
      <c r="U398" s="732"/>
      <c r="V398" s="733"/>
      <c r="W398" s="37" t="s">
        <v>71</v>
      </c>
      <c r="X398" s="725">
        <f>IFERROR(X396/H396,"0")+IFERROR(X397/H397,"0")</f>
        <v>122.6</v>
      </c>
      <c r="Y398" s="725">
        <f>IFERROR(Y396/H396,"0")+IFERROR(Y397/H397,"0")</f>
        <v>123</v>
      </c>
      <c r="Z398" s="725">
        <f>IFERROR(IF(Z396="",0,Z396),"0")+IFERROR(IF(Z397="",0,Z397),"0")</f>
        <v>2.6752499999999997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1" t="s">
        <v>70</v>
      </c>
      <c r="Q399" s="732"/>
      <c r="R399" s="732"/>
      <c r="S399" s="732"/>
      <c r="T399" s="732"/>
      <c r="U399" s="732"/>
      <c r="V399" s="733"/>
      <c r="W399" s="37" t="s">
        <v>68</v>
      </c>
      <c r="X399" s="725">
        <f>IFERROR(SUM(X396:X397),"0")</f>
        <v>1839</v>
      </c>
      <c r="Y399" s="725">
        <f>IFERROR(SUM(Y396:Y397),"0")</f>
        <v>1845</v>
      </c>
      <c r="Z399" s="37"/>
      <c r="AA399" s="726"/>
      <c r="AB399" s="726"/>
      <c r="AC399" s="726"/>
    </row>
    <row r="400" spans="1:68" ht="14.25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9">
        <v>4607091383928</v>
      </c>
      <c r="E401" s="730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9">
        <v>4607091383928</v>
      </c>
      <c r="E402" s="730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9">
        <v>4607091384260</v>
      </c>
      <c r="E403" s="730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1" t="s">
        <v>70</v>
      </c>
      <c r="Q404" s="732"/>
      <c r="R404" s="732"/>
      <c r="S404" s="732"/>
      <c r="T404" s="732"/>
      <c r="U404" s="732"/>
      <c r="V404" s="733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1" t="s">
        <v>70</v>
      </c>
      <c r="Q405" s="732"/>
      <c r="R405" s="732"/>
      <c r="S405" s="732"/>
      <c r="T405" s="732"/>
      <c r="U405" s="732"/>
      <c r="V405" s="733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9">
        <v>4607091384673</v>
      </c>
      <c r="E407" s="730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11</v>
      </c>
      <c r="Y407" s="724">
        <f>IFERROR(IF(X407="",0,CEILING((X407/$H407),1)*$H407),"")</f>
        <v>15.6</v>
      </c>
      <c r="Z407" s="36">
        <f>IFERROR(IF(Y407=0,"",ROUNDUP(Y407/H407,0)*0.02175),"")</f>
        <v>4.3499999999999997E-2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11.795384615384616</v>
      </c>
      <c r="BN407" s="64">
        <f>IFERROR(Y407*I407/H407,"0")</f>
        <v>16.728000000000002</v>
      </c>
      <c r="BO407" s="64">
        <f>IFERROR(1/J407*(X407/H407),"0")</f>
        <v>2.5183150183150184E-2</v>
      </c>
      <c r="BP407" s="64">
        <f>IFERROR(1/J407*(Y407/H407),"0")</f>
        <v>3.5714285714285712E-2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9">
        <v>4607091384673</v>
      </c>
      <c r="E408" s="730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1" t="s">
        <v>70</v>
      </c>
      <c r="Q409" s="732"/>
      <c r="R409" s="732"/>
      <c r="S409" s="732"/>
      <c r="T409" s="732"/>
      <c r="U409" s="732"/>
      <c r="V409" s="733"/>
      <c r="W409" s="37" t="s">
        <v>71</v>
      </c>
      <c r="X409" s="725">
        <f>IFERROR(X407/H407,"0")+IFERROR(X408/H408,"0")</f>
        <v>1.4102564102564104</v>
      </c>
      <c r="Y409" s="725">
        <f>IFERROR(Y407/H407,"0")+IFERROR(Y408/H408,"0")</f>
        <v>2</v>
      </c>
      <c r="Z409" s="725">
        <f>IFERROR(IF(Z407="",0,Z407),"0")+IFERROR(IF(Z408="",0,Z408),"0")</f>
        <v>4.3499999999999997E-2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1" t="s">
        <v>70</v>
      </c>
      <c r="Q410" s="732"/>
      <c r="R410" s="732"/>
      <c r="S410" s="732"/>
      <c r="T410" s="732"/>
      <c r="U410" s="732"/>
      <c r="V410" s="733"/>
      <c r="W410" s="37" t="s">
        <v>68</v>
      </c>
      <c r="X410" s="725">
        <f>IFERROR(SUM(X407:X408),"0")</f>
        <v>11</v>
      </c>
      <c r="Y410" s="725">
        <f>IFERROR(SUM(Y407:Y408),"0")</f>
        <v>15.6</v>
      </c>
      <c r="Z410" s="37"/>
      <c r="AA410" s="726"/>
      <c r="AB410" s="726"/>
      <c r="AC410" s="726"/>
    </row>
    <row r="411" spans="1:68" ht="16.5" customHeight="1" x14ac:dyDescent="0.25">
      <c r="A411" s="761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9">
        <v>4680115881907</v>
      </c>
      <c r="E413" s="730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80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9">
        <v>4680115881907</v>
      </c>
      <c r="E414" s="730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9">
        <v>4680115883925</v>
      </c>
      <c r="E415" s="730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9">
        <v>4680115884892</v>
      </c>
      <c r="E416" s="730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9">
        <v>4607091384192</v>
      </c>
      <c r="E417" s="730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7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9">
        <v>4680115884885</v>
      </c>
      <c r="E418" s="730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9">
        <v>4680115884908</v>
      </c>
      <c r="E419" s="730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1" t="s">
        <v>70</v>
      </c>
      <c r="Q420" s="732"/>
      <c r="R420" s="732"/>
      <c r="S420" s="732"/>
      <c r="T420" s="732"/>
      <c r="U420" s="732"/>
      <c r="V420" s="733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1" t="s">
        <v>70</v>
      </c>
      <c r="Q421" s="732"/>
      <c r="R421" s="732"/>
      <c r="S421" s="732"/>
      <c r="T421" s="732"/>
      <c r="U421" s="732"/>
      <c r="V421" s="733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9">
        <v>4607091384802</v>
      </c>
      <c r="E423" s="730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9">
        <v>4607091384826</v>
      </c>
      <c r="E424" s="730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1" t="s">
        <v>70</v>
      </c>
      <c r="Q425" s="732"/>
      <c r="R425" s="732"/>
      <c r="S425" s="732"/>
      <c r="T425" s="732"/>
      <c r="U425" s="732"/>
      <c r="V425" s="733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1" t="s">
        <v>70</v>
      </c>
      <c r="Q426" s="732"/>
      <c r="R426" s="732"/>
      <c r="S426" s="732"/>
      <c r="T426" s="732"/>
      <c r="U426" s="732"/>
      <c r="V426" s="733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9">
        <v>4607091384246</v>
      </c>
      <c r="E428" s="730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9">
        <v>4680115881976</v>
      </c>
      <c r="E429" s="730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9">
        <v>4607091384253</v>
      </c>
      <c r="E430" s="730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9">
        <v>4607091384253</v>
      </c>
      <c r="E431" s="730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9">
        <v>4680115881969</v>
      </c>
      <c r="E432" s="730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1" t="s">
        <v>70</v>
      </c>
      <c r="Q433" s="732"/>
      <c r="R433" s="732"/>
      <c r="S433" s="732"/>
      <c r="T433" s="732"/>
      <c r="U433" s="732"/>
      <c r="V433" s="733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1" t="s">
        <v>70</v>
      </c>
      <c r="Q434" s="732"/>
      <c r="R434" s="732"/>
      <c r="S434" s="732"/>
      <c r="T434" s="732"/>
      <c r="U434" s="732"/>
      <c r="V434" s="733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9">
        <v>4607091389357</v>
      </c>
      <c r="E436" s="730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1" t="s">
        <v>70</v>
      </c>
      <c r="Q437" s="732"/>
      <c r="R437" s="732"/>
      <c r="S437" s="732"/>
      <c r="T437" s="732"/>
      <c r="U437" s="732"/>
      <c r="V437" s="733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1" t="s">
        <v>70</v>
      </c>
      <c r="Q438" s="732"/>
      <c r="R438" s="732"/>
      <c r="S438" s="732"/>
      <c r="T438" s="732"/>
      <c r="U438" s="732"/>
      <c r="V438" s="733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908" t="s">
        <v>708</v>
      </c>
      <c r="B439" s="909"/>
      <c r="C439" s="909"/>
      <c r="D439" s="909"/>
      <c r="E439" s="909"/>
      <c r="F439" s="909"/>
      <c r="G439" s="909"/>
      <c r="H439" s="909"/>
      <c r="I439" s="909"/>
      <c r="J439" s="909"/>
      <c r="K439" s="909"/>
      <c r="L439" s="909"/>
      <c r="M439" s="909"/>
      <c r="N439" s="909"/>
      <c r="O439" s="909"/>
      <c r="P439" s="909"/>
      <c r="Q439" s="909"/>
      <c r="R439" s="909"/>
      <c r="S439" s="909"/>
      <c r="T439" s="909"/>
      <c r="U439" s="909"/>
      <c r="V439" s="909"/>
      <c r="W439" s="909"/>
      <c r="X439" s="909"/>
      <c r="Y439" s="909"/>
      <c r="Z439" s="909"/>
      <c r="AA439" s="48"/>
      <c r="AB439" s="48"/>
      <c r="AC439" s="48"/>
    </row>
    <row r="440" spans="1:68" ht="16.5" customHeight="1" x14ac:dyDescent="0.25">
      <c r="A440" s="761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9">
        <v>4607091389708</v>
      </c>
      <c r="E442" s="730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1" t="s">
        <v>70</v>
      </c>
      <c r="Q443" s="732"/>
      <c r="R443" s="732"/>
      <c r="S443" s="732"/>
      <c r="T443" s="732"/>
      <c r="U443" s="732"/>
      <c r="V443" s="733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1" t="s">
        <v>70</v>
      </c>
      <c r="Q444" s="732"/>
      <c r="R444" s="732"/>
      <c r="S444" s="732"/>
      <c r="T444" s="732"/>
      <c r="U444" s="732"/>
      <c r="V444" s="733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9">
        <v>4607091389753</v>
      </c>
      <c r="E446" s="730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9">
        <v>4607091389753</v>
      </c>
      <c r="E447" s="730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24</v>
      </c>
      <c r="Y447" s="724">
        <f t="shared" si="83"/>
        <v>25.200000000000003</v>
      </c>
      <c r="Z447" s="36">
        <f>IFERROR(IF(Y447=0,"",ROUNDUP(Y447/H447,0)*0.00753),"")</f>
        <v>4.5179999999999998E-2</v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25.314285714285713</v>
      </c>
      <c r="BN447" s="64">
        <f t="shared" si="85"/>
        <v>26.580000000000002</v>
      </c>
      <c r="BO447" s="64">
        <f t="shared" si="86"/>
        <v>3.6630036630036632E-2</v>
      </c>
      <c r="BP447" s="64">
        <f t="shared" si="87"/>
        <v>3.8461538461538464E-2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9">
        <v>4607091389760</v>
      </c>
      <c r="E448" s="730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9">
        <v>4607091389746</v>
      </c>
      <c r="E449" s="730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90</v>
      </c>
      <c r="Y449" s="724">
        <f t="shared" si="83"/>
        <v>92.4</v>
      </c>
      <c r="Z449" s="36">
        <f>IFERROR(IF(Y449=0,"",ROUNDUP(Y449/H449,0)*0.00753),"")</f>
        <v>0.16566</v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94.928571428571416</v>
      </c>
      <c r="BN449" s="64">
        <f t="shared" si="85"/>
        <v>97.46</v>
      </c>
      <c r="BO449" s="64">
        <f t="shared" si="86"/>
        <v>0.13736263736263735</v>
      </c>
      <c r="BP449" s="64">
        <f t="shared" si="87"/>
        <v>0.14102564102564102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9">
        <v>4607091389746</v>
      </c>
      <c r="E450" s="730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9">
        <v>4680115883147</v>
      </c>
      <c r="E451" s="730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9">
        <v>4680115883147</v>
      </c>
      <c r="E452" s="730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9">
        <v>4607091384338</v>
      </c>
      <c r="E453" s="730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9">
        <v>4607091384338</v>
      </c>
      <c r="E454" s="730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9">
        <v>4680115883154</v>
      </c>
      <c r="E455" s="730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9">
        <v>4680115883154</v>
      </c>
      <c r="E456" s="730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9">
        <v>4607091389524</v>
      </c>
      <c r="E457" s="730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9">
        <v>4607091389524</v>
      </c>
      <c r="E458" s="730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3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9">
        <v>4680115883161</v>
      </c>
      <c r="E459" s="730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9">
        <v>4607091389531</v>
      </c>
      <c r="E460" s="730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9">
        <v>4607091389531</v>
      </c>
      <c r="E461" s="730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9">
        <v>4607091384345</v>
      </c>
      <c r="E462" s="730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9">
        <v>4680115883185</v>
      </c>
      <c r="E463" s="730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9">
        <v>4680115883185</v>
      </c>
      <c r="E464" s="730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1" t="s">
        <v>70</v>
      </c>
      <c r="Q465" s="732"/>
      <c r="R465" s="732"/>
      <c r="S465" s="732"/>
      <c r="T465" s="732"/>
      <c r="U465" s="732"/>
      <c r="V465" s="733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27.142857142857142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28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0.21084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1" t="s">
        <v>70</v>
      </c>
      <c r="Q466" s="732"/>
      <c r="R466" s="732"/>
      <c r="S466" s="732"/>
      <c r="T466" s="732"/>
      <c r="U466" s="732"/>
      <c r="V466" s="733"/>
      <c r="W466" s="37" t="s">
        <v>68</v>
      </c>
      <c r="X466" s="725">
        <f>IFERROR(SUM(X446:X464),"0")</f>
        <v>114</v>
      </c>
      <c r="Y466" s="725">
        <f>IFERROR(SUM(Y446:Y464),"0")</f>
        <v>117.60000000000001</v>
      </c>
      <c r="Z466" s="37"/>
      <c r="AA466" s="726"/>
      <c r="AB466" s="726"/>
      <c r="AC466" s="726"/>
    </row>
    <row r="467" spans="1:68" ht="14.25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9">
        <v>4607091384352</v>
      </c>
      <c r="E468" s="730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9">
        <v>4607091389654</v>
      </c>
      <c r="E469" s="730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1" t="s">
        <v>70</v>
      </c>
      <c r="Q470" s="732"/>
      <c r="R470" s="732"/>
      <c r="S470" s="732"/>
      <c r="T470" s="732"/>
      <c r="U470" s="732"/>
      <c r="V470" s="733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1" t="s">
        <v>70</v>
      </c>
      <c r="Q471" s="732"/>
      <c r="R471" s="732"/>
      <c r="S471" s="732"/>
      <c r="T471" s="732"/>
      <c r="U471" s="732"/>
      <c r="V471" s="733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9">
        <v>4680115884335</v>
      </c>
      <c r="E473" s="730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1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1</v>
      </c>
      <c r="Y473" s="724">
        <f>IFERROR(IF(X473="",0,CEILING((X473/$H473),1)*$H473),"")</f>
        <v>1.2</v>
      </c>
      <c r="Z473" s="36">
        <f>IFERROR(IF(Y473=0,"",ROUNDUP(Y473/H473,0)*0.00627),"")</f>
        <v>6.2700000000000004E-3</v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1.5</v>
      </c>
      <c r="BN473" s="64">
        <f>IFERROR(Y473*I473/H473,"0")</f>
        <v>1.8000000000000003</v>
      </c>
      <c r="BO473" s="64">
        <f>IFERROR(1/J473*(X473/H473),"0")</f>
        <v>4.1666666666666666E-3</v>
      </c>
      <c r="BP473" s="64">
        <f>IFERROR(1/J473*(Y473/H473),"0")</f>
        <v>5.0000000000000001E-3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29">
        <v>4680115884113</v>
      </c>
      <c r="E474" s="730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1" t="s">
        <v>70</v>
      </c>
      <c r="Q475" s="732"/>
      <c r="R475" s="732"/>
      <c r="S475" s="732"/>
      <c r="T475" s="732"/>
      <c r="U475" s="732"/>
      <c r="V475" s="733"/>
      <c r="W475" s="37" t="s">
        <v>71</v>
      </c>
      <c r="X475" s="725">
        <f>IFERROR(X473/H473,"0")+IFERROR(X474/H474,"0")</f>
        <v>0.83333333333333337</v>
      </c>
      <c r="Y475" s="725">
        <f>IFERROR(Y473/H473,"0")+IFERROR(Y474/H474,"0")</f>
        <v>1</v>
      </c>
      <c r="Z475" s="725">
        <f>IFERROR(IF(Z473="",0,Z473),"0")+IFERROR(IF(Z474="",0,Z474),"0")</f>
        <v>6.2700000000000004E-3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1" t="s">
        <v>70</v>
      </c>
      <c r="Q476" s="732"/>
      <c r="R476" s="732"/>
      <c r="S476" s="732"/>
      <c r="T476" s="732"/>
      <c r="U476" s="732"/>
      <c r="V476" s="733"/>
      <c r="W476" s="37" t="s">
        <v>68</v>
      </c>
      <c r="X476" s="725">
        <f>IFERROR(SUM(X473:X474),"0")</f>
        <v>1</v>
      </c>
      <c r="Y476" s="725">
        <f>IFERROR(SUM(Y473:Y474),"0")</f>
        <v>1.2</v>
      </c>
      <c r="Z476" s="37"/>
      <c r="AA476" s="726"/>
      <c r="AB476" s="726"/>
      <c r="AC476" s="726"/>
    </row>
    <row r="477" spans="1:68" ht="16.5" customHeight="1" x14ac:dyDescent="0.25">
      <c r="A477" s="761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29">
        <v>4607091389364</v>
      </c>
      <c r="E479" s="730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1" t="s">
        <v>70</v>
      </c>
      <c r="Q480" s="732"/>
      <c r="R480" s="732"/>
      <c r="S480" s="732"/>
      <c r="T480" s="732"/>
      <c r="U480" s="732"/>
      <c r="V480" s="733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1" t="s">
        <v>70</v>
      </c>
      <c r="Q481" s="732"/>
      <c r="R481" s="732"/>
      <c r="S481" s="732"/>
      <c r="T481" s="732"/>
      <c r="U481" s="732"/>
      <c r="V481" s="733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9">
        <v>4607091389739</v>
      </c>
      <c r="E483" s="730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34</v>
      </c>
      <c r="Y483" s="724">
        <f>IFERROR(IF(X483="",0,CEILING((X483/$H483),1)*$H483),"")</f>
        <v>37.800000000000004</v>
      </c>
      <c r="Z483" s="36">
        <f>IFERROR(IF(Y483=0,"",ROUNDUP(Y483/H483,0)*0.00753),"")</f>
        <v>6.7769999999999997E-2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35.861904761904761</v>
      </c>
      <c r="BN483" s="64">
        <f>IFERROR(Y483*I483/H483,"0")</f>
        <v>39.869999999999997</v>
      </c>
      <c r="BO483" s="64">
        <f>IFERROR(1/J483*(X483/H483),"0")</f>
        <v>5.1892551892551889E-2</v>
      </c>
      <c r="BP483" s="64">
        <f>IFERROR(1/J483*(Y483/H483),"0")</f>
        <v>5.7692307692307689E-2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29">
        <v>4607091389425</v>
      </c>
      <c r="E484" s="730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29">
        <v>4680115880771</v>
      </c>
      <c r="E485" s="730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1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29">
        <v>4607091389500</v>
      </c>
      <c r="E486" s="730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10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29">
        <v>4607091389500</v>
      </c>
      <c r="E487" s="730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1" t="s">
        <v>70</v>
      </c>
      <c r="Q488" s="732"/>
      <c r="R488" s="732"/>
      <c r="S488" s="732"/>
      <c r="T488" s="732"/>
      <c r="U488" s="732"/>
      <c r="V488" s="733"/>
      <c r="W488" s="37" t="s">
        <v>71</v>
      </c>
      <c r="X488" s="725">
        <f>IFERROR(X483/H483,"0")+IFERROR(X484/H484,"0")+IFERROR(X485/H485,"0")+IFERROR(X486/H486,"0")+IFERROR(X487/H487,"0")</f>
        <v>8.0952380952380949</v>
      </c>
      <c r="Y488" s="725">
        <f>IFERROR(Y483/H483,"0")+IFERROR(Y484/H484,"0")+IFERROR(Y485/H485,"0")+IFERROR(Y486/H486,"0")+IFERROR(Y487/H487,"0")</f>
        <v>9</v>
      </c>
      <c r="Z488" s="725">
        <f>IFERROR(IF(Z483="",0,Z483),"0")+IFERROR(IF(Z484="",0,Z484),"0")+IFERROR(IF(Z485="",0,Z485),"0")+IFERROR(IF(Z486="",0,Z486),"0")+IFERROR(IF(Z487="",0,Z487),"0")</f>
        <v>6.7769999999999997E-2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1" t="s">
        <v>70</v>
      </c>
      <c r="Q489" s="732"/>
      <c r="R489" s="732"/>
      <c r="S489" s="732"/>
      <c r="T489" s="732"/>
      <c r="U489" s="732"/>
      <c r="V489" s="733"/>
      <c r="W489" s="37" t="s">
        <v>68</v>
      </c>
      <c r="X489" s="725">
        <f>IFERROR(SUM(X483:X487),"0")</f>
        <v>34</v>
      </c>
      <c r="Y489" s="725">
        <f>IFERROR(SUM(Y483:Y487),"0")</f>
        <v>37.800000000000004</v>
      </c>
      <c r="Z489" s="37"/>
      <c r="AA489" s="726"/>
      <c r="AB489" s="726"/>
      <c r="AC489" s="726"/>
    </row>
    <row r="490" spans="1:68" ht="14.25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29">
        <v>4680115884359</v>
      </c>
      <c r="E491" s="730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1" t="s">
        <v>70</v>
      </c>
      <c r="Q492" s="732"/>
      <c r="R492" s="732"/>
      <c r="S492" s="732"/>
      <c r="T492" s="732"/>
      <c r="U492" s="732"/>
      <c r="V492" s="733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1" t="s">
        <v>70</v>
      </c>
      <c r="Q493" s="732"/>
      <c r="R493" s="732"/>
      <c r="S493" s="732"/>
      <c r="T493" s="732"/>
      <c r="U493" s="732"/>
      <c r="V493" s="733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29">
        <v>4680115884564</v>
      </c>
      <c r="E495" s="730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1" t="s">
        <v>70</v>
      </c>
      <c r="Q496" s="732"/>
      <c r="R496" s="732"/>
      <c r="S496" s="732"/>
      <c r="T496" s="732"/>
      <c r="U496" s="732"/>
      <c r="V496" s="733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1" t="s">
        <v>70</v>
      </c>
      <c r="Q497" s="732"/>
      <c r="R497" s="732"/>
      <c r="S497" s="732"/>
      <c r="T497" s="732"/>
      <c r="U497" s="732"/>
      <c r="V497" s="733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customHeight="1" x14ac:dyDescent="0.25">
      <c r="A498" s="761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29">
        <v>4680115885189</v>
      </c>
      <c r="E500" s="730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29">
        <v>4680115885172</v>
      </c>
      <c r="E501" s="730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29">
        <v>4680115885110</v>
      </c>
      <c r="E502" s="730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29">
        <v>4680115885219</v>
      </c>
      <c r="E503" s="730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4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1" t="s">
        <v>70</v>
      </c>
      <c r="Q504" s="732"/>
      <c r="R504" s="732"/>
      <c r="S504" s="732"/>
      <c r="T504" s="732"/>
      <c r="U504" s="732"/>
      <c r="V504" s="733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1" t="s">
        <v>70</v>
      </c>
      <c r="Q505" s="732"/>
      <c r="R505" s="732"/>
      <c r="S505" s="732"/>
      <c r="T505" s="732"/>
      <c r="U505" s="732"/>
      <c r="V505" s="733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61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29">
        <v>4680115885103</v>
      </c>
      <c r="E508" s="730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1" t="s">
        <v>70</v>
      </c>
      <c r="Q509" s="732"/>
      <c r="R509" s="732"/>
      <c r="S509" s="732"/>
      <c r="T509" s="732"/>
      <c r="U509" s="732"/>
      <c r="V509" s="733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1" t="s">
        <v>70</v>
      </c>
      <c r="Q510" s="732"/>
      <c r="R510" s="732"/>
      <c r="S510" s="732"/>
      <c r="T510" s="732"/>
      <c r="U510" s="732"/>
      <c r="V510" s="733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908" t="s">
        <v>807</v>
      </c>
      <c r="B511" s="909"/>
      <c r="C511" s="909"/>
      <c r="D511" s="909"/>
      <c r="E511" s="909"/>
      <c r="F511" s="909"/>
      <c r="G511" s="909"/>
      <c r="H511" s="909"/>
      <c r="I511" s="909"/>
      <c r="J511" s="909"/>
      <c r="K511" s="909"/>
      <c r="L511" s="909"/>
      <c r="M511" s="909"/>
      <c r="N511" s="909"/>
      <c r="O511" s="909"/>
      <c r="P511" s="909"/>
      <c r="Q511" s="909"/>
      <c r="R511" s="909"/>
      <c r="S511" s="909"/>
      <c r="T511" s="909"/>
      <c r="U511" s="909"/>
      <c r="V511" s="909"/>
      <c r="W511" s="909"/>
      <c r="X511" s="909"/>
      <c r="Y511" s="909"/>
      <c r="Z511" s="909"/>
      <c r="AA511" s="48"/>
      <c r="AB511" s="48"/>
      <c r="AC511" s="48"/>
    </row>
    <row r="512" spans="1:68" ht="16.5" customHeight="1" x14ac:dyDescent="0.25">
      <c r="A512" s="761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29">
        <v>4607091389067</v>
      </c>
      <c r="E514" s="730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9">
        <v>4680115885271</v>
      </c>
      <c r="E515" s="730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33</v>
      </c>
      <c r="Y515" s="724">
        <f t="shared" si="89"/>
        <v>36.96</v>
      </c>
      <c r="Z515" s="36">
        <f t="shared" si="90"/>
        <v>8.3720000000000003E-2</v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35.249999999999993</v>
      </c>
      <c r="BN515" s="64">
        <f t="shared" si="92"/>
        <v>39.479999999999997</v>
      </c>
      <c r="BO515" s="64">
        <f t="shared" si="93"/>
        <v>6.0096153846153848E-2</v>
      </c>
      <c r="BP515" s="64">
        <f t="shared" si="94"/>
        <v>6.7307692307692318E-2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29">
        <v>4680115884502</v>
      </c>
      <c r="E516" s="730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9">
        <v>4607091389104</v>
      </c>
      <c r="E517" s="730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29">
        <v>4680115884519</v>
      </c>
      <c r="E518" s="730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29">
        <v>4680115885226</v>
      </c>
      <c r="E519" s="730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76</v>
      </c>
      <c r="Y519" s="724">
        <f t="shared" si="89"/>
        <v>79.2</v>
      </c>
      <c r="Z519" s="36">
        <f t="shared" si="90"/>
        <v>0.1794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81.181818181818173</v>
      </c>
      <c r="BN519" s="64">
        <f t="shared" si="92"/>
        <v>84.6</v>
      </c>
      <c r="BO519" s="64">
        <f t="shared" si="93"/>
        <v>0.13840326340326339</v>
      </c>
      <c r="BP519" s="64">
        <f t="shared" si="94"/>
        <v>0.14423076923076925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29">
        <v>4680115880603</v>
      </c>
      <c r="E520" s="730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3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9">
        <v>4680115880603</v>
      </c>
      <c r="E521" s="730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5</v>
      </c>
      <c r="Y521" s="724">
        <f t="shared" si="89"/>
        <v>7.2</v>
      </c>
      <c r="Z521" s="36">
        <f>IFERROR(IF(Y521=0,"",ROUNDUP(Y521/H521,0)*0.00902),"")</f>
        <v>1.804E-2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5.291666666666667</v>
      </c>
      <c r="BN521" s="64">
        <f t="shared" si="92"/>
        <v>7.62</v>
      </c>
      <c r="BO521" s="64">
        <f t="shared" si="93"/>
        <v>1.0521885521885523E-2</v>
      </c>
      <c r="BP521" s="64">
        <f t="shared" si="94"/>
        <v>1.5151515151515152E-2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29">
        <v>4680115882782</v>
      </c>
      <c r="E522" s="730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4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29">
        <v>4607091389982</v>
      </c>
      <c r="E523" s="730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29">
        <v>4607091389982</v>
      </c>
      <c r="E524" s="730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1" t="s">
        <v>70</v>
      </c>
      <c r="Q525" s="732"/>
      <c r="R525" s="732"/>
      <c r="S525" s="732"/>
      <c r="T525" s="732"/>
      <c r="U525" s="732"/>
      <c r="V525" s="733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22.03282828282828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24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0.28116000000000002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1" t="s">
        <v>70</v>
      </c>
      <c r="Q526" s="732"/>
      <c r="R526" s="732"/>
      <c r="S526" s="732"/>
      <c r="T526" s="732"/>
      <c r="U526" s="732"/>
      <c r="V526" s="733"/>
      <c r="W526" s="37" t="s">
        <v>68</v>
      </c>
      <c r="X526" s="725">
        <f>IFERROR(SUM(X514:X524),"0")</f>
        <v>114</v>
      </c>
      <c r="Y526" s="725">
        <f>IFERROR(SUM(Y514:Y524),"0")</f>
        <v>123.36</v>
      </c>
      <c r="Z526" s="37"/>
      <c r="AA526" s="726"/>
      <c r="AB526" s="726"/>
      <c r="AC526" s="726"/>
    </row>
    <row r="527" spans="1:68" ht="14.25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9">
        <v>4607091388930</v>
      </c>
      <c r="E528" s="730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55</v>
      </c>
      <c r="Y528" s="724">
        <f>IFERROR(IF(X528="",0,CEILING((X528/$H528),1)*$H528),"")</f>
        <v>58.080000000000005</v>
      </c>
      <c r="Z528" s="36">
        <f>IFERROR(IF(Y528=0,"",ROUNDUP(Y528/H528,0)*0.01196),"")</f>
        <v>0.13156000000000001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58.749999999999993</v>
      </c>
      <c r="BN528" s="64">
        <f>IFERROR(Y528*I528/H528,"0")</f>
        <v>62.040000000000006</v>
      </c>
      <c r="BO528" s="64">
        <f>IFERROR(1/J528*(X528/H528),"0")</f>
        <v>0.10016025641025642</v>
      </c>
      <c r="BP528" s="64">
        <f>IFERROR(1/J528*(Y528/H528),"0")</f>
        <v>0.10576923076923078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29">
        <v>4680115880054</v>
      </c>
      <c r="E529" s="730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9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9">
        <v>4680115880054</v>
      </c>
      <c r="E530" s="730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5</v>
      </c>
      <c r="Y530" s="724">
        <f>IFERROR(IF(X530="",0,CEILING((X530/$H530),1)*$H530),"")</f>
        <v>7.2</v>
      </c>
      <c r="Z530" s="36">
        <f>IFERROR(IF(Y530=0,"",ROUNDUP(Y530/H530,0)*0.00902),"")</f>
        <v>1.804E-2</v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5.291666666666667</v>
      </c>
      <c r="BN530" s="64">
        <f>IFERROR(Y530*I530/H530,"0")</f>
        <v>7.62</v>
      </c>
      <c r="BO530" s="64">
        <f>IFERROR(1/J530*(X530/H530),"0")</f>
        <v>1.0521885521885523E-2</v>
      </c>
      <c r="BP530" s="64">
        <f>IFERROR(1/J530*(Y530/H530),"0")</f>
        <v>1.5151515151515152E-2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1" t="s">
        <v>70</v>
      </c>
      <c r="Q531" s="732"/>
      <c r="R531" s="732"/>
      <c r="S531" s="732"/>
      <c r="T531" s="732"/>
      <c r="U531" s="732"/>
      <c r="V531" s="733"/>
      <c r="W531" s="37" t="s">
        <v>71</v>
      </c>
      <c r="X531" s="725">
        <f>IFERROR(X528/H528,"0")+IFERROR(X529/H529,"0")+IFERROR(X530/H530,"0")</f>
        <v>11.805555555555555</v>
      </c>
      <c r="Y531" s="725">
        <f>IFERROR(Y528/H528,"0")+IFERROR(Y529/H529,"0")+IFERROR(Y530/H530,"0")</f>
        <v>13</v>
      </c>
      <c r="Z531" s="725">
        <f>IFERROR(IF(Z528="",0,Z528),"0")+IFERROR(IF(Z529="",0,Z529),"0")+IFERROR(IF(Z530="",0,Z530),"0")</f>
        <v>0.14960000000000001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1" t="s">
        <v>70</v>
      </c>
      <c r="Q532" s="732"/>
      <c r="R532" s="732"/>
      <c r="S532" s="732"/>
      <c r="T532" s="732"/>
      <c r="U532" s="732"/>
      <c r="V532" s="733"/>
      <c r="W532" s="37" t="s">
        <v>68</v>
      </c>
      <c r="X532" s="725">
        <f>IFERROR(SUM(X528:X530),"0")</f>
        <v>60</v>
      </c>
      <c r="Y532" s="725">
        <f>IFERROR(SUM(Y528:Y530),"0")</f>
        <v>65.28</v>
      </c>
      <c r="Z532" s="37"/>
      <c r="AA532" s="726"/>
      <c r="AB532" s="726"/>
      <c r="AC532" s="726"/>
    </row>
    <row r="533" spans="1:68" ht="14.25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29">
        <v>4680115883116</v>
      </c>
      <c r="E534" s="730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29">
        <v>4680115883093</v>
      </c>
      <c r="E535" s="730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9">
        <v>4680115883109</v>
      </c>
      <c r="E536" s="730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29">
        <v>4680115882072</v>
      </c>
      <c r="E537" s="730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108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29">
        <v>4680115882072</v>
      </c>
      <c r="E538" s="730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29">
        <v>4680115882102</v>
      </c>
      <c r="E539" s="730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7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29">
        <v>4680115882102</v>
      </c>
      <c r="E540" s="730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29">
        <v>4680115882096</v>
      </c>
      <c r="E541" s="730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89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29">
        <v>4680115882096</v>
      </c>
      <c r="E542" s="730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1" t="s">
        <v>70</v>
      </c>
      <c r="Q543" s="732"/>
      <c r="R543" s="732"/>
      <c r="S543" s="732"/>
      <c r="T543" s="732"/>
      <c r="U543" s="732"/>
      <c r="V543" s="733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1" t="s">
        <v>70</v>
      </c>
      <c r="Q544" s="732"/>
      <c r="R544" s="732"/>
      <c r="S544" s="732"/>
      <c r="T544" s="732"/>
      <c r="U544" s="732"/>
      <c r="V544" s="733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29">
        <v>4607091383409</v>
      </c>
      <c r="E546" s="730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29">
        <v>4607091383416</v>
      </c>
      <c r="E547" s="730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29">
        <v>4680115883536</v>
      </c>
      <c r="E548" s="730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1" t="s">
        <v>70</v>
      </c>
      <c r="Q549" s="732"/>
      <c r="R549" s="732"/>
      <c r="S549" s="732"/>
      <c r="T549" s="732"/>
      <c r="U549" s="732"/>
      <c r="V549" s="733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1" t="s">
        <v>70</v>
      </c>
      <c r="Q550" s="732"/>
      <c r="R550" s="732"/>
      <c r="S550" s="732"/>
      <c r="T550" s="732"/>
      <c r="U550" s="732"/>
      <c r="V550" s="733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29">
        <v>4680115885035</v>
      </c>
      <c r="E552" s="730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29">
        <v>4680115885936</v>
      </c>
      <c r="E553" s="730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3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1" t="s">
        <v>70</v>
      </c>
      <c r="Q554" s="732"/>
      <c r="R554" s="732"/>
      <c r="S554" s="732"/>
      <c r="T554" s="732"/>
      <c r="U554" s="732"/>
      <c r="V554" s="733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1" t="s">
        <v>70</v>
      </c>
      <c r="Q555" s="732"/>
      <c r="R555" s="732"/>
      <c r="S555" s="732"/>
      <c r="T555" s="732"/>
      <c r="U555" s="732"/>
      <c r="V555" s="733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908" t="s">
        <v>882</v>
      </c>
      <c r="B556" s="909"/>
      <c r="C556" s="909"/>
      <c r="D556" s="909"/>
      <c r="E556" s="909"/>
      <c r="F556" s="909"/>
      <c r="G556" s="909"/>
      <c r="H556" s="909"/>
      <c r="I556" s="909"/>
      <c r="J556" s="909"/>
      <c r="K556" s="909"/>
      <c r="L556" s="909"/>
      <c r="M556" s="909"/>
      <c r="N556" s="909"/>
      <c r="O556" s="909"/>
      <c r="P556" s="909"/>
      <c r="Q556" s="909"/>
      <c r="R556" s="909"/>
      <c r="S556" s="909"/>
      <c r="T556" s="909"/>
      <c r="U556" s="909"/>
      <c r="V556" s="909"/>
      <c r="W556" s="909"/>
      <c r="X556" s="909"/>
      <c r="Y556" s="909"/>
      <c r="Z556" s="909"/>
      <c r="AA556" s="48"/>
      <c r="AB556" s="48"/>
      <c r="AC556" s="48"/>
    </row>
    <row r="557" spans="1:68" ht="16.5" customHeight="1" x14ac:dyDescent="0.25">
      <c r="A557" s="761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29">
        <v>4640242181011</v>
      </c>
      <c r="E559" s="730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5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29">
        <v>4640242180441</v>
      </c>
      <c r="E560" s="730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49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29">
        <v>4640242180564</v>
      </c>
      <c r="E561" s="730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898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29">
        <v>4640242180922</v>
      </c>
      <c r="E562" s="730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7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29">
        <v>4640242181189</v>
      </c>
      <c r="E563" s="730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7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29">
        <v>4640242180038</v>
      </c>
      <c r="E564" s="730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5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29">
        <v>4640242181172</v>
      </c>
      <c r="E565" s="730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5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1" t="s">
        <v>70</v>
      </c>
      <c r="Q566" s="732"/>
      <c r="R566" s="732"/>
      <c r="S566" s="732"/>
      <c r="T566" s="732"/>
      <c r="U566" s="732"/>
      <c r="V566" s="733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1" t="s">
        <v>70</v>
      </c>
      <c r="Q567" s="732"/>
      <c r="R567" s="732"/>
      <c r="S567" s="732"/>
      <c r="T567" s="732"/>
      <c r="U567" s="732"/>
      <c r="V567" s="733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29">
        <v>4640242180519</v>
      </c>
      <c r="E569" s="730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29">
        <v>4640242180526</v>
      </c>
      <c r="E570" s="730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8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29">
        <v>4640242180090</v>
      </c>
      <c r="E571" s="730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6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29">
        <v>4640242181363</v>
      </c>
      <c r="E572" s="730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7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1" t="s">
        <v>70</v>
      </c>
      <c r="Q573" s="732"/>
      <c r="R573" s="732"/>
      <c r="S573" s="732"/>
      <c r="T573" s="732"/>
      <c r="U573" s="732"/>
      <c r="V573" s="733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1" t="s">
        <v>70</v>
      </c>
      <c r="Q574" s="732"/>
      <c r="R574" s="732"/>
      <c r="S574" s="732"/>
      <c r="T574" s="732"/>
      <c r="U574" s="732"/>
      <c r="V574" s="733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29">
        <v>4640242180816</v>
      </c>
      <c r="E576" s="730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29">
        <v>4640242180595</v>
      </c>
      <c r="E577" s="730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29">
        <v>4640242181615</v>
      </c>
      <c r="E578" s="730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21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29">
        <v>4640242181639</v>
      </c>
      <c r="E579" s="730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29">
        <v>4640242181622</v>
      </c>
      <c r="E580" s="730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3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29">
        <v>4640242180908</v>
      </c>
      <c r="E581" s="730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1002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29">
        <v>4640242180489</v>
      </c>
      <c r="E582" s="730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57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1" t="s">
        <v>70</v>
      </c>
      <c r="Q583" s="732"/>
      <c r="R583" s="732"/>
      <c r="S583" s="732"/>
      <c r="T583" s="732"/>
      <c r="U583" s="732"/>
      <c r="V583" s="733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1" t="s">
        <v>70</v>
      </c>
      <c r="Q584" s="732"/>
      <c r="R584" s="732"/>
      <c r="S584" s="732"/>
      <c r="T584" s="732"/>
      <c r="U584" s="732"/>
      <c r="V584" s="733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29">
        <v>4640242180533</v>
      </c>
      <c r="E586" s="730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8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29">
        <v>4640242180540</v>
      </c>
      <c r="E587" s="730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9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29">
        <v>4640242181233</v>
      </c>
      <c r="E588" s="730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59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29">
        <v>4640242181226</v>
      </c>
      <c r="E589" s="730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9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1" t="s">
        <v>70</v>
      </c>
      <c r="Q590" s="732"/>
      <c r="R590" s="732"/>
      <c r="S590" s="732"/>
      <c r="T590" s="732"/>
      <c r="U590" s="732"/>
      <c r="V590" s="733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1" t="s">
        <v>70</v>
      </c>
      <c r="Q591" s="732"/>
      <c r="R591" s="732"/>
      <c r="S591" s="732"/>
      <c r="T591" s="732"/>
      <c r="U591" s="732"/>
      <c r="V591" s="733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29">
        <v>4640242180120</v>
      </c>
      <c r="E593" s="730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8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29">
        <v>4640242180120</v>
      </c>
      <c r="E594" s="730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5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29">
        <v>4640242180137</v>
      </c>
      <c r="E595" s="730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4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29">
        <v>4640242180137</v>
      </c>
      <c r="E596" s="730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2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1" t="s">
        <v>70</v>
      </c>
      <c r="Q597" s="732"/>
      <c r="R597" s="732"/>
      <c r="S597" s="732"/>
      <c r="T597" s="732"/>
      <c r="U597" s="732"/>
      <c r="V597" s="733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1" t="s">
        <v>70</v>
      </c>
      <c r="Q598" s="732"/>
      <c r="R598" s="732"/>
      <c r="S598" s="732"/>
      <c r="T598" s="732"/>
      <c r="U598" s="732"/>
      <c r="V598" s="733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61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29">
        <v>4640242180045</v>
      </c>
      <c r="E601" s="730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4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29">
        <v>4640242180601</v>
      </c>
      <c r="E602" s="730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40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1" t="s">
        <v>70</v>
      </c>
      <c r="Q603" s="732"/>
      <c r="R603" s="732"/>
      <c r="S603" s="732"/>
      <c r="T603" s="732"/>
      <c r="U603" s="732"/>
      <c r="V603" s="733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1" t="s">
        <v>70</v>
      </c>
      <c r="Q604" s="732"/>
      <c r="R604" s="732"/>
      <c r="S604" s="732"/>
      <c r="T604" s="732"/>
      <c r="U604" s="732"/>
      <c r="V604" s="733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29">
        <v>4640242180090</v>
      </c>
      <c r="E606" s="730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1001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1" t="s">
        <v>70</v>
      </c>
      <c r="Q607" s="732"/>
      <c r="R607" s="732"/>
      <c r="S607" s="732"/>
      <c r="T607" s="732"/>
      <c r="U607" s="732"/>
      <c r="V607" s="733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1" t="s">
        <v>70</v>
      </c>
      <c r="Q608" s="732"/>
      <c r="R608" s="732"/>
      <c r="S608" s="732"/>
      <c r="T608" s="732"/>
      <c r="U608" s="732"/>
      <c r="V608" s="733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29">
        <v>4640242180076</v>
      </c>
      <c r="E610" s="730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4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1" t="s">
        <v>70</v>
      </c>
      <c r="Q611" s="732"/>
      <c r="R611" s="732"/>
      <c r="S611" s="732"/>
      <c r="T611" s="732"/>
      <c r="U611" s="732"/>
      <c r="V611" s="733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1" t="s">
        <v>70</v>
      </c>
      <c r="Q612" s="732"/>
      <c r="R612" s="732"/>
      <c r="S612" s="732"/>
      <c r="T612" s="732"/>
      <c r="U612" s="732"/>
      <c r="V612" s="733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29">
        <v>4640242180106</v>
      </c>
      <c r="E614" s="730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2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1" t="s">
        <v>70</v>
      </c>
      <c r="Q615" s="732"/>
      <c r="R615" s="732"/>
      <c r="S615" s="732"/>
      <c r="T615" s="732"/>
      <c r="U615" s="732"/>
      <c r="V615" s="733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1" t="s">
        <v>70</v>
      </c>
      <c r="Q616" s="732"/>
      <c r="R616" s="732"/>
      <c r="S616" s="732"/>
      <c r="T616" s="732"/>
      <c r="U616" s="732"/>
      <c r="V616" s="733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9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00"/>
      <c r="P617" s="903" t="s">
        <v>994</v>
      </c>
      <c r="Q617" s="904"/>
      <c r="R617" s="904"/>
      <c r="S617" s="904"/>
      <c r="T617" s="904"/>
      <c r="U617" s="904"/>
      <c r="V617" s="77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7395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7501.14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00"/>
      <c r="P618" s="903" t="s">
        <v>995</v>
      </c>
      <c r="Q618" s="904"/>
      <c r="R618" s="904"/>
      <c r="S618" s="904"/>
      <c r="T618" s="904"/>
      <c r="U618" s="904"/>
      <c r="V618" s="770"/>
      <c r="W618" s="37" t="s">
        <v>68</v>
      </c>
      <c r="X618" s="725">
        <f>IFERROR(SUM(BM22:BM614),"0")</f>
        <v>7705.4649080591507</v>
      </c>
      <c r="Y618" s="725">
        <f>IFERROR(SUM(BN22:BN614),"0")</f>
        <v>7817.7380000000012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00"/>
      <c r="P619" s="903" t="s">
        <v>996</v>
      </c>
      <c r="Q619" s="904"/>
      <c r="R619" s="904"/>
      <c r="S619" s="904"/>
      <c r="T619" s="904"/>
      <c r="U619" s="904"/>
      <c r="V619" s="770"/>
      <c r="W619" s="37" t="s">
        <v>997</v>
      </c>
      <c r="X619" s="38">
        <f>ROUNDUP(SUM(BO22:BO614),0)</f>
        <v>12</v>
      </c>
      <c r="Y619" s="38">
        <f>ROUNDUP(SUM(BP22:BP614),0)</f>
        <v>12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00"/>
      <c r="P620" s="903" t="s">
        <v>998</v>
      </c>
      <c r="Q620" s="904"/>
      <c r="R620" s="904"/>
      <c r="S620" s="904"/>
      <c r="T620" s="904"/>
      <c r="U620" s="904"/>
      <c r="V620" s="770"/>
      <c r="W620" s="37" t="s">
        <v>68</v>
      </c>
      <c r="X620" s="725">
        <f>GrossWeightTotal+PalletQtyTotal*25</f>
        <v>8005.4649080591507</v>
      </c>
      <c r="Y620" s="725">
        <f>GrossWeightTotalR+PalletQtyTotalR*25</f>
        <v>8117.7380000000012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00"/>
      <c r="P621" s="903" t="s">
        <v>999</v>
      </c>
      <c r="Q621" s="904"/>
      <c r="R621" s="904"/>
      <c r="S621" s="904"/>
      <c r="T621" s="904"/>
      <c r="U621" s="904"/>
      <c r="V621" s="77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803.09161532254848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822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00"/>
      <c r="P622" s="903" t="s">
        <v>1000</v>
      </c>
      <c r="Q622" s="904"/>
      <c r="R622" s="904"/>
      <c r="S622" s="904"/>
      <c r="T622" s="904"/>
      <c r="U622" s="904"/>
      <c r="V622" s="77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12.621259999999999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81"/>
      <c r="E624" s="981"/>
      <c r="F624" s="981"/>
      <c r="G624" s="981"/>
      <c r="H624" s="753"/>
      <c r="I624" s="751" t="s">
        <v>331</v>
      </c>
      <c r="J624" s="981"/>
      <c r="K624" s="981"/>
      <c r="L624" s="981"/>
      <c r="M624" s="981"/>
      <c r="N624" s="981"/>
      <c r="O624" s="981"/>
      <c r="P624" s="981"/>
      <c r="Q624" s="981"/>
      <c r="R624" s="981"/>
      <c r="S624" s="981"/>
      <c r="T624" s="981"/>
      <c r="U624" s="981"/>
      <c r="V624" s="753"/>
      <c r="W624" s="751" t="s">
        <v>623</v>
      </c>
      <c r="X624" s="753"/>
      <c r="Y624" s="751" t="s">
        <v>708</v>
      </c>
      <c r="Z624" s="981"/>
      <c r="AA624" s="981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27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28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52.6</v>
      </c>
      <c r="E627" s="46">
        <f>IFERROR(Y106*1,"0")+IFERROR(Y107*1,"0")+IFERROR(Y108*1,"0")+IFERROR(Y112*1,"0")+IFERROR(Y113*1,"0")+IFERROR(Y114*1,"0")+IFERROR(Y115*1,"0")+IFERROR(Y116*1,"0")</f>
        <v>52.2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182.5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0</v>
      </c>
      <c r="I627" s="46">
        <f>IFERROR(Y190*1,"0")+IFERROR(Y194*1,"0")+IFERROR(Y195*1,"0")+IFERROR(Y196*1,"0")+IFERROR(Y197*1,"0")+IFERROR(Y198*1,"0")+IFERROR(Y199*1,"0")+IFERROR(Y200*1,"0")+IFERROR(Y201*1,"0")</f>
        <v>115.5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681.9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28.799999999999997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199.8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5835.6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118.80000000000001</v>
      </c>
      <c r="Z627" s="46">
        <f>IFERROR(Y479*1,"0")+IFERROR(Y483*1,"0")+IFERROR(Y484*1,"0")+IFERROR(Y485*1,"0")+IFERROR(Y486*1,"0")+IFERROR(Y487*1,"0")+IFERROR(Y491*1,"0")+IFERROR(Y495*1,"0")</f>
        <v>40.800000000000004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188.64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