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031778-F28C-46F7-BCAF-27236AFF36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Z382" i="1" s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27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19" i="1" s="1"/>
  <c r="BM22" i="1"/>
  <c r="Y22" i="1"/>
  <c r="B627" i="1" s="1"/>
  <c r="P22" i="1"/>
  <c r="H10" i="1"/>
  <c r="A9" i="1"/>
  <c r="F10" i="1" s="1"/>
  <c r="D7" i="1"/>
  <c r="Q6" i="1"/>
  <c r="P2" i="1"/>
  <c r="BP235" i="1" l="1"/>
  <c r="BN235" i="1"/>
  <c r="Z235" i="1"/>
  <c r="BP261" i="1"/>
  <c r="BN261" i="1"/>
  <c r="Z261" i="1"/>
  <c r="BP301" i="1"/>
  <c r="BN301" i="1"/>
  <c r="Z301" i="1"/>
  <c r="BP343" i="1"/>
  <c r="BN343" i="1"/>
  <c r="Z343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30" i="1"/>
  <c r="BN30" i="1"/>
  <c r="Z31" i="1"/>
  <c r="BN31" i="1"/>
  <c r="Z32" i="1"/>
  <c r="BN32" i="1"/>
  <c r="Z52" i="1"/>
  <c r="BN52" i="1"/>
  <c r="Z84" i="1"/>
  <c r="BN84" i="1"/>
  <c r="Z107" i="1"/>
  <c r="BN107" i="1"/>
  <c r="Y117" i="1"/>
  <c r="Z124" i="1"/>
  <c r="BN124" i="1"/>
  <c r="Y135" i="1"/>
  <c r="Z137" i="1"/>
  <c r="BN137" i="1"/>
  <c r="Z140" i="1"/>
  <c r="BN140" i="1"/>
  <c r="Z159" i="1"/>
  <c r="BN159" i="1"/>
  <c r="Z176" i="1"/>
  <c r="BN176" i="1"/>
  <c r="I627" i="1"/>
  <c r="Y203" i="1"/>
  <c r="Z201" i="1"/>
  <c r="BN201" i="1"/>
  <c r="BP227" i="1"/>
  <c r="BN227" i="1"/>
  <c r="Z227" i="1"/>
  <c r="BP250" i="1"/>
  <c r="BN250" i="1"/>
  <c r="Z250" i="1"/>
  <c r="BP280" i="1"/>
  <c r="BN280" i="1"/>
  <c r="Z280" i="1"/>
  <c r="BP329" i="1"/>
  <c r="BN329" i="1"/>
  <c r="Z329" i="1"/>
  <c r="BP365" i="1"/>
  <c r="BN365" i="1"/>
  <c r="Z365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295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BP303" i="1"/>
  <c r="BN303" i="1"/>
  <c r="Z303" i="1"/>
  <c r="BP335" i="1"/>
  <c r="BN335" i="1"/>
  <c r="Z335" i="1"/>
  <c r="BP345" i="1"/>
  <c r="BN345" i="1"/>
  <c r="Z345" i="1"/>
  <c r="V627" i="1"/>
  <c r="Y371" i="1"/>
  <c r="BP370" i="1"/>
  <c r="BN370" i="1"/>
  <c r="Z370" i="1"/>
  <c r="Z371" i="1" s="1"/>
  <c r="Y378" i="1"/>
  <c r="BP374" i="1"/>
  <c r="BN374" i="1"/>
  <c r="Z374" i="1"/>
  <c r="X618" i="1"/>
  <c r="Y36" i="1"/>
  <c r="Z28" i="1"/>
  <c r="BN28" i="1"/>
  <c r="Z34" i="1"/>
  <c r="BN34" i="1"/>
  <c r="Z50" i="1"/>
  <c r="BN50" i="1"/>
  <c r="Z58" i="1"/>
  <c r="BN58" i="1"/>
  <c r="Z66" i="1"/>
  <c r="BN66" i="1"/>
  <c r="Z69" i="1"/>
  <c r="BN69" i="1"/>
  <c r="Y78" i="1"/>
  <c r="Z82" i="1"/>
  <c r="BN82" i="1"/>
  <c r="Z86" i="1"/>
  <c r="BN86" i="1"/>
  <c r="Z100" i="1"/>
  <c r="BN100" i="1"/>
  <c r="E627" i="1"/>
  <c r="Z113" i="1"/>
  <c r="BN113" i="1"/>
  <c r="Z122" i="1"/>
  <c r="BN122" i="1"/>
  <c r="Z132" i="1"/>
  <c r="BN132" i="1"/>
  <c r="Z133" i="1"/>
  <c r="BN133" i="1"/>
  <c r="Y144" i="1"/>
  <c r="Z142" i="1"/>
  <c r="BN142" i="1"/>
  <c r="Z153" i="1"/>
  <c r="BN153" i="1"/>
  <c r="Z163" i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7" i="1"/>
  <c r="BN217" i="1"/>
  <c r="BP219" i="1"/>
  <c r="BN219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Z283" i="1" s="1"/>
  <c r="BP294" i="1"/>
  <c r="BN294" i="1"/>
  <c r="Z294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63" i="1"/>
  <c r="BN363" i="1"/>
  <c r="Z363" i="1"/>
  <c r="Z366" i="1" s="1"/>
  <c r="Y377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245" i="1"/>
  <c r="Y361" i="1"/>
  <c r="Y360" i="1"/>
  <c r="BP382" i="1"/>
  <c r="BN382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465" i="1"/>
  <c r="X621" i="1"/>
  <c r="X620" i="1"/>
  <c r="Z64" i="1"/>
  <c r="BN64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31" i="1" l="1"/>
  <c r="Z433" i="1"/>
  <c r="Z245" i="1"/>
  <c r="Z165" i="1"/>
  <c r="Z155" i="1"/>
  <c r="Z117" i="1"/>
  <c r="Z109" i="1"/>
  <c r="Z96" i="1"/>
  <c r="Z78" i="1"/>
  <c r="Z590" i="1"/>
  <c r="Z573" i="1"/>
  <c r="Z393" i="1"/>
  <c r="Z144" i="1"/>
  <c r="Z54" i="1"/>
  <c r="Z347" i="1"/>
  <c r="Z269" i="1"/>
  <c r="Z238" i="1"/>
  <c r="Z603" i="1"/>
  <c r="Z488" i="1"/>
  <c r="Z420" i="1"/>
  <c r="Z179" i="1"/>
  <c r="Z35" i="1"/>
  <c r="Z504" i="1"/>
  <c r="Z71" i="1"/>
  <c r="Z543" i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<sst xmlns="http://schemas.openxmlformats.org/spreadsheetml/2006/main" count="2921" uniqueCount="1038">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</sst>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5" t="s">
        <v>0</v>
      </c>
      <c r="E1" s="762"/>
      <c r="F1" s="762"/>
      <c r="G1" s="12" t="s">
        <v>1</v>
      </c>
      <c r="H1" s="1045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09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1003" t="s">
        <v>8</v>
      </c>
      <c r="B5" s="904"/>
      <c r="C5" s="770"/>
      <c r="D5" s="862"/>
      <c r="E5" s="864"/>
      <c r="F5" s="802" t="s">
        <v>9</v>
      </c>
      <c r="G5" s="770"/>
      <c r="H5" s="862" t="s">
        <v>1037</v>
      </c>
      <c r="I5" s="863"/>
      <c r="J5" s="863"/>
      <c r="K5" s="863"/>
      <c r="L5" s="863"/>
      <c r="M5" s="864"/>
      <c r="N5" s="58"/>
      <c r="P5" s="24" t="s">
        <v>10</v>
      </c>
      <c r="Q5" s="773">
        <v>45598</v>
      </c>
      <c r="R5" s="774"/>
      <c r="T5" s="966" t="s">
        <v>11</v>
      </c>
      <c r="U5" s="900"/>
      <c r="V5" s="968" t="s">
        <v>12</v>
      </c>
      <c r="W5" s="774"/>
      <c r="AB5" s="51"/>
      <c r="AC5" s="51"/>
      <c r="AD5" s="51"/>
      <c r="AE5" s="51"/>
    </row>
    <row r="6" spans="1:32" s="720" customFormat="1" ht="24" customHeight="1" x14ac:dyDescent="0.2">
      <c r="A6" s="1003" t="s">
        <v>13</v>
      </c>
      <c r="B6" s="904"/>
      <c r="C6" s="770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4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Суббота</v>
      </c>
      <c r="R6" s="730"/>
      <c r="T6" s="975" t="s">
        <v>16</v>
      </c>
      <c r="U6" s="900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2" t="str">
        <f>IFERROR(VLOOKUP(DeliveryAddress,Table,3,0),1)</f>
        <v>1</v>
      </c>
      <c r="E7" s="1083"/>
      <c r="F7" s="1083"/>
      <c r="G7" s="1083"/>
      <c r="H7" s="1083"/>
      <c r="I7" s="1083"/>
      <c r="J7" s="1083"/>
      <c r="K7" s="1083"/>
      <c r="L7" s="1083"/>
      <c r="M7" s="971"/>
      <c r="N7" s="60"/>
      <c r="P7" s="24"/>
      <c r="Q7" s="42"/>
      <c r="R7" s="42"/>
      <c r="T7" s="735"/>
      <c r="U7" s="900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55" t="s">
        <v>18</v>
      </c>
      <c r="B8" s="732"/>
      <c r="C8" s="733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0">
        <v>0.41666666666666669</v>
      </c>
      <c r="R8" s="971"/>
      <c r="T8" s="735"/>
      <c r="U8" s="900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6"/>
      <c r="E9" s="817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4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21"/>
      <c r="P9" s="26" t="s">
        <v>20</v>
      </c>
      <c r="Q9" s="1023"/>
      <c r="R9" s="807"/>
      <c r="T9" s="735"/>
      <c r="U9" s="900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6"/>
      <c r="E10" s="817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6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6"/>
      <c r="R10" s="977"/>
      <c r="U10" s="24" t="s">
        <v>22</v>
      </c>
      <c r="V10" s="1120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5"/>
      <c r="R11" s="774"/>
      <c r="U11" s="24" t="s">
        <v>26</v>
      </c>
      <c r="V11" s="806" t="s">
        <v>27</v>
      </c>
      <c r="W11" s="807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7" t="s">
        <v>28</v>
      </c>
      <c r="B12" s="904"/>
      <c r="C12" s="904"/>
      <c r="D12" s="904"/>
      <c r="E12" s="904"/>
      <c r="F12" s="904"/>
      <c r="G12" s="904"/>
      <c r="H12" s="904"/>
      <c r="I12" s="904"/>
      <c r="J12" s="904"/>
      <c r="K12" s="904"/>
      <c r="L12" s="904"/>
      <c r="M12" s="770"/>
      <c r="N12" s="62"/>
      <c r="P12" s="24" t="s">
        <v>29</v>
      </c>
      <c r="Q12" s="970"/>
      <c r="R12" s="971"/>
      <c r="S12" s="23"/>
      <c r="U12" s="24"/>
      <c r="V12" s="762"/>
      <c r="W12" s="735"/>
      <c r="AB12" s="51"/>
      <c r="AC12" s="51"/>
      <c r="AD12" s="51"/>
      <c r="AE12" s="51"/>
    </row>
    <row r="13" spans="1:32" s="720" customFormat="1" ht="23.25" customHeight="1" x14ac:dyDescent="0.2">
      <c r="A13" s="947" t="s">
        <v>30</v>
      </c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770"/>
      <c r="N13" s="62"/>
      <c r="O13" s="26"/>
      <c r="P13" s="26" t="s">
        <v>31</v>
      </c>
      <c r="Q13" s="806"/>
      <c r="R13" s="8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7" t="s">
        <v>32</v>
      </c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0" t="s">
        <v>33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770"/>
      <c r="N15" s="63"/>
      <c r="P15" s="956" t="s">
        <v>34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7"/>
      <c r="Q16" s="957"/>
      <c r="R16" s="957"/>
      <c r="S16" s="957"/>
      <c r="T16" s="9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4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50"/>
      <c r="R17" s="1050"/>
      <c r="S17" s="1050"/>
      <c r="T17" s="743"/>
      <c r="U17" s="769" t="s">
        <v>50</v>
      </c>
      <c r="V17" s="770"/>
      <c r="W17" s="742" t="s">
        <v>51</v>
      </c>
      <c r="X17" s="742" t="s">
        <v>52</v>
      </c>
      <c r="Y17" s="771" t="s">
        <v>53</v>
      </c>
      <c r="Z17" s="890" t="s">
        <v>54</v>
      </c>
      <c r="AA17" s="796" t="s">
        <v>55</v>
      </c>
      <c r="AB17" s="796" t="s">
        <v>56</v>
      </c>
      <c r="AC17" s="796" t="s">
        <v>57</v>
      </c>
      <c r="AD17" s="796" t="s">
        <v>58</v>
      </c>
      <c r="AE17" s="797"/>
      <c r="AF17" s="798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1"/>
      <c r="R18" s="1051"/>
      <c r="S18" s="1051"/>
      <c r="T18" s="745"/>
      <c r="U18" s="67" t="s">
        <v>60</v>
      </c>
      <c r="V18" s="67" t="s">
        <v>61</v>
      </c>
      <c r="W18" s="748"/>
      <c r="X18" s="748"/>
      <c r="Y18" s="772"/>
      <c r="Z18" s="891"/>
      <c r="AA18" s="886"/>
      <c r="AB18" s="886"/>
      <c r="AC18" s="886"/>
      <c r="AD18" s="799"/>
      <c r="AE18" s="800"/>
      <c r="AF18" s="801"/>
      <c r="AG18" s="66"/>
      <c r="BD18" s="65"/>
    </row>
    <row r="19" spans="1:68" ht="27.75" hidden="1" customHeight="1" x14ac:dyDescent="0.2">
      <c r="A19" s="908" t="s">
        <v>62</v>
      </c>
      <c r="B19" s="909"/>
      <c r="C19" s="909"/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  <c r="AA19" s="48"/>
      <c r="AB19" s="48"/>
      <c r="AC19" s="48"/>
    </row>
    <row r="20" spans="1:68" ht="16.5" hidden="1" customHeight="1" x14ac:dyDescent="0.25">
      <c r="A20" s="761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hidden="1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9">
        <v>4680115885004</v>
      </c>
      <c r="E22" s="730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1" t="s">
        <v>70</v>
      </c>
      <c r="Q23" s="732"/>
      <c r="R23" s="732"/>
      <c r="S23" s="732"/>
      <c r="T23" s="732"/>
      <c r="U23" s="732"/>
      <c r="V23" s="733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1" t="s">
        <v>70</v>
      </c>
      <c r="Q24" s="732"/>
      <c r="R24" s="732"/>
      <c r="S24" s="732"/>
      <c r="T24" s="732"/>
      <c r="U24" s="732"/>
      <c r="V24" s="733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9">
        <v>4680115885912</v>
      </c>
      <c r="E26" s="730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95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9">
        <v>4607091383881</v>
      </c>
      <c r="E27" s="730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9">
        <v>4607091388237</v>
      </c>
      <c r="E28" s="730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9">
        <v>4607091383935</v>
      </c>
      <c r="E29" s="730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9">
        <v>4680115881990</v>
      </c>
      <c r="E30" s="730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9">
        <v>4680115881853</v>
      </c>
      <c r="E31" s="730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9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9">
        <v>4680115885905</v>
      </c>
      <c r="E32" s="730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9">
        <v>4607091383911</v>
      </c>
      <c r="E33" s="730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9">
        <v>4607091388244</v>
      </c>
      <c r="E34" s="730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1" t="s">
        <v>70</v>
      </c>
      <c r="Q35" s="732"/>
      <c r="R35" s="732"/>
      <c r="S35" s="732"/>
      <c r="T35" s="732"/>
      <c r="U35" s="732"/>
      <c r="V35" s="733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1" t="s">
        <v>70</v>
      </c>
      <c r="Q36" s="732"/>
      <c r="R36" s="732"/>
      <c r="S36" s="732"/>
      <c r="T36" s="732"/>
      <c r="U36" s="732"/>
      <c r="V36" s="733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9">
        <v>4607091388503</v>
      </c>
      <c r="E38" s="730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1" t="s">
        <v>70</v>
      </c>
      <c r="Q39" s="732"/>
      <c r="R39" s="732"/>
      <c r="S39" s="732"/>
      <c r="T39" s="732"/>
      <c r="U39" s="732"/>
      <c r="V39" s="733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1" t="s">
        <v>70</v>
      </c>
      <c r="Q40" s="732"/>
      <c r="R40" s="732"/>
      <c r="S40" s="732"/>
      <c r="T40" s="732"/>
      <c r="U40" s="732"/>
      <c r="V40" s="733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9">
        <v>4607091389111</v>
      </c>
      <c r="E42" s="730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1" t="s">
        <v>70</v>
      </c>
      <c r="Q43" s="732"/>
      <c r="R43" s="732"/>
      <c r="S43" s="732"/>
      <c r="T43" s="732"/>
      <c r="U43" s="732"/>
      <c r="V43" s="733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1" t="s">
        <v>70</v>
      </c>
      <c r="Q44" s="732"/>
      <c r="R44" s="732"/>
      <c r="S44" s="732"/>
      <c r="T44" s="732"/>
      <c r="U44" s="732"/>
      <c r="V44" s="733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908" t="s">
        <v>111</v>
      </c>
      <c r="B45" s="909"/>
      <c r="C45" s="909"/>
      <c r="D45" s="909"/>
      <c r="E45" s="909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09"/>
      <c r="R45" s="909"/>
      <c r="S45" s="909"/>
      <c r="T45" s="909"/>
      <c r="U45" s="909"/>
      <c r="V45" s="909"/>
      <c r="W45" s="909"/>
      <c r="X45" s="909"/>
      <c r="Y45" s="909"/>
      <c r="Z45" s="909"/>
      <c r="AA45" s="48"/>
      <c r="AB45" s="48"/>
      <c r="AC45" s="48"/>
    </row>
    <row r="46" spans="1:68" ht="16.5" hidden="1" customHeight="1" x14ac:dyDescent="0.25">
      <c r="A46" s="761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hidden="1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9">
        <v>4607091385670</v>
      </c>
      <c r="E48" s="730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9">
        <v>4607091385670</v>
      </c>
      <c r="E49" s="730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777.6</v>
      </c>
      <c r="Y49" s="724">
        <f t="shared" si="6"/>
        <v>777.6</v>
      </c>
      <c r="Z49" s="36">
        <f>IFERROR(IF(Y49=0,"",ROUNDUP(Y49/H49,0)*0.02175),"")</f>
        <v>1.5659999999999998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812.15999999999985</v>
      </c>
      <c r="BN49" s="64">
        <f t="shared" si="8"/>
        <v>812.15999999999985</v>
      </c>
      <c r="BO49" s="64">
        <f t="shared" si="9"/>
        <v>1.2857142857142856</v>
      </c>
      <c r="BP49" s="64">
        <f t="shared" si="10"/>
        <v>1.2857142857142856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29">
        <v>4680115883956</v>
      </c>
      <c r="E50" s="730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9">
        <v>4680115882539</v>
      </c>
      <c r="E51" s="730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8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9">
        <v>4607091385687</v>
      </c>
      <c r="E52" s="730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29">
        <v>4680115883949</v>
      </c>
      <c r="E53" s="730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1" t="s">
        <v>70</v>
      </c>
      <c r="Q54" s="732"/>
      <c r="R54" s="732"/>
      <c r="S54" s="732"/>
      <c r="T54" s="732"/>
      <c r="U54" s="732"/>
      <c r="V54" s="733"/>
      <c r="W54" s="37" t="s">
        <v>71</v>
      </c>
      <c r="X54" s="725">
        <f>IFERROR(X48/H48,"0")+IFERROR(X49/H49,"0")+IFERROR(X50/H50,"0")+IFERROR(X51/H51,"0")+IFERROR(X52/H52,"0")+IFERROR(X53/H53,"0")</f>
        <v>72</v>
      </c>
      <c r="Y54" s="725">
        <f>IFERROR(Y48/H48,"0")+IFERROR(Y49/H49,"0")+IFERROR(Y50/H50,"0")+IFERROR(Y51/H51,"0")+IFERROR(Y52/H52,"0")+IFERROR(Y53/H53,"0")</f>
        <v>72</v>
      </c>
      <c r="Z54" s="725">
        <f>IFERROR(IF(Z48="",0,Z48),"0")+IFERROR(IF(Z49="",0,Z49),"0")+IFERROR(IF(Z50="",0,Z50),"0")+IFERROR(IF(Z51="",0,Z51),"0")+IFERROR(IF(Z52="",0,Z52),"0")+IFERROR(IF(Z53="",0,Z53),"0")</f>
        <v>1.5659999999999998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1" t="s">
        <v>70</v>
      </c>
      <c r="Q55" s="732"/>
      <c r="R55" s="732"/>
      <c r="S55" s="732"/>
      <c r="T55" s="732"/>
      <c r="U55" s="732"/>
      <c r="V55" s="733"/>
      <c r="W55" s="37" t="s">
        <v>68</v>
      </c>
      <c r="X55" s="725">
        <f>IFERROR(SUM(X48:X53),"0")</f>
        <v>777.6</v>
      </c>
      <c r="Y55" s="725">
        <f>IFERROR(SUM(Y48:Y53),"0")</f>
        <v>777.6</v>
      </c>
      <c r="Z55" s="37"/>
      <c r="AA55" s="726"/>
      <c r="AB55" s="726"/>
      <c r="AC55" s="726"/>
    </row>
    <row r="56" spans="1:68" ht="14.25" hidden="1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29">
        <v>4680115885233</v>
      </c>
      <c r="E57" s="730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29">
        <v>4680115884915</v>
      </c>
      <c r="E58" s="730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1" t="s">
        <v>70</v>
      </c>
      <c r="Q59" s="732"/>
      <c r="R59" s="732"/>
      <c r="S59" s="732"/>
      <c r="T59" s="732"/>
      <c r="U59" s="732"/>
      <c r="V59" s="733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1" t="s">
        <v>70</v>
      </c>
      <c r="Q60" s="732"/>
      <c r="R60" s="732"/>
      <c r="S60" s="732"/>
      <c r="T60" s="732"/>
      <c r="U60" s="732"/>
      <c r="V60" s="733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61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hidden="1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9">
        <v>4680115885882</v>
      </c>
      <c r="E63" s="730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4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537.6</v>
      </c>
      <c r="Y63" s="724">
        <f t="shared" ref="Y63:Y70" si="11">IFERROR(IF(X63="",0,CEILING((X63/$H63),1)*$H63),"")</f>
        <v>537.59999999999991</v>
      </c>
      <c r="Z63" s="36">
        <f>IFERROR(IF(Y63=0,"",ROUNDUP(Y63/H63,0)*0.02175),"")</f>
        <v>1.044</v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560.64</v>
      </c>
      <c r="BN63" s="64">
        <f t="shared" ref="BN63:BN70" si="13">IFERROR(Y63*I63/H63,"0")</f>
        <v>560.63999999999987</v>
      </c>
      <c r="BO63" s="64">
        <f t="shared" ref="BO63:BO70" si="14">IFERROR(1/J63*(X63/H63),"0")</f>
        <v>0.85714285714285721</v>
      </c>
      <c r="BP63" s="64">
        <f t="shared" ref="BP63:BP70" si="15">IFERROR(1/J63*(Y63/H63),"0")</f>
        <v>0.85714285714285698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9">
        <v>4680115881426</v>
      </c>
      <c r="E64" s="730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1036.8</v>
      </c>
      <c r="Y64" s="724">
        <f t="shared" si="11"/>
        <v>1036.8000000000002</v>
      </c>
      <c r="Z64" s="36">
        <f>IFERROR(IF(Y64=0,"",ROUNDUP(Y64/H64,0)*0.02175),"")</f>
        <v>2.0880000000000001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1082.8799999999999</v>
      </c>
      <c r="BN64" s="64">
        <f t="shared" si="13"/>
        <v>1082.8800000000001</v>
      </c>
      <c r="BO64" s="64">
        <f t="shared" si="14"/>
        <v>1.714285714285714</v>
      </c>
      <c r="BP64" s="64">
        <f t="shared" si="15"/>
        <v>1.7142857142857144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29">
        <v>4680115881426</v>
      </c>
      <c r="E65" s="730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29">
        <v>4680115880283</v>
      </c>
      <c r="E66" s="730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29">
        <v>4680115882720</v>
      </c>
      <c r="E67" s="730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29">
        <v>4680115885899</v>
      </c>
      <c r="E68" s="730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31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29">
        <v>4680115881525</v>
      </c>
      <c r="E69" s="730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29">
        <v>4680115881419</v>
      </c>
      <c r="E70" s="730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1" t="s">
        <v>70</v>
      </c>
      <c r="Q71" s="732"/>
      <c r="R71" s="732"/>
      <c r="S71" s="732"/>
      <c r="T71" s="732"/>
      <c r="U71" s="732"/>
      <c r="V71" s="733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144</v>
      </c>
      <c r="Y71" s="725">
        <f>IFERROR(Y63/H63,"0")+IFERROR(Y64/H64,"0")+IFERROR(Y65/H65,"0")+IFERROR(Y66/H66,"0")+IFERROR(Y67/H67,"0")+IFERROR(Y68/H68,"0")+IFERROR(Y69/H69,"0")+IFERROR(Y70/H70,"0")</f>
        <v>144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3.1320000000000001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1" t="s">
        <v>70</v>
      </c>
      <c r="Q72" s="732"/>
      <c r="R72" s="732"/>
      <c r="S72" s="732"/>
      <c r="T72" s="732"/>
      <c r="U72" s="732"/>
      <c r="V72" s="733"/>
      <c r="W72" s="37" t="s">
        <v>68</v>
      </c>
      <c r="X72" s="725">
        <f>IFERROR(SUM(X63:X70),"0")</f>
        <v>1574.4</v>
      </c>
      <c r="Y72" s="725">
        <f>IFERROR(SUM(Y63:Y70),"0")</f>
        <v>1574.4</v>
      </c>
      <c r="Z72" s="37"/>
      <c r="AA72" s="726"/>
      <c r="AB72" s="726"/>
      <c r="AC72" s="726"/>
    </row>
    <row r="73" spans="1:68" ht="14.25" hidden="1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9">
        <v>4680115881440</v>
      </c>
      <c r="E74" s="730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604.79999999999995</v>
      </c>
      <c r="Y74" s="724">
        <f>IFERROR(IF(X74="",0,CEILING((X74/$H74),1)*$H74),"")</f>
        <v>604.80000000000007</v>
      </c>
      <c r="Z74" s="36">
        <f>IFERROR(IF(Y74=0,"",ROUNDUP(Y74/H74,0)*0.02175),"")</f>
        <v>1.218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631.67999999999995</v>
      </c>
      <c r="BN74" s="64">
        <f>IFERROR(Y74*I74/H74,"0")</f>
        <v>631.67999999999995</v>
      </c>
      <c r="BO74" s="64">
        <f>IFERROR(1/J74*(X74/H74),"0")</f>
        <v>0.99999999999999978</v>
      </c>
      <c r="BP74" s="64">
        <f>IFERROR(1/J74*(Y74/H74),"0")</f>
        <v>1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29">
        <v>4680115882751</v>
      </c>
      <c r="E75" s="730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29">
        <v>4680115885950</v>
      </c>
      <c r="E76" s="730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7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29">
        <v>4680115881433</v>
      </c>
      <c r="E77" s="730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1" t="s">
        <v>70</v>
      </c>
      <c r="Q78" s="732"/>
      <c r="R78" s="732"/>
      <c r="S78" s="732"/>
      <c r="T78" s="732"/>
      <c r="U78" s="732"/>
      <c r="V78" s="733"/>
      <c r="W78" s="37" t="s">
        <v>71</v>
      </c>
      <c r="X78" s="725">
        <f>IFERROR(X74/H74,"0")+IFERROR(X75/H75,"0")+IFERROR(X76/H76,"0")+IFERROR(X77/H77,"0")</f>
        <v>55.999999999999993</v>
      </c>
      <c r="Y78" s="725">
        <f>IFERROR(Y74/H74,"0")+IFERROR(Y75/H75,"0")+IFERROR(Y76/H76,"0")+IFERROR(Y77/H77,"0")</f>
        <v>56</v>
      </c>
      <c r="Z78" s="725">
        <f>IFERROR(IF(Z74="",0,Z74),"0")+IFERROR(IF(Z75="",0,Z75),"0")+IFERROR(IF(Z76="",0,Z76),"0")+IFERROR(IF(Z77="",0,Z77),"0")</f>
        <v>1.218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1" t="s">
        <v>70</v>
      </c>
      <c r="Q79" s="732"/>
      <c r="R79" s="732"/>
      <c r="S79" s="732"/>
      <c r="T79" s="732"/>
      <c r="U79" s="732"/>
      <c r="V79" s="733"/>
      <c r="W79" s="37" t="s">
        <v>68</v>
      </c>
      <c r="X79" s="725">
        <f>IFERROR(SUM(X74:X77),"0")</f>
        <v>604.79999999999995</v>
      </c>
      <c r="Y79" s="725">
        <f>IFERROR(SUM(Y74:Y77),"0")</f>
        <v>604.80000000000007</v>
      </c>
      <c r="Z79" s="37"/>
      <c r="AA79" s="726"/>
      <c r="AB79" s="726"/>
      <c r="AC79" s="726"/>
    </row>
    <row r="80" spans="1:68" ht="14.25" hidden="1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29">
        <v>4680115885066</v>
      </c>
      <c r="E81" s="730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29">
        <v>4680115885042</v>
      </c>
      <c r="E82" s="730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29">
        <v>4680115885080</v>
      </c>
      <c r="E83" s="730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29">
        <v>4680115885073</v>
      </c>
      <c r="E84" s="730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29">
        <v>4680115885059</v>
      </c>
      <c r="E85" s="730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29">
        <v>4680115885097</v>
      </c>
      <c r="E86" s="730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1" t="s">
        <v>70</v>
      </c>
      <c r="Q87" s="732"/>
      <c r="R87" s="732"/>
      <c r="S87" s="732"/>
      <c r="T87" s="732"/>
      <c r="U87" s="732"/>
      <c r="V87" s="733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1" t="s">
        <v>70</v>
      </c>
      <c r="Q88" s="732"/>
      <c r="R88" s="732"/>
      <c r="S88" s="732"/>
      <c r="T88" s="732"/>
      <c r="U88" s="732"/>
      <c r="V88" s="733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29">
        <v>4680115885929</v>
      </c>
      <c r="E90" s="730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19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29">
        <v>4680115881891</v>
      </c>
      <c r="E91" s="730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01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29">
        <v>4680115885769</v>
      </c>
      <c r="E92" s="730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5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29">
        <v>4680115884410</v>
      </c>
      <c r="E93" s="730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29">
        <v>4680115884403</v>
      </c>
      <c r="E94" s="730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29">
        <v>4680115884311</v>
      </c>
      <c r="E95" s="730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1" t="s">
        <v>70</v>
      </c>
      <c r="Q96" s="732"/>
      <c r="R96" s="732"/>
      <c r="S96" s="732"/>
      <c r="T96" s="732"/>
      <c r="U96" s="732"/>
      <c r="V96" s="733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1" t="s">
        <v>70</v>
      </c>
      <c r="Q97" s="732"/>
      <c r="R97" s="732"/>
      <c r="S97" s="732"/>
      <c r="T97" s="732"/>
      <c r="U97" s="732"/>
      <c r="V97" s="733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9">
        <v>4680115881532</v>
      </c>
      <c r="E99" s="730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124.8</v>
      </c>
      <c r="Y99" s="724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29">
        <v>4680115881532</v>
      </c>
      <c r="E100" s="730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29">
        <v>4680115881464</v>
      </c>
      <c r="E101" s="730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1" t="s">
        <v>70</v>
      </c>
      <c r="Q102" s="732"/>
      <c r="R102" s="732"/>
      <c r="S102" s="732"/>
      <c r="T102" s="732"/>
      <c r="U102" s="732"/>
      <c r="V102" s="733"/>
      <c r="W102" s="37" t="s">
        <v>71</v>
      </c>
      <c r="X102" s="725">
        <f>IFERROR(X99/H99,"0")+IFERROR(X100/H100,"0")+IFERROR(X101/H101,"0")</f>
        <v>16</v>
      </c>
      <c r="Y102" s="725">
        <f>IFERROR(Y99/H99,"0")+IFERROR(Y100/H100,"0")+IFERROR(Y101/H101,"0")</f>
        <v>16</v>
      </c>
      <c r="Z102" s="725">
        <f>IFERROR(IF(Z99="",0,Z99),"0")+IFERROR(IF(Z100="",0,Z100),"0")+IFERROR(IF(Z101="",0,Z101),"0")</f>
        <v>0.34799999999999998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1" t="s">
        <v>70</v>
      </c>
      <c r="Q103" s="732"/>
      <c r="R103" s="732"/>
      <c r="S103" s="732"/>
      <c r="T103" s="732"/>
      <c r="U103" s="732"/>
      <c r="V103" s="733"/>
      <c r="W103" s="37" t="s">
        <v>68</v>
      </c>
      <c r="X103" s="725">
        <f>IFERROR(SUM(X99:X101),"0")</f>
        <v>124.8</v>
      </c>
      <c r="Y103" s="725">
        <f>IFERROR(SUM(Y99:Y101),"0")</f>
        <v>124.8</v>
      </c>
      <c r="Z103" s="37"/>
      <c r="AA103" s="726"/>
      <c r="AB103" s="726"/>
      <c r="AC103" s="726"/>
    </row>
    <row r="104" spans="1:68" ht="16.5" hidden="1" customHeight="1" x14ac:dyDescent="0.25">
      <c r="A104" s="761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hidden="1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29">
        <v>4680115881327</v>
      </c>
      <c r="E106" s="730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29">
        <v>4680115881518</v>
      </c>
      <c r="E107" s="730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29">
        <v>4680115881303</v>
      </c>
      <c r="E108" s="730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1" t="s">
        <v>70</v>
      </c>
      <c r="Q109" s="732"/>
      <c r="R109" s="732"/>
      <c r="S109" s="732"/>
      <c r="T109" s="732"/>
      <c r="U109" s="732"/>
      <c r="V109" s="733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1" t="s">
        <v>70</v>
      </c>
      <c r="Q110" s="732"/>
      <c r="R110" s="732"/>
      <c r="S110" s="732"/>
      <c r="T110" s="732"/>
      <c r="U110" s="732"/>
      <c r="V110" s="733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9">
        <v>4607091386967</v>
      </c>
      <c r="E112" s="730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324</v>
      </c>
      <c r="Y112" s="724">
        <f>IFERROR(IF(X112="",0,CEILING((X112/$H112),1)*$H112),"")</f>
        <v>324</v>
      </c>
      <c r="Z112" s="36">
        <f>IFERROR(IF(Y112=0,"",ROUNDUP(Y112/H112,0)*0.02175),"")</f>
        <v>0.86999999999999988</v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346.56</v>
      </c>
      <c r="BN112" s="64">
        <f>IFERROR(Y112*I112/H112,"0")</f>
        <v>346.56</v>
      </c>
      <c r="BO112" s="64">
        <f>IFERROR(1/J112*(X112/H112),"0")</f>
        <v>0.71428571428571419</v>
      </c>
      <c r="BP112" s="64">
        <f>IFERROR(1/J112*(Y112/H112),"0")</f>
        <v>0.71428571428571419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29">
        <v>4607091386967</v>
      </c>
      <c r="E113" s="730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9">
        <v>4607091385731</v>
      </c>
      <c r="E114" s="730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97.2</v>
      </c>
      <c r="Y114" s="724">
        <f>IFERROR(IF(X114="",0,CEILING((X114/$H114),1)*$H114),"")</f>
        <v>97.2</v>
      </c>
      <c r="Z114" s="36">
        <f>IFERROR(IF(Y114=0,"",ROUNDUP(Y114/H114,0)*0.00753),"")</f>
        <v>0.27107999999999999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106.99199999999999</v>
      </c>
      <c r="BN114" s="64">
        <f>IFERROR(Y114*I114/H114,"0")</f>
        <v>106.99199999999999</v>
      </c>
      <c r="BO114" s="64">
        <f>IFERROR(1/J114*(X114/H114),"0")</f>
        <v>0.23076923076923075</v>
      </c>
      <c r="BP114" s="64">
        <f>IFERROR(1/J114*(Y114/H114),"0")</f>
        <v>0.23076923076923075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9">
        <v>4680115880894</v>
      </c>
      <c r="E115" s="730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9">
        <v>4680115880214</v>
      </c>
      <c r="E116" s="730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1" t="s">
        <v>70</v>
      </c>
      <c r="Q117" s="732"/>
      <c r="R117" s="732"/>
      <c r="S117" s="732"/>
      <c r="T117" s="732"/>
      <c r="U117" s="732"/>
      <c r="V117" s="733"/>
      <c r="W117" s="37" t="s">
        <v>71</v>
      </c>
      <c r="X117" s="725">
        <f>IFERROR(X112/H112,"0")+IFERROR(X113/H113,"0")+IFERROR(X114/H114,"0")+IFERROR(X115/H115,"0")+IFERROR(X116/H116,"0")</f>
        <v>76</v>
      </c>
      <c r="Y117" s="725">
        <f>IFERROR(Y112/H112,"0")+IFERROR(Y113/H113,"0")+IFERROR(Y114/H114,"0")+IFERROR(Y115/H115,"0")+IFERROR(Y116/H116,"0")</f>
        <v>76</v>
      </c>
      <c r="Z117" s="725">
        <f>IFERROR(IF(Z112="",0,Z112),"0")+IFERROR(IF(Z113="",0,Z113),"0")+IFERROR(IF(Z114="",0,Z114),"0")+IFERROR(IF(Z115="",0,Z115),"0")+IFERROR(IF(Z116="",0,Z116),"0")</f>
        <v>1.1410799999999999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1" t="s">
        <v>70</v>
      </c>
      <c r="Q118" s="732"/>
      <c r="R118" s="732"/>
      <c r="S118" s="732"/>
      <c r="T118" s="732"/>
      <c r="U118" s="732"/>
      <c r="V118" s="733"/>
      <c r="W118" s="37" t="s">
        <v>68</v>
      </c>
      <c r="X118" s="725">
        <f>IFERROR(SUM(X112:X116),"0")</f>
        <v>421.2</v>
      </c>
      <c r="Y118" s="725">
        <f>IFERROR(SUM(Y112:Y116),"0")</f>
        <v>421.2</v>
      </c>
      <c r="Z118" s="37"/>
      <c r="AA118" s="726"/>
      <c r="AB118" s="726"/>
      <c r="AC118" s="726"/>
    </row>
    <row r="119" spans="1:68" ht="16.5" hidden="1" customHeight="1" x14ac:dyDescent="0.25">
      <c r="A119" s="761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hidden="1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9">
        <v>4680115882133</v>
      </c>
      <c r="E121" s="730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777.6</v>
      </c>
      <c r="Y121" s="724">
        <f>IFERROR(IF(X121="",0,CEILING((X121/$H121),1)*$H121),"")</f>
        <v>777.6</v>
      </c>
      <c r="Z121" s="36">
        <f>IFERROR(IF(Y121=0,"",ROUNDUP(Y121/H121,0)*0.02175),"")</f>
        <v>1.5659999999999998</v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812.15999999999985</v>
      </c>
      <c r="BN121" s="64">
        <f>IFERROR(Y121*I121/H121,"0")</f>
        <v>812.15999999999985</v>
      </c>
      <c r="BO121" s="64">
        <f>IFERROR(1/J121*(X121/H121),"0")</f>
        <v>1.2857142857142856</v>
      </c>
      <c r="BP121" s="64">
        <f>IFERROR(1/J121*(Y121/H121),"0")</f>
        <v>1.2857142857142856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29">
        <v>4680115882133</v>
      </c>
      <c r="E122" s="730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9">
        <v>4680115880269</v>
      </c>
      <c r="E123" s="730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29">
        <v>4680115880429</v>
      </c>
      <c r="E124" s="730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9">
        <v>4680115881457</v>
      </c>
      <c r="E125" s="730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1" t="s">
        <v>70</v>
      </c>
      <c r="Q126" s="732"/>
      <c r="R126" s="732"/>
      <c r="S126" s="732"/>
      <c r="T126" s="732"/>
      <c r="U126" s="732"/>
      <c r="V126" s="733"/>
      <c r="W126" s="37" t="s">
        <v>71</v>
      </c>
      <c r="X126" s="725">
        <f>IFERROR(X121/H121,"0")+IFERROR(X122/H122,"0")+IFERROR(X123/H123,"0")+IFERROR(X124/H124,"0")+IFERROR(X125/H125,"0")</f>
        <v>72</v>
      </c>
      <c r="Y126" s="725">
        <f>IFERROR(Y121/H121,"0")+IFERROR(Y122/H122,"0")+IFERROR(Y123/H123,"0")+IFERROR(Y124/H124,"0")+IFERROR(Y125/H125,"0")</f>
        <v>72</v>
      </c>
      <c r="Z126" s="725">
        <f>IFERROR(IF(Z121="",0,Z121),"0")+IFERROR(IF(Z122="",0,Z122),"0")+IFERROR(IF(Z123="",0,Z123),"0")+IFERROR(IF(Z124="",0,Z124),"0")+IFERROR(IF(Z125="",0,Z125),"0")</f>
        <v>1.5659999999999998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1" t="s">
        <v>70</v>
      </c>
      <c r="Q127" s="732"/>
      <c r="R127" s="732"/>
      <c r="S127" s="732"/>
      <c r="T127" s="732"/>
      <c r="U127" s="732"/>
      <c r="V127" s="733"/>
      <c r="W127" s="37" t="s">
        <v>68</v>
      </c>
      <c r="X127" s="725">
        <f>IFERROR(SUM(X121:X125),"0")</f>
        <v>777.6</v>
      </c>
      <c r="Y127" s="725">
        <f>IFERROR(SUM(Y121:Y125),"0")</f>
        <v>777.6</v>
      </c>
      <c r="Z127" s="37"/>
      <c r="AA127" s="726"/>
      <c r="AB127" s="726"/>
      <c r="AC127" s="726"/>
    </row>
    <row r="128" spans="1:68" ht="14.25" hidden="1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29">
        <v>4680115881488</v>
      </c>
      <c r="E129" s="730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9">
        <v>4680115881488</v>
      </c>
      <c r="E130" s="730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32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9">
        <v>4680115882775</v>
      </c>
      <c r="E131" s="730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9">
        <v>4680115882775</v>
      </c>
      <c r="E132" s="730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29">
        <v>4680115880658</v>
      </c>
      <c r="E133" s="730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3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1" t="s">
        <v>70</v>
      </c>
      <c r="Q134" s="732"/>
      <c r="R134" s="732"/>
      <c r="S134" s="732"/>
      <c r="T134" s="732"/>
      <c r="U134" s="732"/>
      <c r="V134" s="733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1" t="s">
        <v>70</v>
      </c>
      <c r="Q135" s="732"/>
      <c r="R135" s="732"/>
      <c r="S135" s="732"/>
      <c r="T135" s="732"/>
      <c r="U135" s="732"/>
      <c r="V135" s="733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29">
        <v>4607091385168</v>
      </c>
      <c r="E137" s="730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9">
        <v>4607091385168</v>
      </c>
      <c r="E138" s="730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518.4</v>
      </c>
      <c r="Y138" s="724">
        <f t="shared" si="26"/>
        <v>518.4</v>
      </c>
      <c r="Z138" s="36">
        <f>IFERROR(IF(Y138=0,"",ROUNDUP(Y138/H138,0)*0.02175),"")</f>
        <v>1.3919999999999999</v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554.11199999999997</v>
      </c>
      <c r="BN138" s="64">
        <f t="shared" si="28"/>
        <v>554.11199999999997</v>
      </c>
      <c r="BO138" s="64">
        <f t="shared" si="29"/>
        <v>1.1428571428571428</v>
      </c>
      <c r="BP138" s="64">
        <f t="shared" si="30"/>
        <v>1.1428571428571428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29">
        <v>4680115884540</v>
      </c>
      <c r="E139" s="730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7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9">
        <v>4607091383256</v>
      </c>
      <c r="E140" s="730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9">
        <v>4607091385748</v>
      </c>
      <c r="E141" s="730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97.2</v>
      </c>
      <c r="Y141" s="724">
        <f t="shared" si="26"/>
        <v>97.2</v>
      </c>
      <c r="Z141" s="36">
        <f>IFERROR(IF(Y141=0,"",ROUNDUP(Y141/H141,0)*0.00753),"")</f>
        <v>0.27107999999999999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106.99199999999999</v>
      </c>
      <c r="BN141" s="64">
        <f t="shared" si="28"/>
        <v>106.99199999999999</v>
      </c>
      <c r="BO141" s="64">
        <f t="shared" si="29"/>
        <v>0.23076923076923075</v>
      </c>
      <c r="BP141" s="64">
        <f t="shared" si="30"/>
        <v>0.23076923076923075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29">
        <v>4680115884533</v>
      </c>
      <c r="E142" s="730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9">
        <v>4680115882645</v>
      </c>
      <c r="E143" s="730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1" t="s">
        <v>70</v>
      </c>
      <c r="Q144" s="732"/>
      <c r="R144" s="732"/>
      <c r="S144" s="732"/>
      <c r="T144" s="732"/>
      <c r="U144" s="732"/>
      <c r="V144" s="733"/>
      <c r="W144" s="37" t="s">
        <v>71</v>
      </c>
      <c r="X144" s="725">
        <f>IFERROR(X137/H137,"0")+IFERROR(X138/H138,"0")+IFERROR(X139/H139,"0")+IFERROR(X140/H140,"0")+IFERROR(X141/H141,"0")+IFERROR(X142/H142,"0")+IFERROR(X143/H143,"0")</f>
        <v>100</v>
      </c>
      <c r="Y144" s="725">
        <f>IFERROR(Y137/H137,"0")+IFERROR(Y138/H138,"0")+IFERROR(Y139/H139,"0")+IFERROR(Y140/H140,"0")+IFERROR(Y141/H141,"0")+IFERROR(Y142/H142,"0")+IFERROR(Y143/H143,"0")</f>
        <v>100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1.6630799999999999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1" t="s">
        <v>70</v>
      </c>
      <c r="Q145" s="732"/>
      <c r="R145" s="732"/>
      <c r="S145" s="732"/>
      <c r="T145" s="732"/>
      <c r="U145" s="732"/>
      <c r="V145" s="733"/>
      <c r="W145" s="37" t="s">
        <v>68</v>
      </c>
      <c r="X145" s="725">
        <f>IFERROR(SUM(X137:X143),"0")</f>
        <v>615.6</v>
      </c>
      <c r="Y145" s="725">
        <f>IFERROR(SUM(Y137:Y143),"0")</f>
        <v>615.6</v>
      </c>
      <c r="Z145" s="37"/>
      <c r="AA145" s="726"/>
      <c r="AB145" s="726"/>
      <c r="AC145" s="726"/>
    </row>
    <row r="146" spans="1:68" ht="14.25" hidden="1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9">
        <v>4680115882652</v>
      </c>
      <c r="E147" s="730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9">
        <v>4680115880238</v>
      </c>
      <c r="E148" s="730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1" t="s">
        <v>70</v>
      </c>
      <c r="Q149" s="732"/>
      <c r="R149" s="732"/>
      <c r="S149" s="732"/>
      <c r="T149" s="732"/>
      <c r="U149" s="732"/>
      <c r="V149" s="733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1" t="s">
        <v>70</v>
      </c>
      <c r="Q150" s="732"/>
      <c r="R150" s="732"/>
      <c r="S150" s="732"/>
      <c r="T150" s="732"/>
      <c r="U150" s="732"/>
      <c r="V150" s="733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61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hidden="1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29">
        <v>4680115882577</v>
      </c>
      <c r="E153" s="730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8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9">
        <v>4680115882577</v>
      </c>
      <c r="E154" s="730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1" t="s">
        <v>70</v>
      </c>
      <c r="Q155" s="732"/>
      <c r="R155" s="732"/>
      <c r="S155" s="732"/>
      <c r="T155" s="732"/>
      <c r="U155" s="732"/>
      <c r="V155" s="733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1" t="s">
        <v>70</v>
      </c>
      <c r="Q156" s="732"/>
      <c r="R156" s="732"/>
      <c r="S156" s="732"/>
      <c r="T156" s="732"/>
      <c r="U156" s="732"/>
      <c r="V156" s="733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29">
        <v>4680115883444</v>
      </c>
      <c r="E158" s="730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9">
        <v>4680115883444</v>
      </c>
      <c r="E159" s="730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1" t="s">
        <v>70</v>
      </c>
      <c r="Q160" s="732"/>
      <c r="R160" s="732"/>
      <c r="S160" s="732"/>
      <c r="T160" s="732"/>
      <c r="U160" s="732"/>
      <c r="V160" s="733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1" t="s">
        <v>70</v>
      </c>
      <c r="Q161" s="732"/>
      <c r="R161" s="732"/>
      <c r="S161" s="732"/>
      <c r="T161" s="732"/>
      <c r="U161" s="732"/>
      <c r="V161" s="733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29">
        <v>4680115882584</v>
      </c>
      <c r="E163" s="730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29">
        <v>4680115882584</v>
      </c>
      <c r="E164" s="730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1" t="s">
        <v>70</v>
      </c>
      <c r="Q165" s="732"/>
      <c r="R165" s="732"/>
      <c r="S165" s="732"/>
      <c r="T165" s="732"/>
      <c r="U165" s="732"/>
      <c r="V165" s="733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1" t="s">
        <v>70</v>
      </c>
      <c r="Q166" s="732"/>
      <c r="R166" s="732"/>
      <c r="S166" s="732"/>
      <c r="T166" s="732"/>
      <c r="U166" s="732"/>
      <c r="V166" s="733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61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hidden="1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9">
        <v>4607091382952</v>
      </c>
      <c r="E169" s="730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9">
        <v>4607091384604</v>
      </c>
      <c r="E170" s="730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1" t="s">
        <v>70</v>
      </c>
      <c r="Q171" s="732"/>
      <c r="R171" s="732"/>
      <c r="S171" s="732"/>
      <c r="T171" s="732"/>
      <c r="U171" s="732"/>
      <c r="V171" s="733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1" t="s">
        <v>70</v>
      </c>
      <c r="Q172" s="732"/>
      <c r="R172" s="732"/>
      <c r="S172" s="732"/>
      <c r="T172" s="732"/>
      <c r="U172" s="732"/>
      <c r="V172" s="733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29">
        <v>4607091387667</v>
      </c>
      <c r="E174" s="730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9">
        <v>4607091387636</v>
      </c>
      <c r="E175" s="730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29">
        <v>4607091382426</v>
      </c>
      <c r="E176" s="730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9">
        <v>4607091386547</v>
      </c>
      <c r="E177" s="730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9">
        <v>4607091382464</v>
      </c>
      <c r="E178" s="730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1" t="s">
        <v>70</v>
      </c>
      <c r="Q179" s="732"/>
      <c r="R179" s="732"/>
      <c r="S179" s="732"/>
      <c r="T179" s="732"/>
      <c r="U179" s="732"/>
      <c r="V179" s="733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1" t="s">
        <v>70</v>
      </c>
      <c r="Q180" s="732"/>
      <c r="R180" s="732"/>
      <c r="S180" s="732"/>
      <c r="T180" s="732"/>
      <c r="U180" s="732"/>
      <c r="V180" s="733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9">
        <v>4607091385304</v>
      </c>
      <c r="E182" s="730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268.8</v>
      </c>
      <c r="Y182" s="724">
        <f>IFERROR(IF(X182="",0,CEILING((X182/$H182),1)*$H182),"")</f>
        <v>268.8</v>
      </c>
      <c r="Z182" s="36">
        <f>IFERROR(IF(Y182=0,"",ROUNDUP(Y182/H182,0)*0.02175),"")</f>
        <v>0.69599999999999995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286.84800000000001</v>
      </c>
      <c r="BN182" s="64">
        <f>IFERROR(Y182*I182/H182,"0")</f>
        <v>286.84800000000001</v>
      </c>
      <c r="BO182" s="64">
        <f>IFERROR(1/J182*(X182/H182),"0")</f>
        <v>0.5714285714285714</v>
      </c>
      <c r="BP182" s="64">
        <f>IFERROR(1/J182*(Y182/H182),"0")</f>
        <v>0.5714285714285714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29">
        <v>4607091386264</v>
      </c>
      <c r="E183" s="730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29">
        <v>4607091385427</v>
      </c>
      <c r="E184" s="730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1" t="s">
        <v>70</v>
      </c>
      <c r="Q185" s="732"/>
      <c r="R185" s="732"/>
      <c r="S185" s="732"/>
      <c r="T185" s="732"/>
      <c r="U185" s="732"/>
      <c r="V185" s="733"/>
      <c r="W185" s="37" t="s">
        <v>71</v>
      </c>
      <c r="X185" s="725">
        <f>IFERROR(X182/H182,"0")+IFERROR(X183/H183,"0")+IFERROR(X184/H184,"0")</f>
        <v>32</v>
      </c>
      <c r="Y185" s="725">
        <f>IFERROR(Y182/H182,"0")+IFERROR(Y183/H183,"0")+IFERROR(Y184/H184,"0")</f>
        <v>32</v>
      </c>
      <c r="Z185" s="725">
        <f>IFERROR(IF(Z182="",0,Z182),"0")+IFERROR(IF(Z183="",0,Z183),"0")+IFERROR(IF(Z184="",0,Z184),"0")</f>
        <v>0.69599999999999995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1" t="s">
        <v>70</v>
      </c>
      <c r="Q186" s="732"/>
      <c r="R186" s="732"/>
      <c r="S186" s="732"/>
      <c r="T186" s="732"/>
      <c r="U186" s="732"/>
      <c r="V186" s="733"/>
      <c r="W186" s="37" t="s">
        <v>68</v>
      </c>
      <c r="X186" s="725">
        <f>IFERROR(SUM(X182:X184),"0")</f>
        <v>268.8</v>
      </c>
      <c r="Y186" s="725">
        <f>IFERROR(SUM(Y182:Y184),"0")</f>
        <v>268.8</v>
      </c>
      <c r="Z186" s="37"/>
      <c r="AA186" s="726"/>
      <c r="AB186" s="726"/>
      <c r="AC186" s="726"/>
    </row>
    <row r="187" spans="1:68" ht="27.75" hidden="1" customHeight="1" x14ac:dyDescent="0.2">
      <c r="A187" s="908" t="s">
        <v>331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09"/>
      <c r="L187" s="909"/>
      <c r="M187" s="909"/>
      <c r="N187" s="909"/>
      <c r="O187" s="909"/>
      <c r="P187" s="909"/>
      <c r="Q187" s="909"/>
      <c r="R187" s="909"/>
      <c r="S187" s="909"/>
      <c r="T187" s="909"/>
      <c r="U187" s="909"/>
      <c r="V187" s="909"/>
      <c r="W187" s="909"/>
      <c r="X187" s="909"/>
      <c r="Y187" s="909"/>
      <c r="Z187" s="909"/>
      <c r="AA187" s="48"/>
      <c r="AB187" s="48"/>
      <c r="AC187" s="48"/>
    </row>
    <row r="188" spans="1:68" ht="16.5" hidden="1" customHeight="1" x14ac:dyDescent="0.25">
      <c r="A188" s="761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hidden="1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29">
        <v>4680115886223</v>
      </c>
      <c r="E190" s="730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33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1" t="s">
        <v>70</v>
      </c>
      <c r="Q191" s="732"/>
      <c r="R191" s="732"/>
      <c r="S191" s="732"/>
      <c r="T191" s="732"/>
      <c r="U191" s="732"/>
      <c r="V191" s="733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1" t="s">
        <v>70</v>
      </c>
      <c r="Q192" s="732"/>
      <c r="R192" s="732"/>
      <c r="S192" s="732"/>
      <c r="T192" s="732"/>
      <c r="U192" s="732"/>
      <c r="V192" s="733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29">
        <v>4680115880993</v>
      </c>
      <c r="E194" s="730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9">
        <v>4680115881761</v>
      </c>
      <c r="E195" s="730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9">
        <v>4680115881563</v>
      </c>
      <c r="E196" s="730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252</v>
      </c>
      <c r="Y196" s="724">
        <f t="shared" si="31"/>
        <v>252</v>
      </c>
      <c r="Z196" s="36">
        <f>IFERROR(IF(Y196=0,"",ROUNDUP(Y196/H196,0)*0.00753),"")</f>
        <v>0.45180000000000003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264.00000000000006</v>
      </c>
      <c r="BN196" s="64">
        <f t="shared" si="33"/>
        <v>264.00000000000006</v>
      </c>
      <c r="BO196" s="64">
        <f t="shared" si="34"/>
        <v>0.38461538461538458</v>
      </c>
      <c r="BP196" s="64">
        <f t="shared" si="35"/>
        <v>0.38461538461538458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9">
        <v>4680115880986</v>
      </c>
      <c r="E197" s="730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37.799999999999997</v>
      </c>
      <c r="Y197" s="724">
        <f t="shared" si="31"/>
        <v>37.800000000000004</v>
      </c>
      <c r="Z197" s="36">
        <f>IFERROR(IF(Y197=0,"",ROUNDUP(Y197/H197,0)*0.00502),"")</f>
        <v>9.0359999999999996E-2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40.139999999999993</v>
      </c>
      <c r="BN197" s="64">
        <f t="shared" si="33"/>
        <v>40.14</v>
      </c>
      <c r="BO197" s="64">
        <f t="shared" si="34"/>
        <v>7.6923076923076913E-2</v>
      </c>
      <c r="BP197" s="64">
        <f t="shared" si="35"/>
        <v>7.6923076923076927E-2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9">
        <v>4680115881785</v>
      </c>
      <c r="E198" s="730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9">
        <v>4680115881679</v>
      </c>
      <c r="E199" s="730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378</v>
      </c>
      <c r="Y199" s="724">
        <f t="shared" si="31"/>
        <v>378</v>
      </c>
      <c r="Z199" s="36">
        <f>IFERROR(IF(Y199=0,"",ROUNDUP(Y199/H199,0)*0.00502),"")</f>
        <v>0.90360000000000007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396</v>
      </c>
      <c r="BN199" s="64">
        <f t="shared" si="33"/>
        <v>396</v>
      </c>
      <c r="BO199" s="64">
        <f t="shared" si="34"/>
        <v>0.76923076923076927</v>
      </c>
      <c r="BP199" s="64">
        <f t="shared" si="35"/>
        <v>0.76923076923076927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9">
        <v>4680115880191</v>
      </c>
      <c r="E200" s="730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9">
        <v>4680115883963</v>
      </c>
      <c r="E201" s="730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1" t="s">
        <v>70</v>
      </c>
      <c r="Q202" s="732"/>
      <c r="R202" s="732"/>
      <c r="S202" s="732"/>
      <c r="T202" s="732"/>
      <c r="U202" s="732"/>
      <c r="V202" s="733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258</v>
      </c>
      <c r="Y202" s="725">
        <f>IFERROR(Y194/H194,"0")+IFERROR(Y195/H195,"0")+IFERROR(Y196/H196,"0")+IFERROR(Y197/H197,"0")+IFERROR(Y198/H198,"0")+IFERROR(Y199/H199,"0")+IFERROR(Y200/H200,"0")+IFERROR(Y201/H201,"0")</f>
        <v>258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1.4457599999999999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1" t="s">
        <v>70</v>
      </c>
      <c r="Q203" s="732"/>
      <c r="R203" s="732"/>
      <c r="S203" s="732"/>
      <c r="T203" s="732"/>
      <c r="U203" s="732"/>
      <c r="V203" s="733"/>
      <c r="W203" s="37" t="s">
        <v>68</v>
      </c>
      <c r="X203" s="725">
        <f>IFERROR(SUM(X194:X201),"0")</f>
        <v>667.8</v>
      </c>
      <c r="Y203" s="725">
        <f>IFERROR(SUM(Y194:Y201),"0")</f>
        <v>667.8</v>
      </c>
      <c r="Z203" s="37"/>
      <c r="AA203" s="726"/>
      <c r="AB203" s="726"/>
      <c r="AC203" s="726"/>
    </row>
    <row r="204" spans="1:68" ht="16.5" hidden="1" customHeight="1" x14ac:dyDescent="0.25">
      <c r="A204" s="761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hidden="1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9">
        <v>4680115881402</v>
      </c>
      <c r="E206" s="730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9">
        <v>4680115881396</v>
      </c>
      <c r="E207" s="730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1" t="s">
        <v>70</v>
      </c>
      <c r="Q208" s="732"/>
      <c r="R208" s="732"/>
      <c r="S208" s="732"/>
      <c r="T208" s="732"/>
      <c r="U208" s="732"/>
      <c r="V208" s="733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1" t="s">
        <v>70</v>
      </c>
      <c r="Q209" s="732"/>
      <c r="R209" s="732"/>
      <c r="S209" s="732"/>
      <c r="T209" s="732"/>
      <c r="U209" s="732"/>
      <c r="V209" s="733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9">
        <v>4680115882935</v>
      </c>
      <c r="E211" s="730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9">
        <v>4680115880764</v>
      </c>
      <c r="E212" s="730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1" t="s">
        <v>70</v>
      </c>
      <c r="Q213" s="732"/>
      <c r="R213" s="732"/>
      <c r="S213" s="732"/>
      <c r="T213" s="732"/>
      <c r="U213" s="732"/>
      <c r="V213" s="733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1" t="s">
        <v>70</v>
      </c>
      <c r="Q214" s="732"/>
      <c r="R214" s="732"/>
      <c r="S214" s="732"/>
      <c r="T214" s="732"/>
      <c r="U214" s="732"/>
      <c r="V214" s="733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9">
        <v>4680115882683</v>
      </c>
      <c r="E216" s="730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324</v>
      </c>
      <c r="Y216" s="724">
        <f t="shared" ref="Y216:Y223" si="36">IFERROR(IF(X216="",0,CEILING((X216/$H216),1)*$H216),"")</f>
        <v>324</v>
      </c>
      <c r="Z216" s="36">
        <f>IFERROR(IF(Y216=0,"",ROUNDUP(Y216/H216,0)*0.00902),"")</f>
        <v>0.54120000000000001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336.6</v>
      </c>
      <c r="BN216" s="64">
        <f t="shared" ref="BN216:BN223" si="38">IFERROR(Y216*I216/H216,"0")</f>
        <v>336.6</v>
      </c>
      <c r="BO216" s="64">
        <f t="shared" ref="BO216:BO223" si="39">IFERROR(1/J216*(X216/H216),"0")</f>
        <v>0.45454545454545453</v>
      </c>
      <c r="BP216" s="64">
        <f t="shared" ref="BP216:BP223" si="40">IFERROR(1/J216*(Y216/H216),"0")</f>
        <v>0.45454545454545453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29">
        <v>4680115882690</v>
      </c>
      <c r="E217" s="730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29">
        <v>4680115882669</v>
      </c>
      <c r="E218" s="730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29">
        <v>4680115882676</v>
      </c>
      <c r="E219" s="730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29">
        <v>4680115884014</v>
      </c>
      <c r="E220" s="730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9">
        <v>4680115884007</v>
      </c>
      <c r="E221" s="730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29">
        <v>4680115884038</v>
      </c>
      <c r="E222" s="730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29">
        <v>4680115884021</v>
      </c>
      <c r="E223" s="730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1" t="s">
        <v>70</v>
      </c>
      <c r="Q224" s="732"/>
      <c r="R224" s="732"/>
      <c r="S224" s="732"/>
      <c r="T224" s="732"/>
      <c r="U224" s="732"/>
      <c r="V224" s="733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59.999999999999993</v>
      </c>
      <c r="Y224" s="725">
        <f>IFERROR(Y216/H216,"0")+IFERROR(Y217/H217,"0")+IFERROR(Y218/H218,"0")+IFERROR(Y219/H219,"0")+IFERROR(Y220/H220,"0")+IFERROR(Y221/H221,"0")+IFERROR(Y222/H222,"0")+IFERROR(Y223/H223,"0")</f>
        <v>59.999999999999993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0.54120000000000001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1" t="s">
        <v>70</v>
      </c>
      <c r="Q225" s="732"/>
      <c r="R225" s="732"/>
      <c r="S225" s="732"/>
      <c r="T225" s="732"/>
      <c r="U225" s="732"/>
      <c r="V225" s="733"/>
      <c r="W225" s="37" t="s">
        <v>68</v>
      </c>
      <c r="X225" s="725">
        <f>IFERROR(SUM(X216:X223),"0")</f>
        <v>324</v>
      </c>
      <c r="Y225" s="725">
        <f>IFERROR(SUM(Y216:Y223),"0")</f>
        <v>324</v>
      </c>
      <c r="Z225" s="37"/>
      <c r="AA225" s="726"/>
      <c r="AB225" s="726"/>
      <c r="AC225" s="726"/>
    </row>
    <row r="226" spans="1:68" ht="14.25" hidden="1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9">
        <v>4680115881594</v>
      </c>
      <c r="E227" s="730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29">
        <v>4680115880962</v>
      </c>
      <c r="E228" s="730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9">
        <v>4680115881617</v>
      </c>
      <c r="E229" s="730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9">
        <v>4680115880573</v>
      </c>
      <c r="E230" s="730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1113.5999999999999</v>
      </c>
      <c r="Y230" s="724">
        <f t="shared" si="41"/>
        <v>1113.5999999999999</v>
      </c>
      <c r="Z230" s="36">
        <f>IFERROR(IF(Y230=0,"",ROUNDUP(Y230/H230,0)*0.02175),"")</f>
        <v>2.7839999999999998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1185.7919999999999</v>
      </c>
      <c r="BN230" s="64">
        <f t="shared" si="43"/>
        <v>1185.7919999999999</v>
      </c>
      <c r="BO230" s="64">
        <f t="shared" si="44"/>
        <v>2.2857142857142856</v>
      </c>
      <c r="BP230" s="64">
        <f t="shared" si="45"/>
        <v>2.2857142857142856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29">
        <v>4680115882195</v>
      </c>
      <c r="E231" s="730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9">
        <v>4680115882607</v>
      </c>
      <c r="E232" s="730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9">
        <v>4680115880092</v>
      </c>
      <c r="E233" s="730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172.8</v>
      </c>
      <c r="Y233" s="724">
        <f t="shared" si="41"/>
        <v>172.79999999999998</v>
      </c>
      <c r="Z233" s="36">
        <f t="shared" si="46"/>
        <v>0.54215999999999998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192.38400000000004</v>
      </c>
      <c r="BN233" s="64">
        <f t="shared" si="43"/>
        <v>192.38399999999999</v>
      </c>
      <c r="BO233" s="64">
        <f t="shared" si="44"/>
        <v>0.46153846153846162</v>
      </c>
      <c r="BP233" s="64">
        <f t="shared" si="45"/>
        <v>0.46153846153846151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9">
        <v>4680115880221</v>
      </c>
      <c r="E234" s="730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172.8</v>
      </c>
      <c r="Y234" s="724">
        <f t="shared" si="41"/>
        <v>172.79999999999998</v>
      </c>
      <c r="Z234" s="36">
        <f t="shared" si="46"/>
        <v>0.54215999999999998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192.38400000000004</v>
      </c>
      <c r="BN234" s="64">
        <f t="shared" si="43"/>
        <v>192.38399999999999</v>
      </c>
      <c r="BO234" s="64">
        <f t="shared" si="44"/>
        <v>0.46153846153846162</v>
      </c>
      <c r="BP234" s="64">
        <f t="shared" si="45"/>
        <v>0.46153846153846151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9">
        <v>4680115882942</v>
      </c>
      <c r="E235" s="730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29">
        <v>4680115880504</v>
      </c>
      <c r="E236" s="730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9">
        <v>4680115882164</v>
      </c>
      <c r="E237" s="730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28.8</v>
      </c>
      <c r="Y237" s="724">
        <f t="shared" si="41"/>
        <v>28.799999999999997</v>
      </c>
      <c r="Z237" s="36">
        <f t="shared" si="46"/>
        <v>9.0359999999999996E-2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32.136000000000003</v>
      </c>
      <c r="BN237" s="64">
        <f t="shared" si="43"/>
        <v>32.135999999999996</v>
      </c>
      <c r="BO237" s="64">
        <f t="shared" si="44"/>
        <v>7.6923076923076927E-2</v>
      </c>
      <c r="BP237" s="64">
        <f t="shared" si="45"/>
        <v>7.6923076923076927E-2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1" t="s">
        <v>70</v>
      </c>
      <c r="Q238" s="732"/>
      <c r="R238" s="732"/>
      <c r="S238" s="732"/>
      <c r="T238" s="732"/>
      <c r="U238" s="732"/>
      <c r="V238" s="733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284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284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3.9586799999999998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1" t="s">
        <v>70</v>
      </c>
      <c r="Q239" s="732"/>
      <c r="R239" s="732"/>
      <c r="S239" s="732"/>
      <c r="T239" s="732"/>
      <c r="U239" s="732"/>
      <c r="V239" s="733"/>
      <c r="W239" s="37" t="s">
        <v>68</v>
      </c>
      <c r="X239" s="725">
        <f>IFERROR(SUM(X227:X237),"0")</f>
        <v>1487.9999999999998</v>
      </c>
      <c r="Y239" s="725">
        <f>IFERROR(SUM(Y227:Y237),"0")</f>
        <v>1487.9999999999998</v>
      </c>
      <c r="Z239" s="37"/>
      <c r="AA239" s="726"/>
      <c r="AB239" s="726"/>
      <c r="AC239" s="726"/>
    </row>
    <row r="240" spans="1:68" ht="14.25" hidden="1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9">
        <v>4680115882874</v>
      </c>
      <c r="E241" s="730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9">
        <v>4680115884434</v>
      </c>
      <c r="E242" s="730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9">
        <v>4680115880818</v>
      </c>
      <c r="E243" s="730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28.8</v>
      </c>
      <c r="Y243" s="724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29">
        <v>4680115880801</v>
      </c>
      <c r="E244" s="730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1" t="s">
        <v>70</v>
      </c>
      <c r="Q245" s="732"/>
      <c r="R245" s="732"/>
      <c r="S245" s="732"/>
      <c r="T245" s="732"/>
      <c r="U245" s="732"/>
      <c r="V245" s="733"/>
      <c r="W245" s="37" t="s">
        <v>71</v>
      </c>
      <c r="X245" s="725">
        <f>IFERROR(X241/H241,"0")+IFERROR(X242/H242,"0")+IFERROR(X243/H243,"0")+IFERROR(X244/H244,"0")</f>
        <v>12</v>
      </c>
      <c r="Y245" s="725">
        <f>IFERROR(Y241/H241,"0")+IFERROR(Y242/H242,"0")+IFERROR(Y243/H243,"0")+IFERROR(Y244/H244,"0")</f>
        <v>12</v>
      </c>
      <c r="Z245" s="725">
        <f>IFERROR(IF(Z241="",0,Z241),"0")+IFERROR(IF(Z242="",0,Z242),"0")+IFERROR(IF(Z243="",0,Z243),"0")+IFERROR(IF(Z244="",0,Z244),"0")</f>
        <v>9.0359999999999996E-2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1" t="s">
        <v>70</v>
      </c>
      <c r="Q246" s="732"/>
      <c r="R246" s="732"/>
      <c r="S246" s="732"/>
      <c r="T246" s="732"/>
      <c r="U246" s="732"/>
      <c r="V246" s="733"/>
      <c r="W246" s="37" t="s">
        <v>68</v>
      </c>
      <c r="X246" s="725">
        <f>IFERROR(SUM(X241:X244),"0")</f>
        <v>28.8</v>
      </c>
      <c r="Y246" s="725">
        <f>IFERROR(SUM(Y241:Y244),"0")</f>
        <v>28.799999999999997</v>
      </c>
      <c r="Z246" s="37"/>
      <c r="AA246" s="726"/>
      <c r="AB246" s="726"/>
      <c r="AC246" s="726"/>
    </row>
    <row r="247" spans="1:68" ht="16.5" hidden="1" customHeight="1" x14ac:dyDescent="0.25">
      <c r="A247" s="761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hidden="1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29">
        <v>4680115884274</v>
      </c>
      <c r="E249" s="730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29">
        <v>4680115884274</v>
      </c>
      <c r="E250" s="730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9">
        <v>4680115884298</v>
      </c>
      <c r="E251" s="730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29">
        <v>4680115884250</v>
      </c>
      <c r="E252" s="730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29">
        <v>4680115884250</v>
      </c>
      <c r="E253" s="730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9">
        <v>4680115884281</v>
      </c>
      <c r="E254" s="730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9">
        <v>4680115884199</v>
      </c>
      <c r="E255" s="730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29">
        <v>4680115884267</v>
      </c>
      <c r="E256" s="730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1" t="s">
        <v>70</v>
      </c>
      <c r="Q257" s="732"/>
      <c r="R257" s="732"/>
      <c r="S257" s="732"/>
      <c r="T257" s="732"/>
      <c r="U257" s="732"/>
      <c r="V257" s="733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1" t="s">
        <v>70</v>
      </c>
      <c r="Q258" s="732"/>
      <c r="R258" s="732"/>
      <c r="S258" s="732"/>
      <c r="T258" s="732"/>
      <c r="U258" s="732"/>
      <c r="V258" s="733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61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hidden="1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29">
        <v>4680115884137</v>
      </c>
      <c r="E261" s="730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29">
        <v>4680115884137</v>
      </c>
      <c r="E262" s="730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9">
        <v>4680115884236</v>
      </c>
      <c r="E263" s="730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9">
        <v>4680115884175</v>
      </c>
      <c r="E264" s="730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29">
        <v>4680115884144</v>
      </c>
      <c r="E265" s="730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9">
        <v>4680115885288</v>
      </c>
      <c r="E266" s="730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9">
        <v>4680115884182</v>
      </c>
      <c r="E267" s="730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9">
        <v>4680115884205</v>
      </c>
      <c r="E268" s="730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1" t="s">
        <v>70</v>
      </c>
      <c r="Q269" s="732"/>
      <c r="R269" s="732"/>
      <c r="S269" s="732"/>
      <c r="T269" s="732"/>
      <c r="U269" s="732"/>
      <c r="V269" s="733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1" t="s">
        <v>70</v>
      </c>
      <c r="Q270" s="732"/>
      <c r="R270" s="732"/>
      <c r="S270" s="732"/>
      <c r="T270" s="732"/>
      <c r="U270" s="732"/>
      <c r="V270" s="733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29">
        <v>4680115885721</v>
      </c>
      <c r="E272" s="730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31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1" t="s">
        <v>70</v>
      </c>
      <c r="Q273" s="732"/>
      <c r="R273" s="732"/>
      <c r="S273" s="732"/>
      <c r="T273" s="732"/>
      <c r="U273" s="732"/>
      <c r="V273" s="733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1" t="s">
        <v>70</v>
      </c>
      <c r="Q274" s="732"/>
      <c r="R274" s="732"/>
      <c r="S274" s="732"/>
      <c r="T274" s="732"/>
      <c r="U274" s="732"/>
      <c r="V274" s="733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61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hidden="1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9">
        <v>4680115885837</v>
      </c>
      <c r="E277" s="730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29">
        <v>4680115885806</v>
      </c>
      <c r="E278" s="730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29">
        <v>4680115885806</v>
      </c>
      <c r="E279" s="730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9">
        <v>4680115885851</v>
      </c>
      <c r="E280" s="730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9">
        <v>4680115885844</v>
      </c>
      <c r="E281" s="730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9">
        <v>4680115885820</v>
      </c>
      <c r="E282" s="730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1" t="s">
        <v>70</v>
      </c>
      <c r="Q283" s="732"/>
      <c r="R283" s="732"/>
      <c r="S283" s="732"/>
      <c r="T283" s="732"/>
      <c r="U283" s="732"/>
      <c r="V283" s="733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1" t="s">
        <v>70</v>
      </c>
      <c r="Q284" s="732"/>
      <c r="R284" s="732"/>
      <c r="S284" s="732"/>
      <c r="T284" s="732"/>
      <c r="U284" s="732"/>
      <c r="V284" s="733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61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hidden="1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9">
        <v>4680115885707</v>
      </c>
      <c r="E287" s="730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1" t="s">
        <v>70</v>
      </c>
      <c r="Q288" s="732"/>
      <c r="R288" s="732"/>
      <c r="S288" s="732"/>
      <c r="T288" s="732"/>
      <c r="U288" s="732"/>
      <c r="V288" s="733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1" t="s">
        <v>70</v>
      </c>
      <c r="Q289" s="732"/>
      <c r="R289" s="732"/>
      <c r="S289" s="732"/>
      <c r="T289" s="732"/>
      <c r="U289" s="732"/>
      <c r="V289" s="733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61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hidden="1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9">
        <v>4607091383423</v>
      </c>
      <c r="E292" s="730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9">
        <v>4680115885691</v>
      </c>
      <c r="E293" s="730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9">
        <v>4680115885660</v>
      </c>
      <c r="E294" s="730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1" t="s">
        <v>70</v>
      </c>
      <c r="Q295" s="732"/>
      <c r="R295" s="732"/>
      <c r="S295" s="732"/>
      <c r="T295" s="732"/>
      <c r="U295" s="732"/>
      <c r="V295" s="733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1" t="s">
        <v>70</v>
      </c>
      <c r="Q296" s="732"/>
      <c r="R296" s="732"/>
      <c r="S296" s="732"/>
      <c r="T296" s="732"/>
      <c r="U296" s="732"/>
      <c r="V296" s="733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61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hidden="1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9">
        <v>4680115881556</v>
      </c>
      <c r="E299" s="730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9">
        <v>4680115881037</v>
      </c>
      <c r="E300" s="730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9">
        <v>4680115881228</v>
      </c>
      <c r="E301" s="730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374.4</v>
      </c>
      <c r="Y301" s="724">
        <f>IFERROR(IF(X301="",0,CEILING((X301/$H301),1)*$H301),"")</f>
        <v>374.4</v>
      </c>
      <c r="Z301" s="36">
        <f>IFERROR(IF(Y301=0,"",ROUNDUP(Y301/H301,0)*0.00753),"")</f>
        <v>1.1746799999999999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416.83199999999999</v>
      </c>
      <c r="BN301" s="64">
        <f>IFERROR(Y301*I301/H301,"0")</f>
        <v>416.83199999999999</v>
      </c>
      <c r="BO301" s="64">
        <f>IFERROR(1/J301*(X301/H301),"0")</f>
        <v>1</v>
      </c>
      <c r="BP301" s="64">
        <f>IFERROR(1/J301*(Y301/H301),"0")</f>
        <v>1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9">
        <v>4680115881211</v>
      </c>
      <c r="E302" s="730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0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432</v>
      </c>
      <c r="Y302" s="724">
        <f>IFERROR(IF(X302="",0,CEILING((X302/$H302),1)*$H302),"")</f>
        <v>432</v>
      </c>
      <c r="Z302" s="36">
        <f>IFERROR(IF(Y302=0,"",ROUNDUP(Y302/H302,0)*0.00753),"")</f>
        <v>1.3553999999999999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468.00000000000006</v>
      </c>
      <c r="BN302" s="64">
        <f>IFERROR(Y302*I302/H302,"0")</f>
        <v>468.00000000000006</v>
      </c>
      <c r="BO302" s="64">
        <f>IFERROR(1/J302*(X302/H302),"0")</f>
        <v>1.1538461538461537</v>
      </c>
      <c r="BP302" s="64">
        <f>IFERROR(1/J302*(Y302/H302),"0")</f>
        <v>1.1538461538461537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9">
        <v>4680115881020</v>
      </c>
      <c r="E303" s="730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1" t="s">
        <v>70</v>
      </c>
      <c r="Q304" s="732"/>
      <c r="R304" s="732"/>
      <c r="S304" s="732"/>
      <c r="T304" s="732"/>
      <c r="U304" s="732"/>
      <c r="V304" s="733"/>
      <c r="W304" s="37" t="s">
        <v>71</v>
      </c>
      <c r="X304" s="725">
        <f>IFERROR(X299/H299,"0")+IFERROR(X300/H300,"0")+IFERROR(X301/H301,"0")+IFERROR(X302/H302,"0")+IFERROR(X303/H303,"0")</f>
        <v>336</v>
      </c>
      <c r="Y304" s="725">
        <f>IFERROR(Y299/H299,"0")+IFERROR(Y300/H300,"0")+IFERROR(Y301/H301,"0")+IFERROR(Y302/H302,"0")+IFERROR(Y303/H303,"0")</f>
        <v>336</v>
      </c>
      <c r="Z304" s="725">
        <f>IFERROR(IF(Z299="",0,Z299),"0")+IFERROR(IF(Z300="",0,Z300),"0")+IFERROR(IF(Z301="",0,Z301),"0")+IFERROR(IF(Z302="",0,Z302),"0")+IFERROR(IF(Z303="",0,Z303),"0")</f>
        <v>2.5300799999999999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1" t="s">
        <v>70</v>
      </c>
      <c r="Q305" s="732"/>
      <c r="R305" s="732"/>
      <c r="S305" s="732"/>
      <c r="T305" s="732"/>
      <c r="U305" s="732"/>
      <c r="V305" s="733"/>
      <c r="W305" s="37" t="s">
        <v>68</v>
      </c>
      <c r="X305" s="725">
        <f>IFERROR(SUM(X299:X303),"0")</f>
        <v>806.4</v>
      </c>
      <c r="Y305" s="725">
        <f>IFERROR(SUM(Y299:Y303),"0")</f>
        <v>806.4</v>
      </c>
      <c r="Z305" s="37"/>
      <c r="AA305" s="726"/>
      <c r="AB305" s="726"/>
      <c r="AC305" s="726"/>
    </row>
    <row r="306" spans="1:68" ht="16.5" hidden="1" customHeight="1" x14ac:dyDescent="0.25">
      <c r="A306" s="761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hidden="1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9">
        <v>4680115884618</v>
      </c>
      <c r="E308" s="730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1" t="s">
        <v>70</v>
      </c>
      <c r="Q309" s="732"/>
      <c r="R309" s="732"/>
      <c r="S309" s="732"/>
      <c r="T309" s="732"/>
      <c r="U309" s="732"/>
      <c r="V309" s="733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1" t="s">
        <v>70</v>
      </c>
      <c r="Q310" s="732"/>
      <c r="R310" s="732"/>
      <c r="S310" s="732"/>
      <c r="T310" s="732"/>
      <c r="U310" s="732"/>
      <c r="V310" s="733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61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hidden="1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9">
        <v>4680115882973</v>
      </c>
      <c r="E313" s="730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1" t="s">
        <v>70</v>
      </c>
      <c r="Q314" s="732"/>
      <c r="R314" s="732"/>
      <c r="S314" s="732"/>
      <c r="T314" s="732"/>
      <c r="U314" s="732"/>
      <c r="V314" s="733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1" t="s">
        <v>70</v>
      </c>
      <c r="Q315" s="732"/>
      <c r="R315" s="732"/>
      <c r="S315" s="732"/>
      <c r="T315" s="732"/>
      <c r="U315" s="732"/>
      <c r="V315" s="733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9">
        <v>4607091389845</v>
      </c>
      <c r="E317" s="730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9">
        <v>4680115882881</v>
      </c>
      <c r="E318" s="730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1" t="s">
        <v>70</v>
      </c>
      <c r="Q319" s="732"/>
      <c r="R319" s="732"/>
      <c r="S319" s="732"/>
      <c r="T319" s="732"/>
      <c r="U319" s="732"/>
      <c r="V319" s="733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1" t="s">
        <v>70</v>
      </c>
      <c r="Q320" s="732"/>
      <c r="R320" s="732"/>
      <c r="S320" s="732"/>
      <c r="T320" s="732"/>
      <c r="U320" s="732"/>
      <c r="V320" s="733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61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hidden="1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9">
        <v>4680115885615</v>
      </c>
      <c r="E323" s="730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29">
        <v>4680115885554</v>
      </c>
      <c r="E324" s="730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897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29">
        <v>4680115885554</v>
      </c>
      <c r="E325" s="730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29">
        <v>4680115885646</v>
      </c>
      <c r="E326" s="730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9">
        <v>4680115885622</v>
      </c>
      <c r="E327" s="730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9">
        <v>4680115881938</v>
      </c>
      <c r="E328" s="730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9">
        <v>4607091387346</v>
      </c>
      <c r="E329" s="730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9">
        <v>4680115885608</v>
      </c>
      <c r="E330" s="730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1" t="s">
        <v>70</v>
      </c>
      <c r="Q331" s="732"/>
      <c r="R331" s="732"/>
      <c r="S331" s="732"/>
      <c r="T331" s="732"/>
      <c r="U331" s="732"/>
      <c r="V331" s="733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1" t="s">
        <v>70</v>
      </c>
      <c r="Q332" s="732"/>
      <c r="R332" s="732"/>
      <c r="S332" s="732"/>
      <c r="T332" s="732"/>
      <c r="U332" s="732"/>
      <c r="V332" s="733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29">
        <v>4607091387193</v>
      </c>
      <c r="E334" s="730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9">
        <v>4607091387230</v>
      </c>
      <c r="E335" s="730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9">
        <v>4607091387292</v>
      </c>
      <c r="E336" s="730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9">
        <v>4607091387285</v>
      </c>
      <c r="E337" s="730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1" t="s">
        <v>70</v>
      </c>
      <c r="Q338" s="732"/>
      <c r="R338" s="732"/>
      <c r="S338" s="732"/>
      <c r="T338" s="732"/>
      <c r="U338" s="732"/>
      <c r="V338" s="733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1" t="s">
        <v>70</v>
      </c>
      <c r="Q339" s="732"/>
      <c r="R339" s="732"/>
      <c r="S339" s="732"/>
      <c r="T339" s="732"/>
      <c r="U339" s="732"/>
      <c r="V339" s="733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9">
        <v>4607091387766</v>
      </c>
      <c r="E341" s="730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9">
        <v>4607091387957</v>
      </c>
      <c r="E342" s="730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9">
        <v>4607091387964</v>
      </c>
      <c r="E343" s="730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9">
        <v>4680115884588</v>
      </c>
      <c r="E344" s="730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9">
        <v>4607091387537</v>
      </c>
      <c r="E345" s="730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9">
        <v>4607091387513</v>
      </c>
      <c r="E346" s="730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1" t="s">
        <v>70</v>
      </c>
      <c r="Q347" s="732"/>
      <c r="R347" s="732"/>
      <c r="S347" s="732"/>
      <c r="T347" s="732"/>
      <c r="U347" s="732"/>
      <c r="V347" s="733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1" t="s">
        <v>70</v>
      </c>
      <c r="Q348" s="732"/>
      <c r="R348" s="732"/>
      <c r="S348" s="732"/>
      <c r="T348" s="732"/>
      <c r="U348" s="732"/>
      <c r="V348" s="733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9">
        <v>4607091380880</v>
      </c>
      <c r="E350" s="730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201.6</v>
      </c>
      <c r="Y350" s="724">
        <f>IFERROR(IF(X350="",0,CEILING((X350/$H350),1)*$H350),"")</f>
        <v>201.60000000000002</v>
      </c>
      <c r="Z350" s="36">
        <f>IFERROR(IF(Y350=0,"",ROUNDUP(Y350/H350,0)*0.02175),"")</f>
        <v>0.52200000000000002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215.136</v>
      </c>
      <c r="BN350" s="64">
        <f>IFERROR(Y350*I350/H350,"0")</f>
        <v>215.13600000000002</v>
      </c>
      <c r="BO350" s="64">
        <f>IFERROR(1/J350*(X350/H350),"0")</f>
        <v>0.42857142857142855</v>
      </c>
      <c r="BP350" s="64">
        <f>IFERROR(1/J350*(Y350/H350),"0")</f>
        <v>0.42857142857142855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9">
        <v>4607091384482</v>
      </c>
      <c r="E351" s="730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187.2</v>
      </c>
      <c r="Y351" s="724">
        <f>IFERROR(IF(X351="",0,CEILING((X351/$H351),1)*$H351),"")</f>
        <v>187.2</v>
      </c>
      <c r="Z351" s="36">
        <f>IFERROR(IF(Y351=0,"",ROUNDUP(Y351/H351,0)*0.02175),"")</f>
        <v>0.52200000000000002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200.73600000000002</v>
      </c>
      <c r="BN351" s="64">
        <f>IFERROR(Y351*I351/H351,"0")</f>
        <v>200.73600000000002</v>
      </c>
      <c r="BO351" s="64">
        <f>IFERROR(1/J351*(X351/H351),"0")</f>
        <v>0.42857142857142855</v>
      </c>
      <c r="BP351" s="64">
        <f>IFERROR(1/J351*(Y351/H351),"0")</f>
        <v>0.42857142857142855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9">
        <v>4607091380897</v>
      </c>
      <c r="E352" s="730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134.4</v>
      </c>
      <c r="Y352" s="724">
        <f>IFERROR(IF(X352="",0,CEILING((X352/$H352),1)*$H352),"")</f>
        <v>134.4</v>
      </c>
      <c r="Z352" s="36">
        <f>IFERROR(IF(Y352=0,"",ROUNDUP(Y352/H352,0)*0.02175),"")</f>
        <v>0.34799999999999998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143.42400000000001</v>
      </c>
      <c r="BN352" s="64">
        <f>IFERROR(Y352*I352/H352,"0")</f>
        <v>143.42400000000001</v>
      </c>
      <c r="BO352" s="64">
        <f>IFERROR(1/J352*(X352/H352),"0")</f>
        <v>0.2857142857142857</v>
      </c>
      <c r="BP352" s="64">
        <f>IFERROR(1/J352*(Y352/H352),"0")</f>
        <v>0.2857142857142857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1" t="s">
        <v>70</v>
      </c>
      <c r="Q353" s="732"/>
      <c r="R353" s="732"/>
      <c r="S353" s="732"/>
      <c r="T353" s="732"/>
      <c r="U353" s="732"/>
      <c r="V353" s="733"/>
      <c r="W353" s="37" t="s">
        <v>71</v>
      </c>
      <c r="X353" s="725">
        <f>IFERROR(X350/H350,"0")+IFERROR(X351/H351,"0")+IFERROR(X352/H352,"0")</f>
        <v>64</v>
      </c>
      <c r="Y353" s="725">
        <f>IFERROR(Y350/H350,"0")+IFERROR(Y351/H351,"0")+IFERROR(Y352/H352,"0")</f>
        <v>64</v>
      </c>
      <c r="Z353" s="725">
        <f>IFERROR(IF(Z350="",0,Z350),"0")+IFERROR(IF(Z351="",0,Z351),"0")+IFERROR(IF(Z352="",0,Z352),"0")</f>
        <v>1.3919999999999999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1" t="s">
        <v>70</v>
      </c>
      <c r="Q354" s="732"/>
      <c r="R354" s="732"/>
      <c r="S354" s="732"/>
      <c r="T354" s="732"/>
      <c r="U354" s="732"/>
      <c r="V354" s="733"/>
      <c r="W354" s="37" t="s">
        <v>68</v>
      </c>
      <c r="X354" s="725">
        <f>IFERROR(SUM(X350:X352),"0")</f>
        <v>523.19999999999993</v>
      </c>
      <c r="Y354" s="725">
        <f>IFERROR(SUM(Y350:Y352),"0")</f>
        <v>523.20000000000005</v>
      </c>
      <c r="Z354" s="37"/>
      <c r="AA354" s="726"/>
      <c r="AB354" s="726"/>
      <c r="AC354" s="726"/>
    </row>
    <row r="355" spans="1:68" ht="14.25" hidden="1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9">
        <v>4607091388374</v>
      </c>
      <c r="E356" s="730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6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9">
        <v>4607091388381</v>
      </c>
      <c r="E357" s="730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4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29">
        <v>4607091383102</v>
      </c>
      <c r="E358" s="730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29">
        <v>4607091388404</v>
      </c>
      <c r="E359" s="730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1" t="s">
        <v>70</v>
      </c>
      <c r="Q360" s="732"/>
      <c r="R360" s="732"/>
      <c r="S360" s="732"/>
      <c r="T360" s="732"/>
      <c r="U360" s="732"/>
      <c r="V360" s="733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1" t="s">
        <v>70</v>
      </c>
      <c r="Q361" s="732"/>
      <c r="R361" s="732"/>
      <c r="S361" s="732"/>
      <c r="T361" s="732"/>
      <c r="U361" s="732"/>
      <c r="V361" s="733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9">
        <v>4680115881808</v>
      </c>
      <c r="E363" s="730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9">
        <v>4680115881822</v>
      </c>
      <c r="E364" s="730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9">
        <v>4680115880016</v>
      </c>
      <c r="E365" s="730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1" t="s">
        <v>70</v>
      </c>
      <c r="Q366" s="732"/>
      <c r="R366" s="732"/>
      <c r="S366" s="732"/>
      <c r="T366" s="732"/>
      <c r="U366" s="732"/>
      <c r="V366" s="733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1" t="s">
        <v>70</v>
      </c>
      <c r="Q367" s="732"/>
      <c r="R367" s="732"/>
      <c r="S367" s="732"/>
      <c r="T367" s="732"/>
      <c r="U367" s="732"/>
      <c r="V367" s="733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61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hidden="1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29">
        <v>4607091383836</v>
      </c>
      <c r="E370" s="730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1" t="s">
        <v>70</v>
      </c>
      <c r="Q371" s="732"/>
      <c r="R371" s="732"/>
      <c r="S371" s="732"/>
      <c r="T371" s="732"/>
      <c r="U371" s="732"/>
      <c r="V371" s="733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1" t="s">
        <v>70</v>
      </c>
      <c r="Q372" s="732"/>
      <c r="R372" s="732"/>
      <c r="S372" s="732"/>
      <c r="T372" s="732"/>
      <c r="U372" s="732"/>
      <c r="V372" s="733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9">
        <v>4607091387919</v>
      </c>
      <c r="E374" s="730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64.8</v>
      </c>
      <c r="Y374" s="724">
        <f>IFERROR(IF(X374="",0,CEILING((X374/$H374),1)*$H374),"")</f>
        <v>64.8</v>
      </c>
      <c r="Z374" s="36">
        <f>IFERROR(IF(Y374=0,"",ROUNDUP(Y374/H374,0)*0.02175),"")</f>
        <v>0.17399999999999999</v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69.311999999999998</v>
      </c>
      <c r="BN374" s="64">
        <f>IFERROR(Y374*I374/H374,"0")</f>
        <v>69.311999999999998</v>
      </c>
      <c r="BO374" s="64">
        <f>IFERROR(1/J374*(X374/H374),"0")</f>
        <v>0.14285714285714285</v>
      </c>
      <c r="BP374" s="64">
        <f>IFERROR(1/J374*(Y374/H374),"0")</f>
        <v>0.14285714285714285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9">
        <v>4680115883604</v>
      </c>
      <c r="E375" s="730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9">
        <v>4680115883567</v>
      </c>
      <c r="E376" s="730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1" t="s">
        <v>70</v>
      </c>
      <c r="Q377" s="732"/>
      <c r="R377" s="732"/>
      <c r="S377" s="732"/>
      <c r="T377" s="732"/>
      <c r="U377" s="732"/>
      <c r="V377" s="733"/>
      <c r="W377" s="37" t="s">
        <v>71</v>
      </c>
      <c r="X377" s="725">
        <f>IFERROR(X374/H374,"0")+IFERROR(X375/H375,"0")+IFERROR(X376/H376,"0")</f>
        <v>8</v>
      </c>
      <c r="Y377" s="725">
        <f>IFERROR(Y374/H374,"0")+IFERROR(Y375/H375,"0")+IFERROR(Y376/H376,"0")</f>
        <v>8</v>
      </c>
      <c r="Z377" s="725">
        <f>IFERROR(IF(Z374="",0,Z374),"0")+IFERROR(IF(Z375="",0,Z375),"0")+IFERROR(IF(Z376="",0,Z376),"0")</f>
        <v>0.17399999999999999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1" t="s">
        <v>70</v>
      </c>
      <c r="Q378" s="732"/>
      <c r="R378" s="732"/>
      <c r="S378" s="732"/>
      <c r="T378" s="732"/>
      <c r="U378" s="732"/>
      <c r="V378" s="733"/>
      <c r="W378" s="37" t="s">
        <v>68</v>
      </c>
      <c r="X378" s="725">
        <f>IFERROR(SUM(X374:X376),"0")</f>
        <v>64.8</v>
      </c>
      <c r="Y378" s="725">
        <f>IFERROR(SUM(Y374:Y376),"0")</f>
        <v>64.8</v>
      </c>
      <c r="Z378" s="37"/>
      <c r="AA378" s="726"/>
      <c r="AB378" s="726"/>
      <c r="AC378" s="726"/>
    </row>
    <row r="379" spans="1:68" ht="27.75" hidden="1" customHeight="1" x14ac:dyDescent="0.2">
      <c r="A379" s="908" t="s">
        <v>623</v>
      </c>
      <c r="B379" s="909"/>
      <c r="C379" s="909"/>
      <c r="D379" s="909"/>
      <c r="E379" s="909"/>
      <c r="F379" s="909"/>
      <c r="G379" s="909"/>
      <c r="H379" s="909"/>
      <c r="I379" s="909"/>
      <c r="J379" s="909"/>
      <c r="K379" s="909"/>
      <c r="L379" s="909"/>
      <c r="M379" s="909"/>
      <c r="N379" s="909"/>
      <c r="O379" s="909"/>
      <c r="P379" s="909"/>
      <c r="Q379" s="909"/>
      <c r="R379" s="909"/>
      <c r="S379" s="909"/>
      <c r="T379" s="909"/>
      <c r="U379" s="909"/>
      <c r="V379" s="909"/>
      <c r="W379" s="909"/>
      <c r="X379" s="909"/>
      <c r="Y379" s="909"/>
      <c r="Z379" s="909"/>
      <c r="AA379" s="48"/>
      <c r="AB379" s="48"/>
      <c r="AC379" s="48"/>
    </row>
    <row r="380" spans="1:68" ht="16.5" hidden="1" customHeight="1" x14ac:dyDescent="0.25">
      <c r="A380" s="761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hidden="1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9">
        <v>4680115884847</v>
      </c>
      <c r="E382" s="730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600</v>
      </c>
      <c r="Y382" s="724">
        <f t="shared" ref="Y382:Y392" si="72">IFERROR(IF(X382="",0,CEILING((X382/$H382),1)*$H382),"")</f>
        <v>600</v>
      </c>
      <c r="Z382" s="36">
        <f>IFERROR(IF(Y382=0,"",ROUNDUP(Y382/H382,0)*0.02175),"")</f>
        <v>0.86999999999999988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619.20000000000005</v>
      </c>
      <c r="BN382" s="64">
        <f t="shared" ref="BN382:BN392" si="74">IFERROR(Y382*I382/H382,"0")</f>
        <v>619.20000000000005</v>
      </c>
      <c r="BO382" s="64">
        <f t="shared" ref="BO382:BO392" si="75">IFERROR(1/J382*(X382/H382),"0")</f>
        <v>0.83333333333333326</v>
      </c>
      <c r="BP382" s="64">
        <f t="shared" ref="BP382:BP392" si="76">IFERROR(1/J382*(Y382/H382),"0")</f>
        <v>0.83333333333333326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29">
        <v>4680115884847</v>
      </c>
      <c r="E383" s="730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9">
        <v>4680115884854</v>
      </c>
      <c r="E384" s="730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360</v>
      </c>
      <c r="Y384" s="724">
        <f t="shared" si="72"/>
        <v>360</v>
      </c>
      <c r="Z384" s="36">
        <f>IFERROR(IF(Y384=0,"",ROUNDUP(Y384/H384,0)*0.02175),"")</f>
        <v>0.52200000000000002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371.52000000000004</v>
      </c>
      <c r="BN384" s="64">
        <f t="shared" si="74"/>
        <v>371.52000000000004</v>
      </c>
      <c r="BO384" s="64">
        <f t="shared" si="75"/>
        <v>0.5</v>
      </c>
      <c r="BP384" s="64">
        <f t="shared" si="76"/>
        <v>0.5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29">
        <v>4680115884854</v>
      </c>
      <c r="E385" s="730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29">
        <v>4680115884830</v>
      </c>
      <c r="E386" s="730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9">
        <v>4680115884830</v>
      </c>
      <c r="E387" s="730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675</v>
      </c>
      <c r="Y387" s="724">
        <f t="shared" si="72"/>
        <v>675</v>
      </c>
      <c r="Z387" s="36">
        <f>IFERROR(IF(Y387=0,"",ROUNDUP(Y387/H387,0)*0.02175),"")</f>
        <v>0.9787499999999999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696.6</v>
      </c>
      <c r="BN387" s="64">
        <f t="shared" si="74"/>
        <v>696.6</v>
      </c>
      <c r="BO387" s="64">
        <f t="shared" si="75"/>
        <v>0.9375</v>
      </c>
      <c r="BP387" s="64">
        <f t="shared" si="76"/>
        <v>0.9375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29">
        <v>4607091383997</v>
      </c>
      <c r="E388" s="730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9">
        <v>4680115882638</v>
      </c>
      <c r="E389" s="730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9">
        <v>4680115884922</v>
      </c>
      <c r="E390" s="730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9">
        <v>4680115884878</v>
      </c>
      <c r="E391" s="730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9">
        <v>4680115884861</v>
      </c>
      <c r="E392" s="730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1" t="s">
        <v>70</v>
      </c>
      <c r="Q393" s="732"/>
      <c r="R393" s="732"/>
      <c r="S393" s="732"/>
      <c r="T393" s="732"/>
      <c r="U393" s="732"/>
      <c r="V393" s="733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109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109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2.3707499999999997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1" t="s">
        <v>70</v>
      </c>
      <c r="Q394" s="732"/>
      <c r="R394" s="732"/>
      <c r="S394" s="732"/>
      <c r="T394" s="732"/>
      <c r="U394" s="732"/>
      <c r="V394" s="733"/>
      <c r="W394" s="37" t="s">
        <v>68</v>
      </c>
      <c r="X394" s="725">
        <f>IFERROR(SUM(X382:X392),"0")</f>
        <v>1635</v>
      </c>
      <c r="Y394" s="725">
        <f>IFERROR(SUM(Y382:Y392),"0")</f>
        <v>1635</v>
      </c>
      <c r="Z394" s="37"/>
      <c r="AA394" s="726"/>
      <c r="AB394" s="726"/>
      <c r="AC394" s="726"/>
    </row>
    <row r="395" spans="1:68" ht="14.25" hidden="1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9">
        <v>4607091383980</v>
      </c>
      <c r="E396" s="730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600</v>
      </c>
      <c r="Y396" s="724">
        <f>IFERROR(IF(X396="",0,CEILING((X396/$H396),1)*$H396),"")</f>
        <v>600</v>
      </c>
      <c r="Z396" s="36">
        <f>IFERROR(IF(Y396=0,"",ROUNDUP(Y396/H396,0)*0.02175),"")</f>
        <v>0.86999999999999988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619.20000000000005</v>
      </c>
      <c r="BN396" s="64">
        <f>IFERROR(Y396*I396/H396,"0")</f>
        <v>619.20000000000005</v>
      </c>
      <c r="BO396" s="64">
        <f>IFERROR(1/J396*(X396/H396),"0")</f>
        <v>0.83333333333333326</v>
      </c>
      <c r="BP396" s="64">
        <f>IFERROR(1/J396*(Y396/H396),"0")</f>
        <v>0.83333333333333326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9">
        <v>4607091384178</v>
      </c>
      <c r="E397" s="730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1" t="s">
        <v>70</v>
      </c>
      <c r="Q398" s="732"/>
      <c r="R398" s="732"/>
      <c r="S398" s="732"/>
      <c r="T398" s="732"/>
      <c r="U398" s="732"/>
      <c r="V398" s="733"/>
      <c r="W398" s="37" t="s">
        <v>71</v>
      </c>
      <c r="X398" s="725">
        <f>IFERROR(X396/H396,"0")+IFERROR(X397/H397,"0")</f>
        <v>40</v>
      </c>
      <c r="Y398" s="725">
        <f>IFERROR(Y396/H396,"0")+IFERROR(Y397/H397,"0")</f>
        <v>40</v>
      </c>
      <c r="Z398" s="725">
        <f>IFERROR(IF(Z396="",0,Z396),"0")+IFERROR(IF(Z397="",0,Z397),"0")</f>
        <v>0.86999999999999988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1" t="s">
        <v>70</v>
      </c>
      <c r="Q399" s="732"/>
      <c r="R399" s="732"/>
      <c r="S399" s="732"/>
      <c r="T399" s="732"/>
      <c r="U399" s="732"/>
      <c r="V399" s="733"/>
      <c r="W399" s="37" t="s">
        <v>68</v>
      </c>
      <c r="X399" s="725">
        <f>IFERROR(SUM(X396:X397),"0")</f>
        <v>600</v>
      </c>
      <c r="Y399" s="725">
        <f>IFERROR(SUM(Y396:Y397),"0")</f>
        <v>600</v>
      </c>
      <c r="Z399" s="37"/>
      <c r="AA399" s="726"/>
      <c r="AB399" s="726"/>
      <c r="AC399" s="726"/>
    </row>
    <row r="400" spans="1:68" ht="14.25" hidden="1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9">
        <v>4607091383928</v>
      </c>
      <c r="E401" s="730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9">
        <v>4607091383928</v>
      </c>
      <c r="E402" s="730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9">
        <v>4607091384260</v>
      </c>
      <c r="E403" s="730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1" t="s">
        <v>70</v>
      </c>
      <c r="Q404" s="732"/>
      <c r="R404" s="732"/>
      <c r="S404" s="732"/>
      <c r="T404" s="732"/>
      <c r="U404" s="732"/>
      <c r="V404" s="733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1" t="s">
        <v>70</v>
      </c>
      <c r="Q405" s="732"/>
      <c r="R405" s="732"/>
      <c r="S405" s="732"/>
      <c r="T405" s="732"/>
      <c r="U405" s="732"/>
      <c r="V405" s="733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hidden="1" customHeight="1" x14ac:dyDescent="0.25">
      <c r="A407" s="54" t="s">
        <v>664</v>
      </c>
      <c r="B407" s="54" t="s">
        <v>665</v>
      </c>
      <c r="C407" s="31">
        <v>4301060314</v>
      </c>
      <c r="D407" s="729">
        <v>4607091384673</v>
      </c>
      <c r="E407" s="730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9">
        <v>4607091384673</v>
      </c>
      <c r="E408" s="730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124.8</v>
      </c>
      <c r="Y408" s="724">
        <f>IFERROR(IF(X408="",0,CEILING((X408/$H408),1)*$H408),"")</f>
        <v>124.8</v>
      </c>
      <c r="Z408" s="36">
        <f>IFERROR(IF(Y408=0,"",ROUNDUP(Y408/H408,0)*0.02175),"")</f>
        <v>0.34799999999999998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133.82400000000001</v>
      </c>
      <c r="BN408" s="64">
        <f>IFERROR(Y408*I408/H408,"0")</f>
        <v>133.82400000000001</v>
      </c>
      <c r="BO408" s="64">
        <f>IFERROR(1/J408*(X408/H408),"0")</f>
        <v>0.2857142857142857</v>
      </c>
      <c r="BP408" s="64">
        <f>IFERROR(1/J408*(Y408/H408),"0")</f>
        <v>0.2857142857142857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1" t="s">
        <v>70</v>
      </c>
      <c r="Q409" s="732"/>
      <c r="R409" s="732"/>
      <c r="S409" s="732"/>
      <c r="T409" s="732"/>
      <c r="U409" s="732"/>
      <c r="V409" s="733"/>
      <c r="W409" s="37" t="s">
        <v>71</v>
      </c>
      <c r="X409" s="725">
        <f>IFERROR(X407/H407,"0")+IFERROR(X408/H408,"0")</f>
        <v>16</v>
      </c>
      <c r="Y409" s="725">
        <f>IFERROR(Y407/H407,"0")+IFERROR(Y408/H408,"0")</f>
        <v>16</v>
      </c>
      <c r="Z409" s="725">
        <f>IFERROR(IF(Z407="",0,Z407),"0")+IFERROR(IF(Z408="",0,Z408),"0")</f>
        <v>0.34799999999999998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1" t="s">
        <v>70</v>
      </c>
      <c r="Q410" s="732"/>
      <c r="R410" s="732"/>
      <c r="S410" s="732"/>
      <c r="T410" s="732"/>
      <c r="U410" s="732"/>
      <c r="V410" s="733"/>
      <c r="W410" s="37" t="s">
        <v>68</v>
      </c>
      <c r="X410" s="725">
        <f>IFERROR(SUM(X407:X408),"0")</f>
        <v>124.8</v>
      </c>
      <c r="Y410" s="725">
        <f>IFERROR(SUM(Y407:Y408),"0")</f>
        <v>124.8</v>
      </c>
      <c r="Z410" s="37"/>
      <c r="AA410" s="726"/>
      <c r="AB410" s="726"/>
      <c r="AC410" s="726"/>
    </row>
    <row r="411" spans="1:68" ht="16.5" hidden="1" customHeight="1" x14ac:dyDescent="0.25">
      <c r="A411" s="761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hidden="1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29">
        <v>4680115881907</v>
      </c>
      <c r="E413" s="730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80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29">
        <v>4680115881907</v>
      </c>
      <c r="E414" s="730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9">
        <v>4680115883925</v>
      </c>
      <c r="E415" s="730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9">
        <v>4680115884892</v>
      </c>
      <c r="E416" s="730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486</v>
      </c>
      <c r="Y416" s="724">
        <f t="shared" si="77"/>
        <v>486.00000000000006</v>
      </c>
      <c r="Z416" s="36">
        <f t="shared" si="78"/>
        <v>0.9787499999999999</v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507.59999999999997</v>
      </c>
      <c r="BN416" s="64">
        <f t="shared" si="80"/>
        <v>507.59999999999997</v>
      </c>
      <c r="BO416" s="64">
        <f t="shared" si="81"/>
        <v>0.80357142857142849</v>
      </c>
      <c r="BP416" s="64">
        <f t="shared" si="82"/>
        <v>0.80357142857142849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29">
        <v>4607091384192</v>
      </c>
      <c r="E417" s="730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7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9">
        <v>4680115884885</v>
      </c>
      <c r="E418" s="730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9">
        <v>4680115884908</v>
      </c>
      <c r="E419" s="730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1" t="s">
        <v>70</v>
      </c>
      <c r="Q420" s="732"/>
      <c r="R420" s="732"/>
      <c r="S420" s="732"/>
      <c r="T420" s="732"/>
      <c r="U420" s="732"/>
      <c r="V420" s="733"/>
      <c r="W420" s="37" t="s">
        <v>71</v>
      </c>
      <c r="X420" s="725">
        <f>IFERROR(X413/H413,"0")+IFERROR(X414/H414,"0")+IFERROR(X415/H415,"0")+IFERROR(X416/H416,"0")+IFERROR(X417/H417,"0")+IFERROR(X418/H418,"0")+IFERROR(X419/H419,"0")</f>
        <v>45</v>
      </c>
      <c r="Y420" s="725">
        <f>IFERROR(Y413/H413,"0")+IFERROR(Y414/H414,"0")+IFERROR(Y415/H415,"0")+IFERROR(Y416/H416,"0")+IFERROR(Y417/H417,"0")+IFERROR(Y418/H418,"0")+IFERROR(Y419/H419,"0")</f>
        <v>45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0.9787499999999999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1" t="s">
        <v>70</v>
      </c>
      <c r="Q421" s="732"/>
      <c r="R421" s="732"/>
      <c r="S421" s="732"/>
      <c r="T421" s="732"/>
      <c r="U421" s="732"/>
      <c r="V421" s="733"/>
      <c r="W421" s="37" t="s">
        <v>68</v>
      </c>
      <c r="X421" s="725">
        <f>IFERROR(SUM(X413:X419),"0")</f>
        <v>486</v>
      </c>
      <c r="Y421" s="725">
        <f>IFERROR(SUM(Y413:Y419),"0")</f>
        <v>486.00000000000006</v>
      </c>
      <c r="Z421" s="37"/>
      <c r="AA421" s="726"/>
      <c r="AB421" s="726"/>
      <c r="AC421" s="726"/>
    </row>
    <row r="422" spans="1:68" ht="14.25" hidden="1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29">
        <v>4607091384802</v>
      </c>
      <c r="E423" s="730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9">
        <v>4607091384826</v>
      </c>
      <c r="E424" s="730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1" t="s">
        <v>70</v>
      </c>
      <c r="Q425" s="732"/>
      <c r="R425" s="732"/>
      <c r="S425" s="732"/>
      <c r="T425" s="732"/>
      <c r="U425" s="732"/>
      <c r="V425" s="733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1" t="s">
        <v>70</v>
      </c>
      <c r="Q426" s="732"/>
      <c r="R426" s="732"/>
      <c r="S426" s="732"/>
      <c r="T426" s="732"/>
      <c r="U426" s="732"/>
      <c r="V426" s="733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9">
        <v>4607091384246</v>
      </c>
      <c r="E428" s="730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499.2</v>
      </c>
      <c r="Y428" s="724">
        <f>IFERROR(IF(X428="",0,CEILING((X428/$H428),1)*$H428),"")</f>
        <v>499.2</v>
      </c>
      <c r="Z428" s="36">
        <f>IFERROR(IF(Y428=0,"",ROUNDUP(Y428/H428,0)*0.02175),"")</f>
        <v>1.3919999999999999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535.29600000000005</v>
      </c>
      <c r="BN428" s="64">
        <f>IFERROR(Y428*I428/H428,"0")</f>
        <v>535.29600000000005</v>
      </c>
      <c r="BO428" s="64">
        <f>IFERROR(1/J428*(X428/H428),"0")</f>
        <v>1.1428571428571428</v>
      </c>
      <c r="BP428" s="64">
        <f>IFERROR(1/J428*(Y428/H428),"0")</f>
        <v>1.1428571428571428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9">
        <v>4680115881976</v>
      </c>
      <c r="E429" s="730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9">
        <v>4607091384253</v>
      </c>
      <c r="E430" s="730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115.2</v>
      </c>
      <c r="Y430" s="724">
        <f>IFERROR(IF(X430="",0,CEILING((X430/$H430),1)*$H430),"")</f>
        <v>115.19999999999999</v>
      </c>
      <c r="Z430" s="36">
        <f>IFERROR(IF(Y430=0,"",ROUNDUP(Y430/H430,0)*0.00753),"")</f>
        <v>0.36143999999999998</v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128.83200000000002</v>
      </c>
      <c r="BN430" s="64">
        <f>IFERROR(Y430*I430/H430,"0")</f>
        <v>128.83199999999999</v>
      </c>
      <c r="BO430" s="64">
        <f>IFERROR(1/J430*(X430/H430),"0")</f>
        <v>0.30769230769230771</v>
      </c>
      <c r="BP430" s="64">
        <f>IFERROR(1/J430*(Y430/H430),"0")</f>
        <v>0.30769230769230771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9">
        <v>4607091384253</v>
      </c>
      <c r="E431" s="730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9">
        <v>4680115881969</v>
      </c>
      <c r="E432" s="730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1" t="s">
        <v>70</v>
      </c>
      <c r="Q433" s="732"/>
      <c r="R433" s="732"/>
      <c r="S433" s="732"/>
      <c r="T433" s="732"/>
      <c r="U433" s="732"/>
      <c r="V433" s="733"/>
      <c r="W433" s="37" t="s">
        <v>71</v>
      </c>
      <c r="X433" s="725">
        <f>IFERROR(X428/H428,"0")+IFERROR(X429/H429,"0")+IFERROR(X430/H430,"0")+IFERROR(X431/H431,"0")+IFERROR(X432/H432,"0")</f>
        <v>112</v>
      </c>
      <c r="Y433" s="725">
        <f>IFERROR(Y428/H428,"0")+IFERROR(Y429/H429,"0")+IFERROR(Y430/H430,"0")+IFERROR(Y431/H431,"0")+IFERROR(Y432/H432,"0")</f>
        <v>112</v>
      </c>
      <c r="Z433" s="725">
        <f>IFERROR(IF(Z428="",0,Z428),"0")+IFERROR(IF(Z429="",0,Z429),"0")+IFERROR(IF(Z430="",0,Z430),"0")+IFERROR(IF(Z431="",0,Z431),"0")+IFERROR(IF(Z432="",0,Z432),"0")</f>
        <v>1.7534399999999999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1" t="s">
        <v>70</v>
      </c>
      <c r="Q434" s="732"/>
      <c r="R434" s="732"/>
      <c r="S434" s="732"/>
      <c r="T434" s="732"/>
      <c r="U434" s="732"/>
      <c r="V434" s="733"/>
      <c r="W434" s="37" t="s">
        <v>68</v>
      </c>
      <c r="X434" s="725">
        <f>IFERROR(SUM(X428:X432),"0")</f>
        <v>614.4</v>
      </c>
      <c r="Y434" s="725">
        <f>IFERROR(SUM(Y428:Y432),"0")</f>
        <v>614.4</v>
      </c>
      <c r="Z434" s="37"/>
      <c r="AA434" s="726"/>
      <c r="AB434" s="726"/>
      <c r="AC434" s="726"/>
    </row>
    <row r="435" spans="1:68" ht="14.25" hidden="1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9">
        <v>4607091389357</v>
      </c>
      <c r="E436" s="730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1" t="s">
        <v>70</v>
      </c>
      <c r="Q437" s="732"/>
      <c r="R437" s="732"/>
      <c r="S437" s="732"/>
      <c r="T437" s="732"/>
      <c r="U437" s="732"/>
      <c r="V437" s="733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1" t="s">
        <v>70</v>
      </c>
      <c r="Q438" s="732"/>
      <c r="R438" s="732"/>
      <c r="S438" s="732"/>
      <c r="T438" s="732"/>
      <c r="U438" s="732"/>
      <c r="V438" s="733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908" t="s">
        <v>708</v>
      </c>
      <c r="B439" s="909"/>
      <c r="C439" s="909"/>
      <c r="D439" s="909"/>
      <c r="E439" s="909"/>
      <c r="F439" s="909"/>
      <c r="G439" s="909"/>
      <c r="H439" s="909"/>
      <c r="I439" s="909"/>
      <c r="J439" s="909"/>
      <c r="K439" s="909"/>
      <c r="L439" s="909"/>
      <c r="M439" s="909"/>
      <c r="N439" s="909"/>
      <c r="O439" s="909"/>
      <c r="P439" s="909"/>
      <c r="Q439" s="909"/>
      <c r="R439" s="909"/>
      <c r="S439" s="909"/>
      <c r="T439" s="909"/>
      <c r="U439" s="909"/>
      <c r="V439" s="909"/>
      <c r="W439" s="909"/>
      <c r="X439" s="909"/>
      <c r="Y439" s="909"/>
      <c r="Z439" s="909"/>
      <c r="AA439" s="48"/>
      <c r="AB439" s="48"/>
      <c r="AC439" s="48"/>
    </row>
    <row r="440" spans="1:68" ht="16.5" hidden="1" customHeight="1" x14ac:dyDescent="0.25">
      <c r="A440" s="761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hidden="1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9">
        <v>4607091389708</v>
      </c>
      <c r="E442" s="730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1" t="s">
        <v>70</v>
      </c>
      <c r="Q443" s="732"/>
      <c r="R443" s="732"/>
      <c r="S443" s="732"/>
      <c r="T443" s="732"/>
      <c r="U443" s="732"/>
      <c r="V443" s="733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1" t="s">
        <v>70</v>
      </c>
      <c r="Q444" s="732"/>
      <c r="R444" s="732"/>
      <c r="S444" s="732"/>
      <c r="T444" s="732"/>
      <c r="U444" s="732"/>
      <c r="V444" s="733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9">
        <v>4607091389753</v>
      </c>
      <c r="E446" s="730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29">
        <v>4607091389753</v>
      </c>
      <c r="E447" s="730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9">
        <v>4607091389760</v>
      </c>
      <c r="E448" s="730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29">
        <v>4607091389746</v>
      </c>
      <c r="E449" s="730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9">
        <v>4607091389746</v>
      </c>
      <c r="E450" s="730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29">
        <v>4680115883147</v>
      </c>
      <c r="E451" s="730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29">
        <v>4680115883147</v>
      </c>
      <c r="E452" s="730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29">
        <v>4607091384338</v>
      </c>
      <c r="E453" s="730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29">
        <v>4607091384338</v>
      </c>
      <c r="E454" s="730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29">
        <v>4680115883154</v>
      </c>
      <c r="E455" s="730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29">
        <v>4680115883154</v>
      </c>
      <c r="E456" s="730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9">
        <v>4607091389524</v>
      </c>
      <c r="E457" s="730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9">
        <v>4607091389524</v>
      </c>
      <c r="E458" s="730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3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9">
        <v>4680115883161</v>
      </c>
      <c r="E459" s="730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29">
        <v>4607091389531</v>
      </c>
      <c r="E460" s="730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29">
        <v>4607091389531</v>
      </c>
      <c r="E461" s="730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9">
        <v>4607091384345</v>
      </c>
      <c r="E462" s="730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29">
        <v>4680115883185</v>
      </c>
      <c r="E463" s="730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29">
        <v>4680115883185</v>
      </c>
      <c r="E464" s="730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1" t="s">
        <v>70</v>
      </c>
      <c r="Q465" s="732"/>
      <c r="R465" s="732"/>
      <c r="S465" s="732"/>
      <c r="T465" s="732"/>
      <c r="U465" s="732"/>
      <c r="V465" s="733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1" t="s">
        <v>70</v>
      </c>
      <c r="Q466" s="732"/>
      <c r="R466" s="732"/>
      <c r="S466" s="732"/>
      <c r="T466" s="732"/>
      <c r="U466" s="732"/>
      <c r="V466" s="733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9">
        <v>4607091384352</v>
      </c>
      <c r="E468" s="730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9">
        <v>4607091389654</v>
      </c>
      <c r="E469" s="730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1" t="s">
        <v>70</v>
      </c>
      <c r="Q470" s="732"/>
      <c r="R470" s="732"/>
      <c r="S470" s="732"/>
      <c r="T470" s="732"/>
      <c r="U470" s="732"/>
      <c r="V470" s="733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1" t="s">
        <v>70</v>
      </c>
      <c r="Q471" s="732"/>
      <c r="R471" s="732"/>
      <c r="S471" s="732"/>
      <c r="T471" s="732"/>
      <c r="U471" s="732"/>
      <c r="V471" s="733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9">
        <v>4680115884335</v>
      </c>
      <c r="E473" s="730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1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29">
        <v>4680115884113</v>
      </c>
      <c r="E474" s="730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1" t="s">
        <v>70</v>
      </c>
      <c r="Q475" s="732"/>
      <c r="R475" s="732"/>
      <c r="S475" s="732"/>
      <c r="T475" s="732"/>
      <c r="U475" s="732"/>
      <c r="V475" s="733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1" t="s">
        <v>70</v>
      </c>
      <c r="Q476" s="732"/>
      <c r="R476" s="732"/>
      <c r="S476" s="732"/>
      <c r="T476" s="732"/>
      <c r="U476" s="732"/>
      <c r="V476" s="733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61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hidden="1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29">
        <v>4607091389364</v>
      </c>
      <c r="E479" s="730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1" t="s">
        <v>70</v>
      </c>
      <c r="Q480" s="732"/>
      <c r="R480" s="732"/>
      <c r="S480" s="732"/>
      <c r="T480" s="732"/>
      <c r="U480" s="732"/>
      <c r="V480" s="733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1" t="s">
        <v>70</v>
      </c>
      <c r="Q481" s="732"/>
      <c r="R481" s="732"/>
      <c r="S481" s="732"/>
      <c r="T481" s="732"/>
      <c r="U481" s="732"/>
      <c r="V481" s="733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29">
        <v>4607091389739</v>
      </c>
      <c r="E483" s="730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29">
        <v>4607091389425</v>
      </c>
      <c r="E484" s="730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29">
        <v>4680115880771</v>
      </c>
      <c r="E485" s="730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1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29">
        <v>4607091389500</v>
      </c>
      <c r="E486" s="730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10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29">
        <v>4607091389500</v>
      </c>
      <c r="E487" s="730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1" t="s">
        <v>70</v>
      </c>
      <c r="Q488" s="732"/>
      <c r="R488" s="732"/>
      <c r="S488" s="732"/>
      <c r="T488" s="732"/>
      <c r="U488" s="732"/>
      <c r="V488" s="733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1" t="s">
        <v>70</v>
      </c>
      <c r="Q489" s="732"/>
      <c r="R489" s="732"/>
      <c r="S489" s="732"/>
      <c r="T489" s="732"/>
      <c r="U489" s="732"/>
      <c r="V489" s="733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9">
        <v>4680115884359</v>
      </c>
      <c r="E491" s="730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12</v>
      </c>
      <c r="Y491" s="724">
        <f>IFERROR(IF(X491="",0,CEILING((X491/$H491),1)*$H491),"")</f>
        <v>12</v>
      </c>
      <c r="Z491" s="36">
        <f>IFERROR(IF(Y491=0,"",ROUNDUP(Y491/H491,0)*0.00627),"")</f>
        <v>6.2700000000000006E-2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18.000000000000004</v>
      </c>
      <c r="BN491" s="64">
        <f>IFERROR(Y491*I491/H491,"0")</f>
        <v>18.000000000000004</v>
      </c>
      <c r="BO491" s="64">
        <f>IFERROR(1/J491*(X491/H491),"0")</f>
        <v>0.05</v>
      </c>
      <c r="BP491" s="64">
        <f>IFERROR(1/J491*(Y491/H491),"0")</f>
        <v>0.05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1" t="s">
        <v>70</v>
      </c>
      <c r="Q492" s="732"/>
      <c r="R492" s="732"/>
      <c r="S492" s="732"/>
      <c r="T492" s="732"/>
      <c r="U492" s="732"/>
      <c r="V492" s="733"/>
      <c r="W492" s="37" t="s">
        <v>71</v>
      </c>
      <c r="X492" s="725">
        <f>IFERROR(X491/H491,"0")</f>
        <v>10</v>
      </c>
      <c r="Y492" s="725">
        <f>IFERROR(Y491/H491,"0")</f>
        <v>10</v>
      </c>
      <c r="Z492" s="725">
        <f>IFERROR(IF(Z491="",0,Z491),"0")</f>
        <v>6.2700000000000006E-2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1" t="s">
        <v>70</v>
      </c>
      <c r="Q493" s="732"/>
      <c r="R493" s="732"/>
      <c r="S493" s="732"/>
      <c r="T493" s="732"/>
      <c r="U493" s="732"/>
      <c r="V493" s="733"/>
      <c r="W493" s="37" t="s">
        <v>68</v>
      </c>
      <c r="X493" s="725">
        <f>IFERROR(SUM(X491:X491),"0")</f>
        <v>12</v>
      </c>
      <c r="Y493" s="725">
        <f>IFERROR(SUM(Y491:Y491),"0")</f>
        <v>12</v>
      </c>
      <c r="Z493" s="37"/>
      <c r="AA493" s="726"/>
      <c r="AB493" s="726"/>
      <c r="AC493" s="726"/>
    </row>
    <row r="494" spans="1:68" ht="14.25" hidden="1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29">
        <v>4680115884564</v>
      </c>
      <c r="E495" s="730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1" t="s">
        <v>70</v>
      </c>
      <c r="Q496" s="732"/>
      <c r="R496" s="732"/>
      <c r="S496" s="732"/>
      <c r="T496" s="732"/>
      <c r="U496" s="732"/>
      <c r="V496" s="733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1" t="s">
        <v>70</v>
      </c>
      <c r="Q497" s="732"/>
      <c r="R497" s="732"/>
      <c r="S497" s="732"/>
      <c r="T497" s="732"/>
      <c r="U497" s="732"/>
      <c r="V497" s="733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61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hidden="1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29">
        <v>4680115885189</v>
      </c>
      <c r="E500" s="730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29">
        <v>4680115885172</v>
      </c>
      <c r="E501" s="730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29">
        <v>4680115885110</v>
      </c>
      <c r="E502" s="730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29">
        <v>4680115885219</v>
      </c>
      <c r="E503" s="730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4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1" t="s">
        <v>70</v>
      </c>
      <c r="Q504" s="732"/>
      <c r="R504" s="732"/>
      <c r="S504" s="732"/>
      <c r="T504" s="732"/>
      <c r="U504" s="732"/>
      <c r="V504" s="733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1" t="s">
        <v>70</v>
      </c>
      <c r="Q505" s="732"/>
      <c r="R505" s="732"/>
      <c r="S505" s="732"/>
      <c r="T505" s="732"/>
      <c r="U505" s="732"/>
      <c r="V505" s="733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61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hidden="1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29">
        <v>4680115885103</v>
      </c>
      <c r="E508" s="730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1" t="s">
        <v>70</v>
      </c>
      <c r="Q509" s="732"/>
      <c r="R509" s="732"/>
      <c r="S509" s="732"/>
      <c r="T509" s="732"/>
      <c r="U509" s="732"/>
      <c r="V509" s="733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1" t="s">
        <v>70</v>
      </c>
      <c r="Q510" s="732"/>
      <c r="R510" s="732"/>
      <c r="S510" s="732"/>
      <c r="T510" s="732"/>
      <c r="U510" s="732"/>
      <c r="V510" s="733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908" t="s">
        <v>807</v>
      </c>
      <c r="B511" s="909"/>
      <c r="C511" s="909"/>
      <c r="D511" s="909"/>
      <c r="E511" s="909"/>
      <c r="F511" s="909"/>
      <c r="G511" s="909"/>
      <c r="H511" s="909"/>
      <c r="I511" s="909"/>
      <c r="J511" s="909"/>
      <c r="K511" s="909"/>
      <c r="L511" s="909"/>
      <c r="M511" s="909"/>
      <c r="N511" s="909"/>
      <c r="O511" s="909"/>
      <c r="P511" s="909"/>
      <c r="Q511" s="909"/>
      <c r="R511" s="909"/>
      <c r="S511" s="909"/>
      <c r="T511" s="909"/>
      <c r="U511" s="909"/>
      <c r="V511" s="909"/>
      <c r="W511" s="909"/>
      <c r="X511" s="909"/>
      <c r="Y511" s="909"/>
      <c r="Z511" s="909"/>
      <c r="AA511" s="48"/>
      <c r="AB511" s="48"/>
      <c r="AC511" s="48"/>
    </row>
    <row r="512" spans="1:68" ht="16.5" hidden="1" customHeight="1" x14ac:dyDescent="0.25">
      <c r="A512" s="761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hidden="1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29">
        <v>4607091389067</v>
      </c>
      <c r="E514" s="730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29">
        <v>4680115885271</v>
      </c>
      <c r="E515" s="730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29">
        <v>4680115884502</v>
      </c>
      <c r="E516" s="730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9">
        <v>4607091389104</v>
      </c>
      <c r="E517" s="730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1013.76</v>
      </c>
      <c r="Y517" s="724">
        <f t="shared" si="89"/>
        <v>1013.76</v>
      </c>
      <c r="Z517" s="36">
        <f t="shared" si="90"/>
        <v>2.2963200000000001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1082.8799999999999</v>
      </c>
      <c r="BN517" s="64">
        <f t="shared" si="92"/>
        <v>1082.8799999999999</v>
      </c>
      <c r="BO517" s="64">
        <f t="shared" si="93"/>
        <v>1.8461538461538463</v>
      </c>
      <c r="BP517" s="64">
        <f t="shared" si="94"/>
        <v>1.8461538461538463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29">
        <v>4680115884519</v>
      </c>
      <c r="E518" s="730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9">
        <v>4680115885226</v>
      </c>
      <c r="E519" s="730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760.32</v>
      </c>
      <c r="Y519" s="724">
        <f t="shared" si="89"/>
        <v>760.32</v>
      </c>
      <c r="Z519" s="36">
        <f t="shared" si="90"/>
        <v>1.72224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812.16000000000008</v>
      </c>
      <c r="BN519" s="64">
        <f t="shared" si="92"/>
        <v>812.16000000000008</v>
      </c>
      <c r="BO519" s="64">
        <f t="shared" si="93"/>
        <v>1.3846153846153846</v>
      </c>
      <c r="BP519" s="64">
        <f t="shared" si="94"/>
        <v>1.3846153846153846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29">
        <v>4680115880603</v>
      </c>
      <c r="E520" s="730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3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29">
        <v>4680115880603</v>
      </c>
      <c r="E521" s="730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29">
        <v>4680115882782</v>
      </c>
      <c r="E522" s="730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4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29">
        <v>4607091389982</v>
      </c>
      <c r="E523" s="730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29">
        <v>4607091389982</v>
      </c>
      <c r="E524" s="730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1" t="s">
        <v>70</v>
      </c>
      <c r="Q525" s="732"/>
      <c r="R525" s="732"/>
      <c r="S525" s="732"/>
      <c r="T525" s="732"/>
      <c r="U525" s="732"/>
      <c r="V525" s="733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336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336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4.0185599999999999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1" t="s">
        <v>70</v>
      </c>
      <c r="Q526" s="732"/>
      <c r="R526" s="732"/>
      <c r="S526" s="732"/>
      <c r="T526" s="732"/>
      <c r="U526" s="732"/>
      <c r="V526" s="733"/>
      <c r="W526" s="37" t="s">
        <v>68</v>
      </c>
      <c r="X526" s="725">
        <f>IFERROR(SUM(X514:X524),"0")</f>
        <v>1774.08</v>
      </c>
      <c r="Y526" s="725">
        <f>IFERROR(SUM(Y514:Y524),"0")</f>
        <v>1774.08</v>
      </c>
      <c r="Z526" s="37"/>
      <c r="AA526" s="726"/>
      <c r="AB526" s="726"/>
      <c r="AC526" s="726"/>
    </row>
    <row r="527" spans="1:68" ht="14.25" hidden="1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hidden="1" customHeight="1" x14ac:dyDescent="0.25">
      <c r="A528" s="54" t="s">
        <v>836</v>
      </c>
      <c r="B528" s="54" t="s">
        <v>837</v>
      </c>
      <c r="C528" s="31">
        <v>4301020222</v>
      </c>
      <c r="D528" s="729">
        <v>4607091388930</v>
      </c>
      <c r="E528" s="730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29">
        <v>4680115880054</v>
      </c>
      <c r="E529" s="730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9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29">
        <v>4680115880054</v>
      </c>
      <c r="E530" s="730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1" t="s">
        <v>70</v>
      </c>
      <c r="Q531" s="732"/>
      <c r="R531" s="732"/>
      <c r="S531" s="732"/>
      <c r="T531" s="732"/>
      <c r="U531" s="732"/>
      <c r="V531" s="733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1" t="s">
        <v>70</v>
      </c>
      <c r="Q532" s="732"/>
      <c r="R532" s="732"/>
      <c r="S532" s="732"/>
      <c r="T532" s="732"/>
      <c r="U532" s="732"/>
      <c r="V532" s="733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9">
        <v>4680115883116</v>
      </c>
      <c r="E534" s="730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422.4</v>
      </c>
      <c r="Y534" s="724">
        <f t="shared" ref="Y534:Y542" si="95">IFERROR(IF(X534="",0,CEILING((X534/$H534),1)*$H534),"")</f>
        <v>422.40000000000003</v>
      </c>
      <c r="Z534" s="36">
        <f>IFERROR(IF(Y534=0,"",ROUNDUP(Y534/H534,0)*0.01196),"")</f>
        <v>0.95679999999999998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451.19999999999993</v>
      </c>
      <c r="BN534" s="64">
        <f t="shared" ref="BN534:BN542" si="97">IFERROR(Y534*I534/H534,"0")</f>
        <v>451.20000000000005</v>
      </c>
      <c r="BO534" s="64">
        <f t="shared" ref="BO534:BO542" si="98">IFERROR(1/J534*(X534/H534),"0")</f>
        <v>0.76923076923076916</v>
      </c>
      <c r="BP534" s="64">
        <f t="shared" ref="BP534:BP542" si="99">IFERROR(1/J534*(Y534/H534),"0")</f>
        <v>0.76923076923076927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9">
        <v>4680115883093</v>
      </c>
      <c r="E535" s="730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380.16</v>
      </c>
      <c r="Y535" s="724">
        <f t="shared" si="95"/>
        <v>380.16</v>
      </c>
      <c r="Z535" s="36">
        <f>IFERROR(IF(Y535=0,"",ROUNDUP(Y535/H535,0)*0.01196),"")</f>
        <v>0.86112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406.08000000000004</v>
      </c>
      <c r="BN535" s="64">
        <f t="shared" si="97"/>
        <v>406.08000000000004</v>
      </c>
      <c r="BO535" s="64">
        <f t="shared" si="98"/>
        <v>0.69230769230769229</v>
      </c>
      <c r="BP535" s="64">
        <f t="shared" si="99"/>
        <v>0.69230769230769229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9">
        <v>4680115883109</v>
      </c>
      <c r="E536" s="730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126.72</v>
      </c>
      <c r="Y536" s="724">
        <f t="shared" si="95"/>
        <v>126.72</v>
      </c>
      <c r="Z536" s="36">
        <f>IFERROR(IF(Y536=0,"",ROUNDUP(Y536/H536,0)*0.01196),"")</f>
        <v>0.28704000000000002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135.35999999999999</v>
      </c>
      <c r="BN536" s="64">
        <f t="shared" si="97"/>
        <v>135.35999999999999</v>
      </c>
      <c r="BO536" s="64">
        <f t="shared" si="98"/>
        <v>0.23076923076923078</v>
      </c>
      <c r="BP536" s="64">
        <f t="shared" si="99"/>
        <v>0.23076923076923078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29">
        <v>4680115882072</v>
      </c>
      <c r="E537" s="730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108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29">
        <v>4680115882072</v>
      </c>
      <c r="E538" s="730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29">
        <v>4680115882102</v>
      </c>
      <c r="E539" s="730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7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29">
        <v>4680115882102</v>
      </c>
      <c r="E540" s="730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29">
        <v>4680115882096</v>
      </c>
      <c r="E541" s="730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89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29">
        <v>4680115882096</v>
      </c>
      <c r="E542" s="730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1" t="s">
        <v>70</v>
      </c>
      <c r="Q543" s="732"/>
      <c r="R543" s="732"/>
      <c r="S543" s="732"/>
      <c r="T543" s="732"/>
      <c r="U543" s="732"/>
      <c r="V543" s="733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176</v>
      </c>
      <c r="Y543" s="725">
        <f>IFERROR(Y534/H534,"0")+IFERROR(Y535/H535,"0")+IFERROR(Y536/H536,"0")+IFERROR(Y537/H537,"0")+IFERROR(Y538/H538,"0")+IFERROR(Y539/H539,"0")+IFERROR(Y540/H540,"0")+IFERROR(Y541/H541,"0")+IFERROR(Y542/H542,"0")</f>
        <v>176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2.1049600000000002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1" t="s">
        <v>70</v>
      </c>
      <c r="Q544" s="732"/>
      <c r="R544" s="732"/>
      <c r="S544" s="732"/>
      <c r="T544" s="732"/>
      <c r="U544" s="732"/>
      <c r="V544" s="733"/>
      <c r="W544" s="37" t="s">
        <v>68</v>
      </c>
      <c r="X544" s="725">
        <f>IFERROR(SUM(X534:X542),"0")</f>
        <v>929.28</v>
      </c>
      <c r="Y544" s="725">
        <f>IFERROR(SUM(Y534:Y542),"0")</f>
        <v>929.28000000000009</v>
      </c>
      <c r="Z544" s="37"/>
      <c r="AA544" s="726"/>
      <c r="AB544" s="726"/>
      <c r="AC544" s="726"/>
    </row>
    <row r="545" spans="1:68" ht="14.25" hidden="1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29">
        <v>4607091383409</v>
      </c>
      <c r="E546" s="730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29">
        <v>4607091383416</v>
      </c>
      <c r="E547" s="730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29">
        <v>4680115883536</v>
      </c>
      <c r="E548" s="730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1" t="s">
        <v>70</v>
      </c>
      <c r="Q549" s="732"/>
      <c r="R549" s="732"/>
      <c r="S549" s="732"/>
      <c r="T549" s="732"/>
      <c r="U549" s="732"/>
      <c r="V549" s="733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1" t="s">
        <v>70</v>
      </c>
      <c r="Q550" s="732"/>
      <c r="R550" s="732"/>
      <c r="S550" s="732"/>
      <c r="T550" s="732"/>
      <c r="U550" s="732"/>
      <c r="V550" s="733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29">
        <v>4680115885035</v>
      </c>
      <c r="E552" s="730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29">
        <v>4680115885936</v>
      </c>
      <c r="E553" s="730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3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1" t="s">
        <v>70</v>
      </c>
      <c r="Q554" s="732"/>
      <c r="R554" s="732"/>
      <c r="S554" s="732"/>
      <c r="T554" s="732"/>
      <c r="U554" s="732"/>
      <c r="V554" s="733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1" t="s">
        <v>70</v>
      </c>
      <c r="Q555" s="732"/>
      <c r="R555" s="732"/>
      <c r="S555" s="732"/>
      <c r="T555" s="732"/>
      <c r="U555" s="732"/>
      <c r="V555" s="733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908" t="s">
        <v>882</v>
      </c>
      <c r="B556" s="909"/>
      <c r="C556" s="909"/>
      <c r="D556" s="909"/>
      <c r="E556" s="909"/>
      <c r="F556" s="909"/>
      <c r="G556" s="909"/>
      <c r="H556" s="909"/>
      <c r="I556" s="909"/>
      <c r="J556" s="909"/>
      <c r="K556" s="909"/>
      <c r="L556" s="909"/>
      <c r="M556" s="909"/>
      <c r="N556" s="909"/>
      <c r="O556" s="909"/>
      <c r="P556" s="909"/>
      <c r="Q556" s="909"/>
      <c r="R556" s="909"/>
      <c r="S556" s="909"/>
      <c r="T556" s="909"/>
      <c r="U556" s="909"/>
      <c r="V556" s="909"/>
      <c r="W556" s="909"/>
      <c r="X556" s="909"/>
      <c r="Y556" s="909"/>
      <c r="Z556" s="909"/>
      <c r="AA556" s="48"/>
      <c r="AB556" s="48"/>
      <c r="AC556" s="48"/>
    </row>
    <row r="557" spans="1:68" ht="16.5" hidden="1" customHeight="1" x14ac:dyDescent="0.25">
      <c r="A557" s="761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hidden="1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29">
        <v>4640242181011</v>
      </c>
      <c r="E559" s="730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5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29">
        <v>4640242180441</v>
      </c>
      <c r="E560" s="730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49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29">
        <v>4640242180564</v>
      </c>
      <c r="E561" s="730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898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29">
        <v>4640242180922</v>
      </c>
      <c r="E562" s="730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7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29">
        <v>4640242181189</v>
      </c>
      <c r="E563" s="730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7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29">
        <v>4640242180038</v>
      </c>
      <c r="E564" s="730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5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29">
        <v>4640242181172</v>
      </c>
      <c r="E565" s="730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5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1" t="s">
        <v>70</v>
      </c>
      <c r="Q566" s="732"/>
      <c r="R566" s="732"/>
      <c r="S566" s="732"/>
      <c r="T566" s="732"/>
      <c r="U566" s="732"/>
      <c r="V566" s="733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1" t="s">
        <v>70</v>
      </c>
      <c r="Q567" s="732"/>
      <c r="R567" s="732"/>
      <c r="S567" s="732"/>
      <c r="T567" s="732"/>
      <c r="U567" s="732"/>
      <c r="V567" s="733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29">
        <v>4640242180519</v>
      </c>
      <c r="E569" s="730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29">
        <v>4640242180526</v>
      </c>
      <c r="E570" s="730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8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29">
        <v>4640242180090</v>
      </c>
      <c r="E571" s="730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6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29">
        <v>4640242181363</v>
      </c>
      <c r="E572" s="730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7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1" t="s">
        <v>70</v>
      </c>
      <c r="Q573" s="732"/>
      <c r="R573" s="732"/>
      <c r="S573" s="732"/>
      <c r="T573" s="732"/>
      <c r="U573" s="732"/>
      <c r="V573" s="733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1" t="s">
        <v>70</v>
      </c>
      <c r="Q574" s="732"/>
      <c r="R574" s="732"/>
      <c r="S574" s="732"/>
      <c r="T574" s="732"/>
      <c r="U574" s="732"/>
      <c r="V574" s="733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9">
        <v>4640242180816</v>
      </c>
      <c r="E576" s="730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151.19999999999999</v>
      </c>
      <c r="Y576" s="724">
        <f t="shared" ref="Y576:Y582" si="105">IFERROR(IF(X576="",0,CEILING((X576/$H576),1)*$H576),"")</f>
        <v>151.20000000000002</v>
      </c>
      <c r="Z576" s="36">
        <f>IFERROR(IF(Y576=0,"",ROUNDUP(Y576/H576,0)*0.00753),"")</f>
        <v>0.27107999999999999</v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160.55999999999997</v>
      </c>
      <c r="BN576" s="64">
        <f t="shared" ref="BN576:BN582" si="107">IFERROR(Y576*I576/H576,"0")</f>
        <v>160.56</v>
      </c>
      <c r="BO576" s="64">
        <f t="shared" ref="BO576:BO582" si="108">IFERROR(1/J576*(X576/H576),"0")</f>
        <v>0.23076923076923073</v>
      </c>
      <c r="BP576" s="64">
        <f t="shared" ref="BP576:BP582" si="109">IFERROR(1/J576*(Y576/H576),"0")</f>
        <v>0.23076923076923075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29">
        <v>4640242180595</v>
      </c>
      <c r="E577" s="730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29">
        <v>4640242181615</v>
      </c>
      <c r="E578" s="730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21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29">
        <v>4640242181639</v>
      </c>
      <c r="E579" s="730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29">
        <v>4640242181622</v>
      </c>
      <c r="E580" s="730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3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29">
        <v>4640242180908</v>
      </c>
      <c r="E581" s="730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1002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29">
        <v>4640242180489</v>
      </c>
      <c r="E582" s="730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57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1" t="s">
        <v>70</v>
      </c>
      <c r="Q583" s="732"/>
      <c r="R583" s="732"/>
      <c r="S583" s="732"/>
      <c r="T583" s="732"/>
      <c r="U583" s="732"/>
      <c r="V583" s="733"/>
      <c r="W583" s="37" t="s">
        <v>71</v>
      </c>
      <c r="X583" s="725">
        <f>IFERROR(X576/H576,"0")+IFERROR(X577/H577,"0")+IFERROR(X578/H578,"0")+IFERROR(X579/H579,"0")+IFERROR(X580/H580,"0")+IFERROR(X581/H581,"0")+IFERROR(X582/H582,"0")</f>
        <v>35.999999999999993</v>
      </c>
      <c r="Y583" s="725">
        <f>IFERROR(Y576/H576,"0")+IFERROR(Y577/H577,"0")+IFERROR(Y578/H578,"0")+IFERROR(Y579/H579,"0")+IFERROR(Y580/H580,"0")+IFERROR(Y581/H581,"0")+IFERROR(Y582/H582,"0")</f>
        <v>36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0.27107999999999999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1" t="s">
        <v>70</v>
      </c>
      <c r="Q584" s="732"/>
      <c r="R584" s="732"/>
      <c r="S584" s="732"/>
      <c r="T584" s="732"/>
      <c r="U584" s="732"/>
      <c r="V584" s="733"/>
      <c r="W584" s="37" t="s">
        <v>68</v>
      </c>
      <c r="X584" s="725">
        <f>IFERROR(SUM(X576:X582),"0")</f>
        <v>151.19999999999999</v>
      </c>
      <c r="Y584" s="725">
        <f>IFERROR(SUM(Y576:Y582),"0")</f>
        <v>151.20000000000002</v>
      </c>
      <c r="Z584" s="37"/>
      <c r="AA584" s="726"/>
      <c r="AB584" s="726"/>
      <c r="AC584" s="726"/>
    </row>
    <row r="585" spans="1:68" ht="14.25" hidden="1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29">
        <v>4640242180533</v>
      </c>
      <c r="E586" s="730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8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29">
        <v>4640242180540</v>
      </c>
      <c r="E587" s="730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9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29">
        <v>4640242181233</v>
      </c>
      <c r="E588" s="730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59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29">
        <v>4640242181226</v>
      </c>
      <c r="E589" s="730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9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1" t="s">
        <v>70</v>
      </c>
      <c r="Q590" s="732"/>
      <c r="R590" s="732"/>
      <c r="S590" s="732"/>
      <c r="T590" s="732"/>
      <c r="U590" s="732"/>
      <c r="V590" s="733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1" t="s">
        <v>70</v>
      </c>
      <c r="Q591" s="732"/>
      <c r="R591" s="732"/>
      <c r="S591" s="732"/>
      <c r="T591" s="732"/>
      <c r="U591" s="732"/>
      <c r="V591" s="733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29">
        <v>4640242180120</v>
      </c>
      <c r="E593" s="730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8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29">
        <v>4640242180120</v>
      </c>
      <c r="E594" s="730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5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29">
        <v>4640242180137</v>
      </c>
      <c r="E595" s="730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4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29">
        <v>4640242180137</v>
      </c>
      <c r="E596" s="730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2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1" t="s">
        <v>70</v>
      </c>
      <c r="Q597" s="732"/>
      <c r="R597" s="732"/>
      <c r="S597" s="732"/>
      <c r="T597" s="732"/>
      <c r="U597" s="732"/>
      <c r="V597" s="733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1" t="s">
        <v>70</v>
      </c>
      <c r="Q598" s="732"/>
      <c r="R598" s="732"/>
      <c r="S598" s="732"/>
      <c r="T598" s="732"/>
      <c r="U598" s="732"/>
      <c r="V598" s="733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61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hidden="1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29">
        <v>4640242180045</v>
      </c>
      <c r="E601" s="730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4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29">
        <v>4640242180601</v>
      </c>
      <c r="E602" s="730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40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1" t="s">
        <v>70</v>
      </c>
      <c r="Q603" s="732"/>
      <c r="R603" s="732"/>
      <c r="S603" s="732"/>
      <c r="T603" s="732"/>
      <c r="U603" s="732"/>
      <c r="V603" s="733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1" t="s">
        <v>70</v>
      </c>
      <c r="Q604" s="732"/>
      <c r="R604" s="732"/>
      <c r="S604" s="732"/>
      <c r="T604" s="732"/>
      <c r="U604" s="732"/>
      <c r="V604" s="733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29">
        <v>4640242180090</v>
      </c>
      <c r="E606" s="730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1001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1" t="s">
        <v>70</v>
      </c>
      <c r="Q607" s="732"/>
      <c r="R607" s="732"/>
      <c r="S607" s="732"/>
      <c r="T607" s="732"/>
      <c r="U607" s="732"/>
      <c r="V607" s="733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1" t="s">
        <v>70</v>
      </c>
      <c r="Q608" s="732"/>
      <c r="R608" s="732"/>
      <c r="S608" s="732"/>
      <c r="T608" s="732"/>
      <c r="U608" s="732"/>
      <c r="V608" s="733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29">
        <v>4640242180076</v>
      </c>
      <c r="E610" s="730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4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1" t="s">
        <v>70</v>
      </c>
      <c r="Q611" s="732"/>
      <c r="R611" s="732"/>
      <c r="S611" s="732"/>
      <c r="T611" s="732"/>
      <c r="U611" s="732"/>
      <c r="V611" s="733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1" t="s">
        <v>70</v>
      </c>
      <c r="Q612" s="732"/>
      <c r="R612" s="732"/>
      <c r="S612" s="732"/>
      <c r="T612" s="732"/>
      <c r="U612" s="732"/>
      <c r="V612" s="733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29">
        <v>4640242180106</v>
      </c>
      <c r="E614" s="730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2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1" t="s">
        <v>70</v>
      </c>
      <c r="Q615" s="732"/>
      <c r="R615" s="732"/>
      <c r="S615" s="732"/>
      <c r="T615" s="732"/>
      <c r="U615" s="732"/>
      <c r="V615" s="733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1" t="s">
        <v>70</v>
      </c>
      <c r="Q616" s="732"/>
      <c r="R616" s="732"/>
      <c r="S616" s="732"/>
      <c r="T616" s="732"/>
      <c r="U616" s="732"/>
      <c r="V616" s="733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9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00"/>
      <c r="P617" s="903" t="s">
        <v>994</v>
      </c>
      <c r="Q617" s="904"/>
      <c r="R617" s="904"/>
      <c r="S617" s="904"/>
      <c r="T617" s="904"/>
      <c r="U617" s="904"/>
      <c r="V617" s="77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15394.560000000001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15394.560000000001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00"/>
      <c r="P618" s="903" t="s">
        <v>995</v>
      </c>
      <c r="Q618" s="904"/>
      <c r="R618" s="904"/>
      <c r="S618" s="904"/>
      <c r="T618" s="904"/>
      <c r="U618" s="904"/>
      <c r="V618" s="770"/>
      <c r="W618" s="37" t="s">
        <v>68</v>
      </c>
      <c r="X618" s="725">
        <f>IFERROR(SUM(BM22:BM614),"0")</f>
        <v>16296.756000000007</v>
      </c>
      <c r="Y618" s="725">
        <f>IFERROR(SUM(BN22:BN614),"0")</f>
        <v>16296.756000000007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00"/>
      <c r="P619" s="903" t="s">
        <v>996</v>
      </c>
      <c r="Q619" s="904"/>
      <c r="R619" s="904"/>
      <c r="S619" s="904"/>
      <c r="T619" s="904"/>
      <c r="U619" s="904"/>
      <c r="V619" s="770"/>
      <c r="W619" s="37" t="s">
        <v>997</v>
      </c>
      <c r="X619" s="38">
        <f>ROUNDUP(SUM(BO22:BO614),0)</f>
        <v>29</v>
      </c>
      <c r="Y619" s="38">
        <f>ROUNDUP(SUM(BP22:BP614),0)</f>
        <v>29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00"/>
      <c r="P620" s="903" t="s">
        <v>998</v>
      </c>
      <c r="Q620" s="904"/>
      <c r="R620" s="904"/>
      <c r="S620" s="904"/>
      <c r="T620" s="904"/>
      <c r="U620" s="904"/>
      <c r="V620" s="770"/>
      <c r="W620" s="37" t="s">
        <v>68</v>
      </c>
      <c r="X620" s="725">
        <f>GrossWeightTotal+PalletQtyTotal*25</f>
        <v>17021.756000000008</v>
      </c>
      <c r="Y620" s="725">
        <f>GrossWeightTotalR+PalletQtyTotalR*25</f>
        <v>17021.756000000008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00"/>
      <c r="P621" s="903" t="s">
        <v>999</v>
      </c>
      <c r="Q621" s="904"/>
      <c r="R621" s="904"/>
      <c r="S621" s="904"/>
      <c r="T621" s="904"/>
      <c r="U621" s="904"/>
      <c r="V621" s="77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2470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2470</v>
      </c>
      <c r="Z621" s="37"/>
      <c r="AA621" s="726"/>
      <c r="AB621" s="726"/>
      <c r="AC621" s="726"/>
    </row>
    <row r="622" spans="1:68" ht="14.25" hidden="1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00"/>
      <c r="P622" s="903" t="s">
        <v>1000</v>
      </c>
      <c r="Q622" s="904"/>
      <c r="R622" s="904"/>
      <c r="S622" s="904"/>
      <c r="T622" s="904"/>
      <c r="U622" s="904"/>
      <c r="V622" s="77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34.240479999999998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81"/>
      <c r="E624" s="981"/>
      <c r="F624" s="981"/>
      <c r="G624" s="981"/>
      <c r="H624" s="753"/>
      <c r="I624" s="751" t="s">
        <v>331</v>
      </c>
      <c r="J624" s="981"/>
      <c r="K624" s="981"/>
      <c r="L624" s="981"/>
      <c r="M624" s="981"/>
      <c r="N624" s="981"/>
      <c r="O624" s="981"/>
      <c r="P624" s="981"/>
      <c r="Q624" s="981"/>
      <c r="R624" s="981"/>
      <c r="S624" s="981"/>
      <c r="T624" s="981"/>
      <c r="U624" s="981"/>
      <c r="V624" s="753"/>
      <c r="W624" s="751" t="s">
        <v>623</v>
      </c>
      <c r="X624" s="753"/>
      <c r="Y624" s="751" t="s">
        <v>708</v>
      </c>
      <c r="Z624" s="981"/>
      <c r="AA624" s="981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27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28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777.6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2304.0000000000005</v>
      </c>
      <c r="E627" s="46">
        <f>IFERROR(Y106*1,"0")+IFERROR(Y107*1,"0")+IFERROR(Y108*1,"0")+IFERROR(Y112*1,"0")+IFERROR(Y113*1,"0")+IFERROR(Y114*1,"0")+IFERROR(Y115*1,"0")+IFERROR(Y116*1,"0")</f>
        <v>421.2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1393.2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268.8</v>
      </c>
      <c r="I627" s="46">
        <f>IFERROR(Y190*1,"0")+IFERROR(Y194*1,"0")+IFERROR(Y195*1,"0")+IFERROR(Y196*1,"0")+IFERROR(Y197*1,"0")+IFERROR(Y198*1,"0")+IFERROR(Y199*1,"0")+IFERROR(Y200*1,"0")+IFERROR(Y201*1,"0")</f>
        <v>667.8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1840.7999999999997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806.4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523.20000000000005</v>
      </c>
      <c r="V627" s="46">
        <f>IFERROR(Y370*1,"0")+IFERROR(Y374*1,"0")+IFERROR(Y375*1,"0")+IFERROR(Y376*1,"0")</f>
        <v>64.8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2359.8000000000002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1100.4000000000001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12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2703.3599999999997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151.20000000000002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36,80"/>
        <filter val="1 113,60"/>
        <filter val="1 488,00"/>
        <filter val="1 574,40"/>
        <filter val="1 635,00"/>
        <filter val="1 774,08"/>
        <filter val="10,00"/>
        <filter val="100,00"/>
        <filter val="109,00"/>
        <filter val="112,00"/>
        <filter val="115,20"/>
        <filter val="12,00"/>
        <filter val="124,80"/>
        <filter val="126,72"/>
        <filter val="134,40"/>
        <filter val="144,00"/>
        <filter val="15 394,56"/>
        <filter val="151,20"/>
        <filter val="16 296,76"/>
        <filter val="16,00"/>
        <filter val="17 021,76"/>
        <filter val="172,80"/>
        <filter val="176,00"/>
        <filter val="187,20"/>
        <filter val="2 470,00"/>
        <filter val="201,60"/>
        <filter val="252,00"/>
        <filter val="258,00"/>
        <filter val="268,80"/>
        <filter val="28,80"/>
        <filter val="284,00"/>
        <filter val="29"/>
        <filter val="32,00"/>
        <filter val="324,00"/>
        <filter val="336,00"/>
        <filter val="36,00"/>
        <filter val="360,00"/>
        <filter val="37,80"/>
        <filter val="374,40"/>
        <filter val="378,00"/>
        <filter val="380,16"/>
        <filter val="40,00"/>
        <filter val="421,20"/>
        <filter val="422,40"/>
        <filter val="432,00"/>
        <filter val="45,00"/>
        <filter val="486,00"/>
        <filter val="499,20"/>
        <filter val="518,40"/>
        <filter val="523,20"/>
        <filter val="537,60"/>
        <filter val="56,00"/>
        <filter val="60,00"/>
        <filter val="600,00"/>
        <filter val="604,80"/>
        <filter val="614,40"/>
        <filter val="615,60"/>
        <filter val="64,00"/>
        <filter val="64,80"/>
        <filter val="667,80"/>
        <filter val="675,00"/>
        <filter val="72,00"/>
        <filter val="76,00"/>
        <filter val="760,32"/>
        <filter val="777,60"/>
        <filter val="8,00"/>
        <filter val="806,40"/>
        <filter val="929,28"/>
        <filter val="97,20"/>
      </filters>
    </filterColumn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