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933F88-1CB5-4121-A644-20F48E8A16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O546" i="1"/>
  <c r="BM546" i="1"/>
  <c r="Y546" i="1"/>
  <c r="Y549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P308" i="1"/>
  <c r="BO308" i="1"/>
  <c r="BN308" i="1"/>
  <c r="BM308" i="1"/>
  <c r="Z308" i="1"/>
  <c r="Z309" i="1" s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X258" i="1"/>
  <c r="X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X225" i="1"/>
  <c r="X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N219" i="1"/>
  <c r="BM219" i="1"/>
  <c r="Z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3" i="1" s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Y186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Y172" i="1" s="1"/>
  <c r="P170" i="1"/>
  <c r="BP169" i="1"/>
  <c r="BO169" i="1"/>
  <c r="BN169" i="1"/>
  <c r="BM169" i="1"/>
  <c r="Z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BP154" i="1" s="1"/>
  <c r="P154" i="1"/>
  <c r="BO153" i="1"/>
  <c r="BM153" i="1"/>
  <c r="Y153" i="1"/>
  <c r="G627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4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17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Y314" i="1" l="1"/>
  <c r="BP313" i="1"/>
  <c r="BN313" i="1"/>
  <c r="Z313" i="1"/>
  <c r="Z314" i="1" s="1"/>
  <c r="BP317" i="1"/>
  <c r="BN317" i="1"/>
  <c r="Z317" i="1"/>
  <c r="BP337" i="1"/>
  <c r="BN337" i="1"/>
  <c r="Z337" i="1"/>
  <c r="BP356" i="1"/>
  <c r="BN356" i="1"/>
  <c r="Z356" i="1"/>
  <c r="BP376" i="1"/>
  <c r="BN376" i="1"/>
  <c r="Z376" i="1"/>
  <c r="BP382" i="1"/>
  <c r="BN382" i="1"/>
  <c r="Z382" i="1"/>
  <c r="BP402" i="1"/>
  <c r="BN402" i="1"/>
  <c r="Z402" i="1"/>
  <c r="BP430" i="1"/>
  <c r="BN430" i="1"/>
  <c r="Z430" i="1"/>
  <c r="BP469" i="1"/>
  <c r="BN469" i="1"/>
  <c r="Z469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X621" i="1"/>
  <c r="Z33" i="1"/>
  <c r="BN33" i="1"/>
  <c r="C627" i="1"/>
  <c r="Z57" i="1"/>
  <c r="BN57" i="1"/>
  <c r="Y60" i="1"/>
  <c r="Z63" i="1"/>
  <c r="BN63" i="1"/>
  <c r="Z74" i="1"/>
  <c r="BN74" i="1"/>
  <c r="Y78" i="1"/>
  <c r="Z77" i="1"/>
  <c r="BN77" i="1"/>
  <c r="Y87" i="1"/>
  <c r="Y97" i="1"/>
  <c r="Z95" i="1"/>
  <c r="BN95" i="1"/>
  <c r="Z108" i="1"/>
  <c r="BN108" i="1"/>
  <c r="Y118" i="1"/>
  <c r="Z121" i="1"/>
  <c r="BN121" i="1"/>
  <c r="Y126" i="1"/>
  <c r="Y144" i="1"/>
  <c r="Z141" i="1"/>
  <c r="BN141" i="1"/>
  <c r="Z158" i="1"/>
  <c r="BN158" i="1"/>
  <c r="Y161" i="1"/>
  <c r="Z177" i="1"/>
  <c r="BN177" i="1"/>
  <c r="Z196" i="1"/>
  <c r="BN196" i="1"/>
  <c r="Z211" i="1"/>
  <c r="BN211" i="1"/>
  <c r="Z227" i="1"/>
  <c r="BN227" i="1"/>
  <c r="Z235" i="1"/>
  <c r="BN235" i="1"/>
  <c r="Z250" i="1"/>
  <c r="BN250" i="1"/>
  <c r="Z261" i="1"/>
  <c r="BN261" i="1"/>
  <c r="Z280" i="1"/>
  <c r="BN280" i="1"/>
  <c r="Z301" i="1"/>
  <c r="BN301" i="1"/>
  <c r="S627" i="1"/>
  <c r="Y309" i="1"/>
  <c r="BP325" i="1"/>
  <c r="BN325" i="1"/>
  <c r="Z325" i="1"/>
  <c r="BP351" i="1"/>
  <c r="BN351" i="1"/>
  <c r="Z351" i="1"/>
  <c r="BP357" i="1"/>
  <c r="BN357" i="1"/>
  <c r="Z357" i="1"/>
  <c r="Z360" i="1" s="1"/>
  <c r="BP388" i="1"/>
  <c r="BN388" i="1"/>
  <c r="Z388" i="1"/>
  <c r="BP416" i="1"/>
  <c r="BN416" i="1"/>
  <c r="Z416" i="1"/>
  <c r="BP450" i="1"/>
  <c r="BN450" i="1"/>
  <c r="Z450" i="1"/>
  <c r="BP548" i="1"/>
  <c r="BN548" i="1"/>
  <c r="Z548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Z590" i="1" s="1"/>
  <c r="BP588" i="1"/>
  <c r="BN588" i="1"/>
  <c r="Z588" i="1"/>
  <c r="Z22" i="1"/>
  <c r="Z23" i="1" s="1"/>
  <c r="BN22" i="1"/>
  <c r="BP22" i="1"/>
  <c r="Y36" i="1"/>
  <c r="Z29" i="1"/>
  <c r="BN29" i="1"/>
  <c r="Z49" i="1"/>
  <c r="BN49" i="1"/>
  <c r="Z53" i="1"/>
  <c r="BN53" i="1"/>
  <c r="Y59" i="1"/>
  <c r="Z65" i="1"/>
  <c r="BN65" i="1"/>
  <c r="Z70" i="1"/>
  <c r="BN70" i="1"/>
  <c r="Y79" i="1"/>
  <c r="Z81" i="1"/>
  <c r="BN81" i="1"/>
  <c r="BP81" i="1"/>
  <c r="Y88" i="1"/>
  <c r="Z85" i="1"/>
  <c r="BN85" i="1"/>
  <c r="Z90" i="1"/>
  <c r="BN90" i="1"/>
  <c r="BP90" i="1"/>
  <c r="Z91" i="1"/>
  <c r="BN91" i="1"/>
  <c r="Z92" i="1"/>
  <c r="BN92" i="1"/>
  <c r="Z93" i="1"/>
  <c r="BN93" i="1"/>
  <c r="Y96" i="1"/>
  <c r="Z99" i="1"/>
  <c r="BN99" i="1"/>
  <c r="BP99" i="1"/>
  <c r="Y102" i="1"/>
  <c r="Z106" i="1"/>
  <c r="BN106" i="1"/>
  <c r="Y109" i="1"/>
  <c r="Z112" i="1"/>
  <c r="BN112" i="1"/>
  <c r="BP112" i="1"/>
  <c r="Y117" i="1"/>
  <c r="Z116" i="1"/>
  <c r="BN116" i="1"/>
  <c r="Z123" i="1"/>
  <c r="BN123" i="1"/>
  <c r="Z129" i="1"/>
  <c r="BN129" i="1"/>
  <c r="BP129" i="1"/>
  <c r="Z130" i="1"/>
  <c r="BN130" i="1"/>
  <c r="Z131" i="1"/>
  <c r="BN131" i="1"/>
  <c r="Y135" i="1"/>
  <c r="Z138" i="1"/>
  <c r="BN138" i="1"/>
  <c r="Z139" i="1"/>
  <c r="BN139" i="1"/>
  <c r="Z143" i="1"/>
  <c r="BN143" i="1"/>
  <c r="Y149" i="1"/>
  <c r="Z154" i="1"/>
  <c r="BN154" i="1"/>
  <c r="Y160" i="1"/>
  <c r="Z164" i="1"/>
  <c r="BN164" i="1"/>
  <c r="Z175" i="1"/>
  <c r="BN175" i="1"/>
  <c r="Z183" i="1"/>
  <c r="BN183" i="1"/>
  <c r="Z190" i="1"/>
  <c r="Z191" i="1" s="1"/>
  <c r="BN190" i="1"/>
  <c r="BP190" i="1"/>
  <c r="Z194" i="1"/>
  <c r="BN194" i="1"/>
  <c r="BP194" i="1"/>
  <c r="Z198" i="1"/>
  <c r="BN198" i="1"/>
  <c r="Z207" i="1"/>
  <c r="BN207" i="1"/>
  <c r="Y213" i="1"/>
  <c r="Z217" i="1"/>
  <c r="BN217" i="1"/>
  <c r="BP229" i="1"/>
  <c r="BN229" i="1"/>
  <c r="Z229" i="1"/>
  <c r="BP237" i="1"/>
  <c r="BN237" i="1"/>
  <c r="Z237" i="1"/>
  <c r="BP252" i="1"/>
  <c r="BN252" i="1"/>
  <c r="Z252" i="1"/>
  <c r="BP263" i="1"/>
  <c r="BN263" i="1"/>
  <c r="Z263" i="1"/>
  <c r="Y274" i="1"/>
  <c r="Y273" i="1"/>
  <c r="BP272" i="1"/>
  <c r="BN272" i="1"/>
  <c r="Z272" i="1"/>
  <c r="Z273" i="1" s="1"/>
  <c r="BP277" i="1"/>
  <c r="BN277" i="1"/>
  <c r="Z277" i="1"/>
  <c r="BP282" i="1"/>
  <c r="BN282" i="1"/>
  <c r="Z282" i="1"/>
  <c r="Y295" i="1"/>
  <c r="BP303" i="1"/>
  <c r="BN303" i="1"/>
  <c r="Z303" i="1"/>
  <c r="BP335" i="1"/>
  <c r="BN335" i="1"/>
  <c r="Z335" i="1"/>
  <c r="BP345" i="1"/>
  <c r="BN345" i="1"/>
  <c r="Z345" i="1"/>
  <c r="V627" i="1"/>
  <c r="Y371" i="1"/>
  <c r="BP370" i="1"/>
  <c r="BN370" i="1"/>
  <c r="Z370" i="1"/>
  <c r="Z371" i="1" s="1"/>
  <c r="Y378" i="1"/>
  <c r="BP374" i="1"/>
  <c r="BN374" i="1"/>
  <c r="Z374" i="1"/>
  <c r="BP223" i="1"/>
  <c r="BN223" i="1"/>
  <c r="Z223" i="1"/>
  <c r="BP233" i="1"/>
  <c r="BN233" i="1"/>
  <c r="Z233" i="1"/>
  <c r="BP243" i="1"/>
  <c r="BN243" i="1"/>
  <c r="Z243" i="1"/>
  <c r="BP256" i="1"/>
  <c r="BN256" i="1"/>
  <c r="Z256" i="1"/>
  <c r="BP267" i="1"/>
  <c r="BN267" i="1"/>
  <c r="Z267" i="1"/>
  <c r="BP278" i="1"/>
  <c r="BN278" i="1"/>
  <c r="Z278" i="1"/>
  <c r="BP294" i="1"/>
  <c r="BN294" i="1"/>
  <c r="Z294" i="1"/>
  <c r="BP299" i="1"/>
  <c r="BN299" i="1"/>
  <c r="Z299" i="1"/>
  <c r="BP327" i="1"/>
  <c r="BN327" i="1"/>
  <c r="Z327" i="1"/>
  <c r="BP341" i="1"/>
  <c r="BN341" i="1"/>
  <c r="Z341" i="1"/>
  <c r="BP359" i="1"/>
  <c r="BN359" i="1"/>
  <c r="Z359" i="1"/>
  <c r="BP363" i="1"/>
  <c r="BN363" i="1"/>
  <c r="Z363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239" i="1"/>
  <c r="Y319" i="1"/>
  <c r="Y361" i="1"/>
  <c r="Y360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AE627" i="1"/>
  <c r="Y603" i="1"/>
  <c r="BP601" i="1"/>
  <c r="BN601" i="1"/>
  <c r="Z601" i="1"/>
  <c r="Y393" i="1"/>
  <c r="Y465" i="1"/>
  <c r="Y505" i="1"/>
  <c r="H9" i="1"/>
  <c r="A10" i="1"/>
  <c r="B627" i="1"/>
  <c r="X618" i="1"/>
  <c r="X619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D627" i="1"/>
  <c r="Z64" i="1"/>
  <c r="BN64" i="1"/>
  <c r="Z66" i="1"/>
  <c r="BN66" i="1"/>
  <c r="Z69" i="1"/>
  <c r="BN69" i="1"/>
  <c r="Y72" i="1"/>
  <c r="Z75" i="1"/>
  <c r="BN75" i="1"/>
  <c r="BP75" i="1"/>
  <c r="Z76" i="1"/>
  <c r="BN76" i="1"/>
  <c r="Z82" i="1"/>
  <c r="BN82" i="1"/>
  <c r="BP82" i="1"/>
  <c r="Z84" i="1"/>
  <c r="BN84" i="1"/>
  <c r="Z86" i="1"/>
  <c r="BN86" i="1"/>
  <c r="Z94" i="1"/>
  <c r="Z96" i="1" s="1"/>
  <c r="BN94" i="1"/>
  <c r="BP94" i="1"/>
  <c r="Z100" i="1"/>
  <c r="BN100" i="1"/>
  <c r="BP100" i="1"/>
  <c r="E627" i="1"/>
  <c r="Z107" i="1"/>
  <c r="BN107" i="1"/>
  <c r="BP107" i="1"/>
  <c r="Y110" i="1"/>
  <c r="Z113" i="1"/>
  <c r="BN113" i="1"/>
  <c r="BP113" i="1"/>
  <c r="Z115" i="1"/>
  <c r="BN115" i="1"/>
  <c r="F627" i="1"/>
  <c r="Z122" i="1"/>
  <c r="BN122" i="1"/>
  <c r="BP122" i="1"/>
  <c r="Z124" i="1"/>
  <c r="BN124" i="1"/>
  <c r="Y127" i="1"/>
  <c r="Z132" i="1"/>
  <c r="BN132" i="1"/>
  <c r="BP132" i="1"/>
  <c r="Z133" i="1"/>
  <c r="BN133" i="1"/>
  <c r="Z137" i="1"/>
  <c r="BN137" i="1"/>
  <c r="BP137" i="1"/>
  <c r="Z140" i="1"/>
  <c r="BN140" i="1"/>
  <c r="Z142" i="1"/>
  <c r="BN142" i="1"/>
  <c r="Y145" i="1"/>
  <c r="Z148" i="1"/>
  <c r="Z149" i="1" s="1"/>
  <c r="BN148" i="1"/>
  <c r="BP148" i="1"/>
  <c r="Z153" i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27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Z184" i="1"/>
  <c r="BN184" i="1"/>
  <c r="Y185" i="1"/>
  <c r="I627" i="1"/>
  <c r="Y192" i="1"/>
  <c r="Z195" i="1"/>
  <c r="BN195" i="1"/>
  <c r="Z197" i="1"/>
  <c r="BN197" i="1"/>
  <c r="Z199" i="1"/>
  <c r="BN199" i="1"/>
  <c r="Z201" i="1"/>
  <c r="BN201" i="1"/>
  <c r="Y202" i="1"/>
  <c r="Z206" i="1"/>
  <c r="Z208" i="1" s="1"/>
  <c r="BN206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Y245" i="1"/>
  <c r="BP244" i="1"/>
  <c r="BN244" i="1"/>
  <c r="Z244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BP266" i="1"/>
  <c r="BN266" i="1"/>
  <c r="Z266" i="1"/>
  <c r="BP281" i="1"/>
  <c r="BN281" i="1"/>
  <c r="Z281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BP346" i="1"/>
  <c r="BN346" i="1"/>
  <c r="Z346" i="1"/>
  <c r="Y348" i="1"/>
  <c r="Y353" i="1"/>
  <c r="BP350" i="1"/>
  <c r="BN350" i="1"/>
  <c r="Z350" i="1"/>
  <c r="Y354" i="1"/>
  <c r="BP364" i="1"/>
  <c r="BN364" i="1"/>
  <c r="Z364" i="1"/>
  <c r="Z366" i="1" s="1"/>
  <c r="Y366" i="1"/>
  <c r="F9" i="1"/>
  <c r="J9" i="1"/>
  <c r="Y54" i="1"/>
  <c r="Y71" i="1"/>
  <c r="Y155" i="1"/>
  <c r="J627" i="1"/>
  <c r="Y209" i="1"/>
  <c r="Y208" i="1"/>
  <c r="BP218" i="1"/>
  <c r="BN218" i="1"/>
  <c r="Z218" i="1"/>
  <c r="BP222" i="1"/>
  <c r="BN222" i="1"/>
  <c r="Z222" i="1"/>
  <c r="BP230" i="1"/>
  <c r="BN230" i="1"/>
  <c r="Z230" i="1"/>
  <c r="Z238" i="1" s="1"/>
  <c r="BP234" i="1"/>
  <c r="BN234" i="1"/>
  <c r="Z234" i="1"/>
  <c r="Y238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Y283" i="1"/>
  <c r="BP293" i="1"/>
  <c r="BN293" i="1"/>
  <c r="Z293" i="1"/>
  <c r="R627" i="1"/>
  <c r="BP302" i="1"/>
  <c r="BN302" i="1"/>
  <c r="Z302" i="1"/>
  <c r="BP324" i="1"/>
  <c r="BN324" i="1"/>
  <c r="Z324" i="1"/>
  <c r="BP328" i="1"/>
  <c r="BN328" i="1"/>
  <c r="Z328" i="1"/>
  <c r="BP336" i="1"/>
  <c r="BN336" i="1"/>
  <c r="Z336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4" i="1"/>
  <c r="BN344" i="1"/>
  <c r="Z344" i="1"/>
  <c r="BP352" i="1"/>
  <c r="BN352" i="1"/>
  <c r="Z352" i="1"/>
  <c r="BP358" i="1"/>
  <c r="BN358" i="1"/>
  <c r="Z358" i="1"/>
  <c r="Y367" i="1"/>
  <c r="BP375" i="1"/>
  <c r="BN375" i="1"/>
  <c r="Z375" i="1"/>
  <c r="Z377" i="1" s="1"/>
  <c r="BP385" i="1"/>
  <c r="BN385" i="1"/>
  <c r="Z385" i="1"/>
  <c r="BP389" i="1"/>
  <c r="BN389" i="1"/>
  <c r="Z389" i="1"/>
  <c r="BP397" i="1"/>
  <c r="BN397" i="1"/>
  <c r="Z397" i="1"/>
  <c r="Y399" i="1"/>
  <c r="Y404" i="1"/>
  <c r="BP401" i="1"/>
  <c r="BN401" i="1"/>
  <c r="Z401" i="1"/>
  <c r="X627" i="1"/>
  <c r="Y420" i="1"/>
  <c r="BP413" i="1"/>
  <c r="BN413" i="1"/>
  <c r="Z413" i="1"/>
  <c r="BP417" i="1"/>
  <c r="BN417" i="1"/>
  <c r="Z417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BP383" i="1"/>
  <c r="BN383" i="1"/>
  <c r="Z383" i="1"/>
  <c r="BP387" i="1"/>
  <c r="BN387" i="1"/>
  <c r="Z387" i="1"/>
  <c r="BP391" i="1"/>
  <c r="BN391" i="1"/>
  <c r="Z391" i="1"/>
  <c r="BP403" i="1"/>
  <c r="BN403" i="1"/>
  <c r="Z403" i="1"/>
  <c r="Y405" i="1"/>
  <c r="Y410" i="1"/>
  <c r="BP407" i="1"/>
  <c r="BN407" i="1"/>
  <c r="Z407" i="1"/>
  <c r="Z409" i="1" s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BP431" i="1"/>
  <c r="BN431" i="1"/>
  <c r="Z431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BP485" i="1"/>
  <c r="BN485" i="1"/>
  <c r="Z485" i="1"/>
  <c r="Y488" i="1"/>
  <c r="BP501" i="1"/>
  <c r="BN501" i="1"/>
  <c r="Z501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73" i="1" l="1"/>
  <c r="Z531" i="1"/>
  <c r="Z398" i="1"/>
  <c r="Z304" i="1"/>
  <c r="Z295" i="1"/>
  <c r="Z283" i="1"/>
  <c r="Z245" i="1"/>
  <c r="Z155" i="1"/>
  <c r="Z134" i="1"/>
  <c r="Z126" i="1"/>
  <c r="Z117" i="1"/>
  <c r="Z109" i="1"/>
  <c r="Z102" i="1"/>
  <c r="Z87" i="1"/>
  <c r="Z59" i="1"/>
  <c r="Z54" i="1"/>
  <c r="Z603" i="1"/>
  <c r="Z504" i="1"/>
  <c r="Z433" i="1"/>
  <c r="Y619" i="1"/>
  <c r="Y621" i="1"/>
  <c r="Z202" i="1"/>
  <c r="Z71" i="1"/>
  <c r="Z393" i="1"/>
  <c r="Y618" i="1"/>
  <c r="Z347" i="1"/>
  <c r="Z269" i="1"/>
  <c r="Z144" i="1"/>
  <c r="Z78" i="1"/>
  <c r="Y620" i="1"/>
  <c r="Z566" i="1"/>
  <c r="Z525" i="1"/>
  <c r="Z465" i="1"/>
  <c r="Z404" i="1"/>
  <c r="Z353" i="1"/>
  <c r="Z338" i="1"/>
  <c r="Z257" i="1"/>
  <c r="Y617" i="1"/>
  <c r="X620" i="1"/>
  <c r="Z597" i="1"/>
  <c r="Z583" i="1"/>
  <c r="Z543" i="1"/>
  <c r="Z488" i="1"/>
  <c r="Z420" i="1"/>
  <c r="Z331" i="1"/>
  <c r="Z224" i="1"/>
  <c r="Z185" i="1"/>
  <c r="Z179" i="1"/>
  <c r="Z35" i="1"/>
  <c r="Z622" i="1" l="1"/>
</calcChain>
</file>

<file path=xl/sharedStrings.xml><?xml version="1.0" encoding="utf-8"?>
<sst xmlns="http://schemas.openxmlformats.org/spreadsheetml/2006/main" count="2921" uniqueCount="1038">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</sst>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194" sqref="AA194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1037</v>
      </c>
      <c r="I5" s="1012"/>
      <c r="J5" s="1012"/>
      <c r="K5" s="1012"/>
      <c r="L5" s="1012"/>
      <c r="M5" s="817"/>
      <c r="N5" s="58"/>
      <c r="P5" s="24" t="s">
        <v>10</v>
      </c>
      <c r="Q5" s="1103">
        <v>45598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Суббота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/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19</v>
      </c>
      <c r="Q8" s="885">
        <v>0.5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20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21</v>
      </c>
      <c r="Q10" s="934"/>
      <c r="R10" s="935"/>
      <c r="U10" s="24" t="s">
        <v>22</v>
      </c>
      <c r="V10" s="779" t="s">
        <v>23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9"/>
      <c r="R11" s="870"/>
      <c r="U11" s="24" t="s">
        <v>26</v>
      </c>
      <c r="V11" s="1045" t="s">
        <v>27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28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29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30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31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32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33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35</v>
      </c>
      <c r="B17" s="776" t="s">
        <v>36</v>
      </c>
      <c r="C17" s="891" t="s">
        <v>37</v>
      </c>
      <c r="D17" s="776" t="s">
        <v>38</v>
      </c>
      <c r="E17" s="844"/>
      <c r="F17" s="776" t="s">
        <v>39</v>
      </c>
      <c r="G17" s="776" t="s">
        <v>40</v>
      </c>
      <c r="H17" s="776" t="s">
        <v>41</v>
      </c>
      <c r="I17" s="776" t="s">
        <v>42</v>
      </c>
      <c r="J17" s="776" t="s">
        <v>43</v>
      </c>
      <c r="K17" s="776" t="s">
        <v>44</v>
      </c>
      <c r="L17" s="776" t="s">
        <v>45</v>
      </c>
      <c r="M17" s="776" t="s">
        <v>46</v>
      </c>
      <c r="N17" s="776" t="s">
        <v>47</v>
      </c>
      <c r="O17" s="776" t="s">
        <v>48</v>
      </c>
      <c r="P17" s="776" t="s">
        <v>49</v>
      </c>
      <c r="Q17" s="843"/>
      <c r="R17" s="843"/>
      <c r="S17" s="843"/>
      <c r="T17" s="844"/>
      <c r="U17" s="1125" t="s">
        <v>50</v>
      </c>
      <c r="V17" s="757"/>
      <c r="W17" s="776" t="s">
        <v>51</v>
      </c>
      <c r="X17" s="776" t="s">
        <v>52</v>
      </c>
      <c r="Y17" s="1126" t="s">
        <v>53</v>
      </c>
      <c r="Z17" s="1002" t="s">
        <v>54</v>
      </c>
      <c r="AA17" s="987" t="s">
        <v>55</v>
      </c>
      <c r="AB17" s="987" t="s">
        <v>56</v>
      </c>
      <c r="AC17" s="987" t="s">
        <v>57</v>
      </c>
      <c r="AD17" s="987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62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63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70</v>
      </c>
      <c r="Q23" s="733"/>
      <c r="R23" s="733"/>
      <c r="S23" s="733"/>
      <c r="T23" s="733"/>
      <c r="U23" s="733"/>
      <c r="V23" s="734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70</v>
      </c>
      <c r="Q24" s="733"/>
      <c r="R24" s="733"/>
      <c r="S24" s="733"/>
      <c r="T24" s="733"/>
      <c r="U24" s="733"/>
      <c r="V24" s="734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72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8">
        <v>4680115885912</v>
      </c>
      <c r="E26" s="739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07" t="s">
        <v>76</v>
      </c>
      <c r="Q26" s="730"/>
      <c r="R26" s="730"/>
      <c r="S26" s="730"/>
      <c r="T26" s="731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8">
        <v>4607091383881</v>
      </c>
      <c r="E27" s="739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0"/>
      <c r="R27" s="730"/>
      <c r="S27" s="730"/>
      <c r="T27" s="731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7" t="s">
        <v>91</v>
      </c>
      <c r="Q31" s="730"/>
      <c r="R31" s="730"/>
      <c r="S31" s="730"/>
      <c r="T31" s="731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8">
        <v>4680115885905</v>
      </c>
      <c r="E32" s="739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3" t="s">
        <v>95</v>
      </c>
      <c r="Q32" s="730"/>
      <c r="R32" s="730"/>
      <c r="S32" s="730"/>
      <c r="T32" s="731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8">
        <v>4607091383911</v>
      </c>
      <c r="E33" s="739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0"/>
      <c r="R33" s="730"/>
      <c r="S33" s="730"/>
      <c r="T33" s="731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70</v>
      </c>
      <c r="Q35" s="733"/>
      <c r="R35" s="733"/>
      <c r="S35" s="733"/>
      <c r="T35" s="733"/>
      <c r="U35" s="733"/>
      <c r="V35" s="734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70</v>
      </c>
      <c r="Q36" s="733"/>
      <c r="R36" s="733"/>
      <c r="S36" s="733"/>
      <c r="T36" s="733"/>
      <c r="U36" s="733"/>
      <c r="V36" s="734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102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70</v>
      </c>
      <c r="Q39" s="733"/>
      <c r="R39" s="733"/>
      <c r="S39" s="733"/>
      <c r="T39" s="733"/>
      <c r="U39" s="733"/>
      <c r="V39" s="734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70</v>
      </c>
      <c r="Q40" s="733"/>
      <c r="R40" s="733"/>
      <c r="S40" s="733"/>
      <c r="T40" s="733"/>
      <c r="U40" s="733"/>
      <c r="V40" s="734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108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70</v>
      </c>
      <c r="Q43" s="733"/>
      <c r="R43" s="733"/>
      <c r="S43" s="733"/>
      <c r="T43" s="733"/>
      <c r="U43" s="733"/>
      <c r="V43" s="734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70</v>
      </c>
      <c r="Q44" s="733"/>
      <c r="R44" s="733"/>
      <c r="S44" s="733"/>
      <c r="T44" s="733"/>
      <c r="U44" s="733"/>
      <c r="V44" s="734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111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112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113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8">
        <v>4607091385670</v>
      </c>
      <c r="E48" s="739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0"/>
      <c r="R48" s="730"/>
      <c r="S48" s="730"/>
      <c r="T48" s="731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38">
        <v>4607091385670</v>
      </c>
      <c r="E49" s="739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0"/>
      <c r="R49" s="730"/>
      <c r="S49" s="730"/>
      <c r="T49" s="731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8">
        <v>4680115882539</v>
      </c>
      <c r="E51" s="739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10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0"/>
      <c r="R51" s="730"/>
      <c r="S51" s="730"/>
      <c r="T51" s="731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38">
        <v>4607091385687</v>
      </c>
      <c r="E52" s="739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0"/>
      <c r="R52" s="730"/>
      <c r="S52" s="730"/>
      <c r="T52" s="731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70</v>
      </c>
      <c r="Q54" s="733"/>
      <c r="R54" s="733"/>
      <c r="S54" s="733"/>
      <c r="T54" s="733"/>
      <c r="U54" s="733"/>
      <c r="V54" s="734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hidden="1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70</v>
      </c>
      <c r="Q55" s="733"/>
      <c r="R55" s="733"/>
      <c r="S55" s="733"/>
      <c r="T55" s="733"/>
      <c r="U55" s="733"/>
      <c r="V55" s="734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hidden="1" customHeight="1" x14ac:dyDescent="0.25">
      <c r="A56" s="735" t="s">
        <v>72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70</v>
      </c>
      <c r="Q59" s="733"/>
      <c r="R59" s="733"/>
      <c r="S59" s="733"/>
      <c r="T59" s="733"/>
      <c r="U59" s="733"/>
      <c r="V59" s="734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70</v>
      </c>
      <c r="Q60" s="733"/>
      <c r="R60" s="733"/>
      <c r="S60" s="733"/>
      <c r="T60" s="733"/>
      <c r="U60" s="733"/>
      <c r="V60" s="734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137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113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0"/>
      <c r="R63" s="730"/>
      <c r="S63" s="730"/>
      <c r="T63" s="731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876" t="s">
        <v>158</v>
      </c>
      <c r="Q68" s="730"/>
      <c r="R68" s="730"/>
      <c r="S68" s="730"/>
      <c r="T68" s="731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70</v>
      </c>
      <c r="Q71" s="733"/>
      <c r="R71" s="733"/>
      <c r="S71" s="733"/>
      <c r="T71" s="733"/>
      <c r="U71" s="733"/>
      <c r="V71" s="734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70</v>
      </c>
      <c r="Q72" s="733"/>
      <c r="R72" s="733"/>
      <c r="S72" s="733"/>
      <c r="T72" s="733"/>
      <c r="U72" s="733"/>
      <c r="V72" s="734"/>
      <c r="W72" s="37" t="s">
        <v>68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hidden="1" customHeight="1" x14ac:dyDescent="0.25">
      <c r="A73" s="735" t="s">
        <v>165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hidden="1" customHeight="1" x14ac:dyDescent="0.25">
      <c r="A74" s="54" t="s">
        <v>166</v>
      </c>
      <c r="B74" s="54" t="s">
        <v>167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7" t="s">
        <v>174</v>
      </c>
      <c r="Q76" s="730"/>
      <c r="R76" s="730"/>
      <c r="S76" s="730"/>
      <c r="T76" s="731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70</v>
      </c>
      <c r="Q78" s="733"/>
      <c r="R78" s="733"/>
      <c r="S78" s="733"/>
      <c r="T78" s="733"/>
      <c r="U78" s="733"/>
      <c r="V78" s="734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hidden="1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70</v>
      </c>
      <c r="Q79" s="733"/>
      <c r="R79" s="733"/>
      <c r="S79" s="733"/>
      <c r="T79" s="733"/>
      <c r="U79" s="733"/>
      <c r="V79" s="734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hidden="1" customHeight="1" x14ac:dyDescent="0.25">
      <c r="A80" s="735" t="s">
        <v>63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70</v>
      </c>
      <c r="Q87" s="733"/>
      <c r="R87" s="733"/>
      <c r="S87" s="733"/>
      <c r="T87" s="733"/>
      <c r="U87" s="733"/>
      <c r="V87" s="734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70</v>
      </c>
      <c r="Q88" s="733"/>
      <c r="R88" s="733"/>
      <c r="S88" s="733"/>
      <c r="T88" s="733"/>
      <c r="U88" s="733"/>
      <c r="V88" s="734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5" t="s">
        <v>72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0" t="s">
        <v>194</v>
      </c>
      <c r="Q90" s="730"/>
      <c r="R90" s="730"/>
      <c r="S90" s="730"/>
      <c r="T90" s="731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3" t="s">
        <v>199</v>
      </c>
      <c r="Q91" s="730"/>
      <c r="R91" s="730"/>
      <c r="S91" s="730"/>
      <c r="T91" s="731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93" t="s">
        <v>203</v>
      </c>
      <c r="Q92" s="730"/>
      <c r="R92" s="730"/>
      <c r="S92" s="730"/>
      <c r="T92" s="731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4" t="s">
        <v>206</v>
      </c>
      <c r="Q93" s="730"/>
      <c r="R93" s="730"/>
      <c r="S93" s="730"/>
      <c r="T93" s="731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70</v>
      </c>
      <c r="Q96" s="733"/>
      <c r="R96" s="733"/>
      <c r="S96" s="733"/>
      <c r="T96" s="733"/>
      <c r="U96" s="733"/>
      <c r="V96" s="734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70</v>
      </c>
      <c r="Q97" s="733"/>
      <c r="R97" s="733"/>
      <c r="S97" s="733"/>
      <c r="T97" s="733"/>
      <c r="U97" s="733"/>
      <c r="V97" s="734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212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213</v>
      </c>
      <c r="B100" s="54" t="s">
        <v>216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70</v>
      </c>
      <c r="Q102" s="733"/>
      <c r="R102" s="733"/>
      <c r="S102" s="733"/>
      <c r="T102" s="733"/>
      <c r="U102" s="733"/>
      <c r="V102" s="734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hidden="1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70</v>
      </c>
      <c r="Q103" s="733"/>
      <c r="R103" s="733"/>
      <c r="S103" s="733"/>
      <c r="T103" s="733"/>
      <c r="U103" s="733"/>
      <c r="V103" s="734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hidden="1" customHeight="1" x14ac:dyDescent="0.25">
      <c r="A104" s="737" t="s">
        <v>220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113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hidden="1" customHeight="1" x14ac:dyDescent="0.25">
      <c r="A106" s="54" t="s">
        <v>221</v>
      </c>
      <c r="B106" s="54" t="s">
        <v>222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70</v>
      </c>
      <c r="Q109" s="733"/>
      <c r="R109" s="733"/>
      <c r="S109" s="733"/>
      <c r="T109" s="733"/>
      <c r="U109" s="733"/>
      <c r="V109" s="734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hidden="1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70</v>
      </c>
      <c r="Q110" s="733"/>
      <c r="R110" s="733"/>
      <c r="S110" s="733"/>
      <c r="T110" s="733"/>
      <c r="U110" s="733"/>
      <c r="V110" s="734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hidden="1" customHeight="1" x14ac:dyDescent="0.25">
      <c r="A111" s="735" t="s">
        <v>72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8">
        <v>4607091386967</v>
      </c>
      <c r="E112" s="739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0"/>
      <c r="R112" s="730"/>
      <c r="S112" s="730"/>
      <c r="T112" s="731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4301051546</v>
      </c>
      <c r="D113" s="738">
        <v>4607091386967</v>
      </c>
      <c r="E113" s="739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0"/>
      <c r="R113" s="730"/>
      <c r="S113" s="730"/>
      <c r="T113" s="731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234</v>
      </c>
      <c r="B114" s="54" t="s">
        <v>235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70</v>
      </c>
      <c r="Q117" s="733"/>
      <c r="R117" s="733"/>
      <c r="S117" s="733"/>
      <c r="T117" s="733"/>
      <c r="U117" s="733"/>
      <c r="V117" s="734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hidden="1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70</v>
      </c>
      <c r="Q118" s="733"/>
      <c r="R118" s="733"/>
      <c r="S118" s="733"/>
      <c r="T118" s="733"/>
      <c r="U118" s="733"/>
      <c r="V118" s="734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hidden="1" customHeight="1" x14ac:dyDescent="0.25">
      <c r="A119" s="737" t="s">
        <v>242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113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8">
        <v>4680115882133</v>
      </c>
      <c r="E121" s="739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243</v>
      </c>
      <c r="B122" s="54" t="s">
        <v>246</v>
      </c>
      <c r="C122" s="31">
        <v>4301011703</v>
      </c>
      <c r="D122" s="738">
        <v>4680115882133</v>
      </c>
      <c r="E122" s="739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70</v>
      </c>
      <c r="Q126" s="733"/>
      <c r="R126" s="733"/>
      <c r="S126" s="733"/>
      <c r="T126" s="733"/>
      <c r="U126" s="733"/>
      <c r="V126" s="734"/>
      <c r="W126" s="37" t="s">
        <v>71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hidden="1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70</v>
      </c>
      <c r="Q127" s="733"/>
      <c r="R127" s="733"/>
      <c r="S127" s="733"/>
      <c r="T127" s="733"/>
      <c r="U127" s="733"/>
      <c r="V127" s="734"/>
      <c r="W127" s="37" t="s">
        <v>68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165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3" t="s">
        <v>258</v>
      </c>
      <c r="Q130" s="730"/>
      <c r="R130" s="730"/>
      <c r="S130" s="730"/>
      <c r="T130" s="731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38" t="s">
        <v>262</v>
      </c>
      <c r="Q131" s="730"/>
      <c r="R131" s="730"/>
      <c r="S131" s="730"/>
      <c r="T131" s="731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0"/>
      <c r="R132" s="730"/>
      <c r="S132" s="730"/>
      <c r="T132" s="731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0"/>
      <c r="R133" s="730"/>
      <c r="S133" s="730"/>
      <c r="T133" s="731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70</v>
      </c>
      <c r="Q134" s="733"/>
      <c r="R134" s="733"/>
      <c r="S134" s="733"/>
      <c r="T134" s="733"/>
      <c r="U134" s="733"/>
      <c r="V134" s="734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70</v>
      </c>
      <c r="Q135" s="733"/>
      <c r="R135" s="733"/>
      <c r="S135" s="733"/>
      <c r="T135" s="733"/>
      <c r="U135" s="733"/>
      <c r="V135" s="734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72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27" hidden="1" customHeight="1" x14ac:dyDescent="0.25">
      <c r="A137" s="54" t="s">
        <v>267</v>
      </c>
      <c r="B137" s="54" t="s">
        <v>268</v>
      </c>
      <c r="C137" s="31">
        <v>4301051612</v>
      </c>
      <c r="D137" s="738">
        <v>4607091385168</v>
      </c>
      <c r="E137" s="739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0"/>
      <c r="R137" s="730"/>
      <c r="S137" s="730"/>
      <c r="T137" s="731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8">
        <v>4607091385168</v>
      </c>
      <c r="E138" s="739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0"/>
      <c r="R138" s="730"/>
      <c r="S138" s="730"/>
      <c r="T138" s="731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7" t="s">
        <v>274</v>
      </c>
      <c r="Q139" s="730"/>
      <c r="R139" s="730"/>
      <c r="S139" s="730"/>
      <c r="T139" s="731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70</v>
      </c>
      <c r="Q144" s="733"/>
      <c r="R144" s="733"/>
      <c r="S144" s="733"/>
      <c r="T144" s="733"/>
      <c r="U144" s="733"/>
      <c r="V144" s="734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70</v>
      </c>
      <c r="Q145" s="733"/>
      <c r="R145" s="733"/>
      <c r="S145" s="733"/>
      <c r="T145" s="733"/>
      <c r="U145" s="733"/>
      <c r="V145" s="734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212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70</v>
      </c>
      <c r="Q149" s="733"/>
      <c r="R149" s="733"/>
      <c r="S149" s="733"/>
      <c r="T149" s="733"/>
      <c r="U149" s="733"/>
      <c r="V149" s="734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70</v>
      </c>
      <c r="Q150" s="733"/>
      <c r="R150" s="733"/>
      <c r="S150" s="733"/>
      <c r="T150" s="733"/>
      <c r="U150" s="733"/>
      <c r="V150" s="734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292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113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10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0"/>
      <c r="R153" s="730"/>
      <c r="S153" s="730"/>
      <c r="T153" s="731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0"/>
      <c r="R154" s="730"/>
      <c r="S154" s="730"/>
      <c r="T154" s="731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70</v>
      </c>
      <c r="Q155" s="733"/>
      <c r="R155" s="733"/>
      <c r="S155" s="733"/>
      <c r="T155" s="733"/>
      <c r="U155" s="733"/>
      <c r="V155" s="734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70</v>
      </c>
      <c r="Q156" s="733"/>
      <c r="R156" s="733"/>
      <c r="S156" s="733"/>
      <c r="T156" s="733"/>
      <c r="U156" s="733"/>
      <c r="V156" s="734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63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70</v>
      </c>
      <c r="Q160" s="733"/>
      <c r="R160" s="733"/>
      <c r="S160" s="733"/>
      <c r="T160" s="733"/>
      <c r="U160" s="733"/>
      <c r="V160" s="734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70</v>
      </c>
      <c r="Q161" s="733"/>
      <c r="R161" s="733"/>
      <c r="S161" s="733"/>
      <c r="T161" s="733"/>
      <c r="U161" s="733"/>
      <c r="V161" s="734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72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70</v>
      </c>
      <c r="Q165" s="733"/>
      <c r="R165" s="733"/>
      <c r="S165" s="733"/>
      <c r="T165" s="733"/>
      <c r="U165" s="733"/>
      <c r="V165" s="734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70</v>
      </c>
      <c r="Q166" s="733"/>
      <c r="R166" s="733"/>
      <c r="S166" s="733"/>
      <c r="T166" s="733"/>
      <c r="U166" s="733"/>
      <c r="V166" s="734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111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113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70</v>
      </c>
      <c r="Q171" s="733"/>
      <c r="R171" s="733"/>
      <c r="S171" s="733"/>
      <c r="T171" s="733"/>
      <c r="U171" s="733"/>
      <c r="V171" s="734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70</v>
      </c>
      <c r="Q172" s="733"/>
      <c r="R172" s="733"/>
      <c r="S172" s="733"/>
      <c r="T172" s="733"/>
      <c r="U172" s="733"/>
      <c r="V172" s="734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63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70</v>
      </c>
      <c r="Q179" s="733"/>
      <c r="R179" s="733"/>
      <c r="S179" s="733"/>
      <c r="T179" s="733"/>
      <c r="U179" s="733"/>
      <c r="V179" s="734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70</v>
      </c>
      <c r="Q180" s="733"/>
      <c r="R180" s="733"/>
      <c r="S180" s="733"/>
      <c r="T180" s="733"/>
      <c r="U180" s="733"/>
      <c r="V180" s="734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72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70</v>
      </c>
      <c r="Q185" s="733"/>
      <c r="R185" s="733"/>
      <c r="S185" s="733"/>
      <c r="T185" s="733"/>
      <c r="U185" s="733"/>
      <c r="V185" s="734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70</v>
      </c>
      <c r="Q186" s="733"/>
      <c r="R186" s="733"/>
      <c r="S186" s="733"/>
      <c r="T186" s="733"/>
      <c r="U186" s="733"/>
      <c r="V186" s="734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823" t="s">
        <v>331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332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165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4" t="s">
        <v>335</v>
      </c>
      <c r="Q190" s="730"/>
      <c r="R190" s="730"/>
      <c r="S190" s="730"/>
      <c r="T190" s="731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70</v>
      </c>
      <c r="Q191" s="733"/>
      <c r="R191" s="733"/>
      <c r="S191" s="733"/>
      <c r="T191" s="733"/>
      <c r="U191" s="733"/>
      <c r="V191" s="734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70</v>
      </c>
      <c r="Q192" s="733"/>
      <c r="R192" s="733"/>
      <c r="S192" s="733"/>
      <c r="T192" s="733"/>
      <c r="U192" s="733"/>
      <c r="V192" s="734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63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68</v>
      </c>
      <c r="X194" s="723">
        <v>30</v>
      </c>
      <c r="Y194" s="724">
        <f t="shared" ref="Y194:Y201" si="31">IFERROR(IF(X194="",0,CEILING((X194/$H194),1)*$H194),"")</f>
        <v>33.6</v>
      </c>
      <c r="Z194" s="36">
        <f>IFERROR(IF(Y194=0,"",ROUNDUP(Y194/H194,0)*0.00753),"")</f>
        <v>6.0240000000000002E-2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31.857142857142858</v>
      </c>
      <c r="BN194" s="64">
        <f t="shared" ref="BN194:BN201" si="33">IFERROR(Y194*I194/H194,"0")</f>
        <v>35.68</v>
      </c>
      <c r="BO194" s="64">
        <f t="shared" ref="BO194:BO201" si="34">IFERROR(1/J194*(X194/H194),"0")</f>
        <v>4.5787545787545784E-2</v>
      </c>
      <c r="BP194" s="64">
        <f t="shared" ref="BP194:BP201" si="35">IFERROR(1/J194*(Y194/H194),"0")</f>
        <v>5.128205128205128E-2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68</v>
      </c>
      <c r="X195" s="723">
        <v>30</v>
      </c>
      <c r="Y195" s="724">
        <f t="shared" si="31"/>
        <v>33.6</v>
      </c>
      <c r="Z195" s="36">
        <f>IFERROR(IF(Y195=0,"",ROUNDUP(Y195/H195,0)*0.00753),"")</f>
        <v>6.0240000000000002E-2</v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31.857142857142858</v>
      </c>
      <c r="BN195" s="64">
        <f t="shared" si="33"/>
        <v>35.68</v>
      </c>
      <c r="BO195" s="64">
        <f t="shared" si="34"/>
        <v>4.5787545787545784E-2</v>
      </c>
      <c r="BP195" s="64">
        <f t="shared" si="35"/>
        <v>5.128205128205128E-2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68</v>
      </c>
      <c r="X196" s="723">
        <v>30</v>
      </c>
      <c r="Y196" s="724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31.428571428571427</v>
      </c>
      <c r="BN196" s="64">
        <f t="shared" si="33"/>
        <v>35.200000000000003</v>
      </c>
      <c r="BO196" s="64">
        <f t="shared" si="34"/>
        <v>4.5787545787545784E-2</v>
      </c>
      <c r="BP196" s="64">
        <f t="shared" si="35"/>
        <v>5.128205128205128E-2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68</v>
      </c>
      <c r="X199" s="723">
        <v>16.8</v>
      </c>
      <c r="Y199" s="724">
        <f t="shared" si="31"/>
        <v>16.8</v>
      </c>
      <c r="Z199" s="36">
        <f>IFERROR(IF(Y199=0,"",ROUNDUP(Y199/H199,0)*0.00502),"")</f>
        <v>4.0160000000000001E-2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17.600000000000001</v>
      </c>
      <c r="BN199" s="64">
        <f t="shared" si="33"/>
        <v>17.600000000000001</v>
      </c>
      <c r="BO199" s="64">
        <f t="shared" si="34"/>
        <v>3.4188034188034191E-2</v>
      </c>
      <c r="BP199" s="64">
        <f t="shared" si="35"/>
        <v>3.4188034188034191E-2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70</v>
      </c>
      <c r="Q202" s="733"/>
      <c r="R202" s="733"/>
      <c r="S202" s="733"/>
      <c r="T202" s="733"/>
      <c r="U202" s="733"/>
      <c r="V202" s="734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29.428571428571427</v>
      </c>
      <c r="Y202" s="725">
        <f>IFERROR(Y194/H194,"0")+IFERROR(Y195/H195,"0")+IFERROR(Y196/H196,"0")+IFERROR(Y197/H197,"0")+IFERROR(Y198/H198,"0")+IFERROR(Y199/H199,"0")+IFERROR(Y200/H200,"0")+IFERROR(Y201/H201,"0")</f>
        <v>32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0.22087999999999999</v>
      </c>
      <c r="AA202" s="726"/>
      <c r="AB202" s="726"/>
      <c r="AC202" s="726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70</v>
      </c>
      <c r="Q203" s="733"/>
      <c r="R203" s="733"/>
      <c r="S203" s="733"/>
      <c r="T203" s="733"/>
      <c r="U203" s="733"/>
      <c r="V203" s="734"/>
      <c r="W203" s="37" t="s">
        <v>68</v>
      </c>
      <c r="X203" s="725">
        <f>IFERROR(SUM(X194:X201),"0")</f>
        <v>106.8</v>
      </c>
      <c r="Y203" s="725">
        <f>IFERROR(SUM(Y194:Y201),"0")</f>
        <v>117.60000000000001</v>
      </c>
      <c r="Z203" s="37"/>
      <c r="AA203" s="726"/>
      <c r="AB203" s="726"/>
      <c r="AC203" s="726"/>
    </row>
    <row r="204" spans="1:68" ht="16.5" hidden="1" customHeight="1" x14ac:dyDescent="0.25">
      <c r="A204" s="737" t="s">
        <v>357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113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70</v>
      </c>
      <c r="Q208" s="733"/>
      <c r="R208" s="733"/>
      <c r="S208" s="733"/>
      <c r="T208" s="733"/>
      <c r="U208" s="733"/>
      <c r="V208" s="734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70</v>
      </c>
      <c r="Q209" s="733"/>
      <c r="R209" s="733"/>
      <c r="S209" s="733"/>
      <c r="T209" s="733"/>
      <c r="U209" s="733"/>
      <c r="V209" s="734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165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70</v>
      </c>
      <c r="Q213" s="733"/>
      <c r="R213" s="733"/>
      <c r="S213" s="733"/>
      <c r="T213" s="733"/>
      <c r="U213" s="733"/>
      <c r="V213" s="734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70</v>
      </c>
      <c r="Q214" s="733"/>
      <c r="R214" s="733"/>
      <c r="S214" s="733"/>
      <c r="T214" s="733"/>
      <c r="U214" s="733"/>
      <c r="V214" s="734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63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68</v>
      </c>
      <c r="X216" s="723">
        <v>150</v>
      </c>
      <c r="Y216" s="724">
        <f t="shared" ref="Y216:Y223" si="36">IFERROR(IF(X216="",0,CEILING((X216/$H216),1)*$H216),"")</f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155.83333333333331</v>
      </c>
      <c r="BN216" s="64">
        <f t="shared" ref="BN216:BN223" si="38">IFERROR(Y216*I216/H216,"0")</f>
        <v>157.08000000000001</v>
      </c>
      <c r="BO216" s="64">
        <f t="shared" ref="BO216:BO223" si="39">IFERROR(1/J216*(X216/H216),"0")</f>
        <v>0.21043771043771042</v>
      </c>
      <c r="BP216" s="64">
        <f t="shared" ref="BP216:BP223" si="40">IFERROR(1/J216*(Y216/H216),"0")</f>
        <v>0.21212121212121213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68</v>
      </c>
      <c r="X217" s="723">
        <v>250</v>
      </c>
      <c r="Y217" s="724">
        <f t="shared" si="36"/>
        <v>253.8</v>
      </c>
      <c r="Z217" s="36">
        <f>IFERROR(IF(Y217=0,"",ROUNDUP(Y217/H217,0)*0.00902),"")</f>
        <v>0.42393999999999998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259.72222222222223</v>
      </c>
      <c r="BN217" s="64">
        <f t="shared" si="38"/>
        <v>263.67</v>
      </c>
      <c r="BO217" s="64">
        <f t="shared" si="39"/>
        <v>0.35072951739618402</v>
      </c>
      <c r="BP217" s="64">
        <f t="shared" si="40"/>
        <v>0.35606060606060608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68</v>
      </c>
      <c r="X218" s="723">
        <v>150</v>
      </c>
      <c r="Y218" s="724">
        <f t="shared" si="36"/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155.83333333333331</v>
      </c>
      <c r="BN218" s="64">
        <f t="shared" si="38"/>
        <v>157.08000000000001</v>
      </c>
      <c r="BO218" s="64">
        <f t="shared" si="39"/>
        <v>0.21043771043771042</v>
      </c>
      <c r="BP218" s="64">
        <f t="shared" si="40"/>
        <v>0.21212121212121213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68</v>
      </c>
      <c r="X219" s="723">
        <v>100</v>
      </c>
      <c r="Y219" s="724">
        <f t="shared" si="36"/>
        <v>102.60000000000001</v>
      </c>
      <c r="Z219" s="36">
        <f>IFERROR(IF(Y219=0,"",ROUNDUP(Y219/H219,0)*0.00902),"")</f>
        <v>0.17138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103.88888888888889</v>
      </c>
      <c r="BN219" s="64">
        <f t="shared" si="38"/>
        <v>106.59000000000002</v>
      </c>
      <c r="BO219" s="64">
        <f t="shared" si="39"/>
        <v>0.14029180695847362</v>
      </c>
      <c r="BP219" s="64">
        <f t="shared" si="40"/>
        <v>0.14393939393939395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70</v>
      </c>
      <c r="Q224" s="733"/>
      <c r="R224" s="733"/>
      <c r="S224" s="733"/>
      <c r="T224" s="733"/>
      <c r="U224" s="733"/>
      <c r="V224" s="734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120.37037037037035</v>
      </c>
      <c r="Y224" s="725">
        <f>IFERROR(Y216/H216,"0")+IFERROR(Y217/H217,"0")+IFERROR(Y218/H218,"0")+IFERROR(Y219/H219,"0")+IFERROR(Y220/H220,"0")+IFERROR(Y221/H221,"0")+IFERROR(Y222/H222,"0")+IFERROR(Y223/H223,"0")</f>
        <v>122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1.1004400000000001</v>
      </c>
      <c r="AA224" s="726"/>
      <c r="AB224" s="726"/>
      <c r="AC224" s="726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70</v>
      </c>
      <c r="Q225" s="733"/>
      <c r="R225" s="733"/>
      <c r="S225" s="733"/>
      <c r="T225" s="733"/>
      <c r="U225" s="733"/>
      <c r="V225" s="734"/>
      <c r="W225" s="37" t="s">
        <v>68</v>
      </c>
      <c r="X225" s="725">
        <f>IFERROR(SUM(X216:X223),"0")</f>
        <v>650</v>
      </c>
      <c r="Y225" s="725">
        <f>IFERROR(SUM(Y216:Y223),"0")</f>
        <v>658.80000000000007</v>
      </c>
      <c r="Z225" s="37"/>
      <c r="AA225" s="726"/>
      <c r="AB225" s="726"/>
      <c r="AC225" s="726"/>
    </row>
    <row r="226" spans="1:68" ht="14.25" hidden="1" customHeight="1" x14ac:dyDescent="0.25">
      <c r="A226" s="735" t="s">
        <v>72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68</v>
      </c>
      <c r="X227" s="723">
        <v>40</v>
      </c>
      <c r="Y227" s="724">
        <f t="shared" ref="Y227:Y237" si="41">IFERROR(IF(X227="",0,CEILING((X227/$H227),1)*$H227),"")</f>
        <v>40.5</v>
      </c>
      <c r="Z227" s="36">
        <f>IFERROR(IF(Y227=0,"",ROUNDUP(Y227/H227,0)*0.02175),"")</f>
        <v>0.10874999999999999</v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42.785185185185185</v>
      </c>
      <c r="BN227" s="64">
        <f t="shared" ref="BN227:BN237" si="43">IFERROR(Y227*I227/H227,"0")</f>
        <v>43.32</v>
      </c>
      <c r="BO227" s="64">
        <f t="shared" ref="BO227:BO237" si="44">IFERROR(1/J227*(X227/H227),"0")</f>
        <v>8.8183421516754859E-2</v>
      </c>
      <c r="BP227" s="64">
        <f t="shared" ref="BP227:BP237" si="45">IFERROR(1/J227*(Y227/H227),"0")</f>
        <v>8.9285714285714274E-2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68</v>
      </c>
      <c r="X228" s="723">
        <v>200</v>
      </c>
      <c r="Y228" s="724">
        <f t="shared" si="41"/>
        <v>202.79999999999998</v>
      </c>
      <c r="Z228" s="36">
        <f>IFERROR(IF(Y228=0,"",ROUNDUP(Y228/H228,0)*0.02175),"")</f>
        <v>0.5655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214.46153846153848</v>
      </c>
      <c r="BN228" s="64">
        <f t="shared" si="43"/>
        <v>217.464</v>
      </c>
      <c r="BO228" s="64">
        <f t="shared" si="44"/>
        <v>0.45787545787545786</v>
      </c>
      <c r="BP228" s="64">
        <f t="shared" si="45"/>
        <v>0.46428571428571425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68</v>
      </c>
      <c r="X230" s="723">
        <v>60</v>
      </c>
      <c r="Y230" s="724">
        <f t="shared" si="41"/>
        <v>60.899999999999991</v>
      </c>
      <c r="Z230" s="36">
        <f>IFERROR(IF(Y230=0,"",ROUNDUP(Y230/H230,0)*0.02175),"")</f>
        <v>0.15225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63.889655172413789</v>
      </c>
      <c r="BN230" s="64">
        <f t="shared" si="43"/>
        <v>64.847999999999985</v>
      </c>
      <c r="BO230" s="64">
        <f t="shared" si="44"/>
        <v>0.12315270935960591</v>
      </c>
      <c r="BP230" s="64">
        <f t="shared" si="45"/>
        <v>0.125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68</v>
      </c>
      <c r="X233" s="723">
        <v>99</v>
      </c>
      <c r="Y233" s="724">
        <f t="shared" si="41"/>
        <v>100.8</v>
      </c>
      <c r="Z233" s="36">
        <f t="shared" si="46"/>
        <v>0.31625999999999999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110.22000000000001</v>
      </c>
      <c r="BN233" s="64">
        <f t="shared" si="43"/>
        <v>112.224</v>
      </c>
      <c r="BO233" s="64">
        <f t="shared" si="44"/>
        <v>0.26442307692307693</v>
      </c>
      <c r="BP233" s="64">
        <f t="shared" si="45"/>
        <v>0.26923076923076922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68</v>
      </c>
      <c r="X234" s="723">
        <v>156</v>
      </c>
      <c r="Y234" s="724">
        <f t="shared" si="41"/>
        <v>156</v>
      </c>
      <c r="Z234" s="36">
        <f t="shared" si="46"/>
        <v>0.48945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173.68000000000004</v>
      </c>
      <c r="BN234" s="64">
        <f t="shared" si="43"/>
        <v>173.68000000000004</v>
      </c>
      <c r="BO234" s="64">
        <f t="shared" si="44"/>
        <v>0.41666666666666663</v>
      </c>
      <c r="BP234" s="64">
        <f t="shared" si="45"/>
        <v>0.41666666666666663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68</v>
      </c>
      <c r="X236" s="723">
        <v>192</v>
      </c>
      <c r="Y236" s="724">
        <f t="shared" si="41"/>
        <v>192</v>
      </c>
      <c r="Z236" s="36">
        <f t="shared" si="46"/>
        <v>0.60240000000000005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213.76000000000002</v>
      </c>
      <c r="BN236" s="64">
        <f t="shared" si="43"/>
        <v>213.76000000000002</v>
      </c>
      <c r="BO236" s="64">
        <f t="shared" si="44"/>
        <v>0.51282051282051277</v>
      </c>
      <c r="BP236" s="64">
        <f t="shared" si="45"/>
        <v>0.51282051282051277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68</v>
      </c>
      <c r="X237" s="723">
        <v>168</v>
      </c>
      <c r="Y237" s="724">
        <f t="shared" si="41"/>
        <v>168</v>
      </c>
      <c r="Z237" s="36">
        <f t="shared" si="46"/>
        <v>0.52710000000000001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187.46</v>
      </c>
      <c r="BN237" s="64">
        <f t="shared" si="43"/>
        <v>187.46</v>
      </c>
      <c r="BO237" s="64">
        <f t="shared" si="44"/>
        <v>0.44871794871794868</v>
      </c>
      <c r="BP237" s="64">
        <f t="shared" si="45"/>
        <v>0.44871794871794868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70</v>
      </c>
      <c r="Q238" s="733"/>
      <c r="R238" s="733"/>
      <c r="S238" s="733"/>
      <c r="T238" s="733"/>
      <c r="U238" s="733"/>
      <c r="V238" s="734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293.72584897010188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295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2.7617099999999999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70</v>
      </c>
      <c r="Q239" s="733"/>
      <c r="R239" s="733"/>
      <c r="S239" s="733"/>
      <c r="T239" s="733"/>
      <c r="U239" s="733"/>
      <c r="V239" s="734"/>
      <c r="W239" s="37" t="s">
        <v>68</v>
      </c>
      <c r="X239" s="725">
        <f>IFERROR(SUM(X227:X237),"0")</f>
        <v>915</v>
      </c>
      <c r="Y239" s="725">
        <f>IFERROR(SUM(Y227:Y237),"0")</f>
        <v>921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212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68</v>
      </c>
      <c r="X244" s="723">
        <v>9.6000000000000014</v>
      </c>
      <c r="Y244" s="724">
        <f>IFERROR(IF(X244="",0,CEILING((X244/$H244),1)*$H244),"")</f>
        <v>9.6</v>
      </c>
      <c r="Z244" s="36">
        <f>IFERROR(IF(Y244=0,"",ROUNDUP(Y244/H244,0)*0.00753),"")</f>
        <v>3.0120000000000001E-2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10.688000000000002</v>
      </c>
      <c r="BN244" s="64">
        <f>IFERROR(Y244*I244/H244,"0")</f>
        <v>10.688000000000001</v>
      </c>
      <c r="BO244" s="64">
        <f>IFERROR(1/J244*(X244/H244),"0")</f>
        <v>2.5641025641025647E-2</v>
      </c>
      <c r="BP244" s="64">
        <f>IFERROR(1/J244*(Y244/H244),"0")</f>
        <v>2.564102564102564E-2</v>
      </c>
    </row>
    <row r="245" spans="1:68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70</v>
      </c>
      <c r="Q245" s="733"/>
      <c r="R245" s="733"/>
      <c r="S245" s="733"/>
      <c r="T245" s="733"/>
      <c r="U245" s="733"/>
      <c r="V245" s="734"/>
      <c r="W245" s="37" t="s">
        <v>71</v>
      </c>
      <c r="X245" s="725">
        <f>IFERROR(X241/H241,"0")+IFERROR(X242/H242,"0")+IFERROR(X243/H243,"0")+IFERROR(X244/H244,"0")</f>
        <v>4.0000000000000009</v>
      </c>
      <c r="Y245" s="725">
        <f>IFERROR(Y241/H241,"0")+IFERROR(Y242/H242,"0")+IFERROR(Y243/H243,"0")+IFERROR(Y244/H244,"0")</f>
        <v>4</v>
      </c>
      <c r="Z245" s="725">
        <f>IFERROR(IF(Z241="",0,Z241),"0")+IFERROR(IF(Z242="",0,Z242),"0")+IFERROR(IF(Z243="",0,Z243),"0")+IFERROR(IF(Z244="",0,Z244),"0")</f>
        <v>3.0120000000000001E-2</v>
      </c>
      <c r="AA245" s="726"/>
      <c r="AB245" s="726"/>
      <c r="AC245" s="726"/>
    </row>
    <row r="246" spans="1:68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70</v>
      </c>
      <c r="Q246" s="733"/>
      <c r="R246" s="733"/>
      <c r="S246" s="733"/>
      <c r="T246" s="733"/>
      <c r="U246" s="733"/>
      <c r="V246" s="734"/>
      <c r="W246" s="37" t="s">
        <v>68</v>
      </c>
      <c r="X246" s="725">
        <f>IFERROR(SUM(X241:X244),"0")</f>
        <v>9.6000000000000014</v>
      </c>
      <c r="Y246" s="725">
        <f>IFERROR(SUM(Y241:Y244),"0")</f>
        <v>9.6</v>
      </c>
      <c r="Z246" s="37"/>
      <c r="AA246" s="726"/>
      <c r="AB246" s="726"/>
      <c r="AC246" s="726"/>
    </row>
    <row r="247" spans="1:68" ht="16.5" hidden="1" customHeight="1" x14ac:dyDescent="0.25">
      <c r="A247" s="737" t="s">
        <v>428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70</v>
      </c>
      <c r="Q257" s="733"/>
      <c r="R257" s="733"/>
      <c r="S257" s="733"/>
      <c r="T257" s="733"/>
      <c r="U257" s="733"/>
      <c r="V257" s="734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70</v>
      </c>
      <c r="Q258" s="733"/>
      <c r="R258" s="733"/>
      <c r="S258" s="733"/>
      <c r="T258" s="733"/>
      <c r="U258" s="733"/>
      <c r="V258" s="734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37" t="s">
        <v>448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113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451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70</v>
      </c>
      <c r="Q269" s="733"/>
      <c r="R269" s="733"/>
      <c r="S269" s="733"/>
      <c r="T269" s="733"/>
      <c r="U269" s="733"/>
      <c r="V269" s="734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70</v>
      </c>
      <c r="Q270" s="733"/>
      <c r="R270" s="733"/>
      <c r="S270" s="733"/>
      <c r="T270" s="733"/>
      <c r="U270" s="733"/>
      <c r="V270" s="734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165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1011" t="s">
        <v>470</v>
      </c>
      <c r="Q272" s="730"/>
      <c r="R272" s="730"/>
      <c r="S272" s="730"/>
      <c r="T272" s="731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70</v>
      </c>
      <c r="Q273" s="733"/>
      <c r="R273" s="733"/>
      <c r="S273" s="733"/>
      <c r="T273" s="733"/>
      <c r="U273" s="733"/>
      <c r="V273" s="734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70</v>
      </c>
      <c r="Q274" s="733"/>
      <c r="R274" s="733"/>
      <c r="S274" s="733"/>
      <c r="T274" s="733"/>
      <c r="U274" s="733"/>
      <c r="V274" s="734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472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113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1" t="s">
        <v>478</v>
      </c>
      <c r="Q278" s="730"/>
      <c r="R278" s="730"/>
      <c r="S278" s="730"/>
      <c r="T278" s="731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70</v>
      </c>
      <c r="Q283" s="733"/>
      <c r="R283" s="733"/>
      <c r="S283" s="733"/>
      <c r="T283" s="733"/>
      <c r="U283" s="733"/>
      <c r="V283" s="734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70</v>
      </c>
      <c r="Q284" s="733"/>
      <c r="R284" s="733"/>
      <c r="S284" s="733"/>
      <c r="T284" s="733"/>
      <c r="U284" s="733"/>
      <c r="V284" s="734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489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113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70</v>
      </c>
      <c r="Q288" s="733"/>
      <c r="R288" s="733"/>
      <c r="S288" s="733"/>
      <c r="T288" s="733"/>
      <c r="U288" s="733"/>
      <c r="V288" s="734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70</v>
      </c>
      <c r="Q289" s="733"/>
      <c r="R289" s="733"/>
      <c r="S289" s="733"/>
      <c r="T289" s="733"/>
      <c r="U289" s="733"/>
      <c r="V289" s="734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492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113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70</v>
      </c>
      <c r="Q295" s="733"/>
      <c r="R295" s="733"/>
      <c r="S295" s="733"/>
      <c r="T295" s="733"/>
      <c r="U295" s="733"/>
      <c r="V295" s="734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70</v>
      </c>
      <c r="Q296" s="733"/>
      <c r="R296" s="733"/>
      <c r="S296" s="733"/>
      <c r="T296" s="733"/>
      <c r="U296" s="733"/>
      <c r="V296" s="734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501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72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508</v>
      </c>
      <c r="B301" s="54" t="s">
        <v>509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510</v>
      </c>
      <c r="B302" s="54" t="s">
        <v>511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70</v>
      </c>
      <c r="Q304" s="733"/>
      <c r="R304" s="733"/>
      <c r="S304" s="733"/>
      <c r="T304" s="733"/>
      <c r="U304" s="733"/>
      <c r="V304" s="734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hidden="1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70</v>
      </c>
      <c r="Q305" s="733"/>
      <c r="R305" s="733"/>
      <c r="S305" s="733"/>
      <c r="T305" s="733"/>
      <c r="U305" s="733"/>
      <c r="V305" s="734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hidden="1" customHeight="1" x14ac:dyDescent="0.25">
      <c r="A306" s="737" t="s">
        <v>515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72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70</v>
      </c>
      <c r="Q309" s="733"/>
      <c r="R309" s="733"/>
      <c r="S309" s="733"/>
      <c r="T309" s="733"/>
      <c r="U309" s="733"/>
      <c r="V309" s="734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70</v>
      </c>
      <c r="Q310" s="733"/>
      <c r="R310" s="733"/>
      <c r="S310" s="733"/>
      <c r="T310" s="733"/>
      <c r="U310" s="733"/>
      <c r="V310" s="734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519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113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70</v>
      </c>
      <c r="Q314" s="733"/>
      <c r="R314" s="733"/>
      <c r="S314" s="733"/>
      <c r="T314" s="733"/>
      <c r="U314" s="733"/>
      <c r="V314" s="734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70</v>
      </c>
      <c r="Q315" s="733"/>
      <c r="R315" s="733"/>
      <c r="S315" s="733"/>
      <c r="T315" s="733"/>
      <c r="U315" s="733"/>
      <c r="V315" s="734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63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70</v>
      </c>
      <c r="Q319" s="733"/>
      <c r="R319" s="733"/>
      <c r="S319" s="733"/>
      <c r="T319" s="733"/>
      <c r="U319" s="733"/>
      <c r="V319" s="734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70</v>
      </c>
      <c r="Q320" s="733"/>
      <c r="R320" s="733"/>
      <c r="S320" s="733"/>
      <c r="T320" s="733"/>
      <c r="U320" s="733"/>
      <c r="V320" s="734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527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113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1009" t="s">
        <v>533</v>
      </c>
      <c r="Q324" s="730"/>
      <c r="R324" s="730"/>
      <c r="S324" s="730"/>
      <c r="T324" s="731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535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70</v>
      </c>
      <c r="Q331" s="733"/>
      <c r="R331" s="733"/>
      <c r="S331" s="733"/>
      <c r="T331" s="733"/>
      <c r="U331" s="733"/>
      <c r="V331" s="734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hidden="1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70</v>
      </c>
      <c r="Q332" s="733"/>
      <c r="R332" s="733"/>
      <c r="S332" s="733"/>
      <c r="T332" s="733"/>
      <c r="U332" s="733"/>
      <c r="V332" s="734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hidden="1" customHeight="1" x14ac:dyDescent="0.25">
      <c r="A333" s="735" t="s">
        <v>63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70</v>
      </c>
      <c r="Q338" s="733"/>
      <c r="R338" s="733"/>
      <c r="S338" s="733"/>
      <c r="T338" s="733"/>
      <c r="U338" s="733"/>
      <c r="V338" s="734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70</v>
      </c>
      <c r="Q339" s="733"/>
      <c r="R339" s="733"/>
      <c r="S339" s="733"/>
      <c r="T339" s="733"/>
      <c r="U339" s="733"/>
      <c r="V339" s="734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72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70</v>
      </c>
      <c r="Q347" s="733"/>
      <c r="R347" s="733"/>
      <c r="S347" s="733"/>
      <c r="T347" s="733"/>
      <c r="U347" s="733"/>
      <c r="V347" s="734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70</v>
      </c>
      <c r="Q348" s="733"/>
      <c r="R348" s="733"/>
      <c r="S348" s="733"/>
      <c r="T348" s="733"/>
      <c r="U348" s="733"/>
      <c r="V348" s="734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212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68</v>
      </c>
      <c r="X350" s="723">
        <v>140</v>
      </c>
      <c r="Y350" s="724">
        <f>IFERROR(IF(X350="",0,CEILING((X350/$H350),1)*$H350),"")</f>
        <v>142.80000000000001</v>
      </c>
      <c r="Z350" s="36">
        <f>IFERROR(IF(Y350=0,"",ROUNDUP(Y350/H350,0)*0.02175),"")</f>
        <v>0.36974999999999997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149.4</v>
      </c>
      <c r="BN350" s="64">
        <f>IFERROR(Y350*I350/H350,"0")</f>
        <v>152.38800000000001</v>
      </c>
      <c r="BO350" s="64">
        <f>IFERROR(1/J350*(X350/H350),"0")</f>
        <v>0.29761904761904756</v>
      </c>
      <c r="BP350" s="64">
        <f>IFERROR(1/J350*(Y350/H350),"0")</f>
        <v>0.30357142857142855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68</v>
      </c>
      <c r="X351" s="723">
        <v>30</v>
      </c>
      <c r="Y351" s="724">
        <f>IFERROR(IF(X351="",0,CEILING((X351/$H351),1)*$H351),"")</f>
        <v>31.2</v>
      </c>
      <c r="Z351" s="36">
        <f>IFERROR(IF(Y351=0,"",ROUNDUP(Y351/H351,0)*0.02175),"")</f>
        <v>8.6999999999999994E-2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32.169230769230772</v>
      </c>
      <c r="BN351" s="64">
        <f>IFERROR(Y351*I351/H351,"0")</f>
        <v>33.456000000000003</v>
      </c>
      <c r="BO351" s="64">
        <f>IFERROR(1/J351*(X351/H351),"0")</f>
        <v>6.8681318681318673E-2</v>
      </c>
      <c r="BP351" s="64">
        <f>IFERROR(1/J351*(Y351/H351),"0")</f>
        <v>7.1428571428571425E-2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70</v>
      </c>
      <c r="Q353" s="733"/>
      <c r="R353" s="733"/>
      <c r="S353" s="733"/>
      <c r="T353" s="733"/>
      <c r="U353" s="733"/>
      <c r="V353" s="734"/>
      <c r="W353" s="37" t="s">
        <v>71</v>
      </c>
      <c r="X353" s="725">
        <f>IFERROR(X350/H350,"0")+IFERROR(X351/H351,"0")+IFERROR(X352/H352,"0")</f>
        <v>20.512820512820511</v>
      </c>
      <c r="Y353" s="725">
        <f>IFERROR(Y350/H350,"0")+IFERROR(Y351/H351,"0")+IFERROR(Y352/H352,"0")</f>
        <v>21</v>
      </c>
      <c r="Z353" s="725">
        <f>IFERROR(IF(Z350="",0,Z350),"0")+IFERROR(IF(Z351="",0,Z351),"0")+IFERROR(IF(Z352="",0,Z352),"0")</f>
        <v>0.45674999999999999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70</v>
      </c>
      <c r="Q354" s="733"/>
      <c r="R354" s="733"/>
      <c r="S354" s="733"/>
      <c r="T354" s="733"/>
      <c r="U354" s="733"/>
      <c r="V354" s="734"/>
      <c r="W354" s="37" t="s">
        <v>68</v>
      </c>
      <c r="X354" s="725">
        <f>IFERROR(SUM(X350:X352),"0")</f>
        <v>170</v>
      </c>
      <c r="Y354" s="725">
        <f>IFERROR(SUM(Y350:Y352),"0")</f>
        <v>174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102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4" t="s">
        <v>590</v>
      </c>
      <c r="Q356" s="730"/>
      <c r="R356" s="730"/>
      <c r="S356" s="730"/>
      <c r="T356" s="731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9" t="s">
        <v>594</v>
      </c>
      <c r="Q357" s="730"/>
      <c r="R357" s="730"/>
      <c r="S357" s="730"/>
      <c r="T357" s="731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70</v>
      </c>
      <c r="Q360" s="733"/>
      <c r="R360" s="733"/>
      <c r="S360" s="733"/>
      <c r="T360" s="733"/>
      <c r="U360" s="733"/>
      <c r="V360" s="734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70</v>
      </c>
      <c r="Q361" s="733"/>
      <c r="R361" s="733"/>
      <c r="S361" s="733"/>
      <c r="T361" s="733"/>
      <c r="U361" s="733"/>
      <c r="V361" s="734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600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70</v>
      </c>
      <c r="Q366" s="733"/>
      <c r="R366" s="733"/>
      <c r="S366" s="733"/>
      <c r="T366" s="733"/>
      <c r="U366" s="733"/>
      <c r="V366" s="734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70</v>
      </c>
      <c r="Q367" s="733"/>
      <c r="R367" s="733"/>
      <c r="S367" s="733"/>
      <c r="T367" s="733"/>
      <c r="U367" s="733"/>
      <c r="V367" s="734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610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63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70</v>
      </c>
      <c r="Q371" s="733"/>
      <c r="R371" s="733"/>
      <c r="S371" s="733"/>
      <c r="T371" s="733"/>
      <c r="U371" s="733"/>
      <c r="V371" s="734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70</v>
      </c>
      <c r="Q372" s="733"/>
      <c r="R372" s="733"/>
      <c r="S372" s="733"/>
      <c r="T372" s="733"/>
      <c r="U372" s="733"/>
      <c r="V372" s="734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72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70</v>
      </c>
      <c r="Q377" s="733"/>
      <c r="R377" s="733"/>
      <c r="S377" s="733"/>
      <c r="T377" s="733"/>
      <c r="U377" s="733"/>
      <c r="V377" s="734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hidden="1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70</v>
      </c>
      <c r="Q378" s="733"/>
      <c r="R378" s="733"/>
      <c r="S378" s="733"/>
      <c r="T378" s="733"/>
      <c r="U378" s="733"/>
      <c r="V378" s="734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hidden="1" customHeight="1" x14ac:dyDescent="0.2">
      <c r="A379" s="823" t="s">
        <v>623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624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113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68</v>
      </c>
      <c r="X382" s="723">
        <v>2000</v>
      </c>
      <c r="Y382" s="724">
        <f t="shared" ref="Y382:Y392" si="72">IFERROR(IF(X382="",0,CEILING((X382/$H382),1)*$H382),"")</f>
        <v>2010</v>
      </c>
      <c r="Z382" s="36">
        <f>IFERROR(IF(Y382=0,"",ROUNDUP(Y382/H382,0)*0.02175),"")</f>
        <v>2.9144999999999999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2064</v>
      </c>
      <c r="BN382" s="64">
        <f t="shared" ref="BN382:BN392" si="74">IFERROR(Y382*I382/H382,"0")</f>
        <v>2074.3200000000002</v>
      </c>
      <c r="BO382" s="64">
        <f t="shared" ref="BO382:BO392" si="75">IFERROR(1/J382*(X382/H382),"0")</f>
        <v>2.7777777777777777</v>
      </c>
      <c r="BP382" s="64">
        <f t="shared" ref="BP382:BP392" si="76">IFERROR(1/J382*(Y382/H382),"0")</f>
        <v>2.7916666666666665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68</v>
      </c>
      <c r="X384" s="723">
        <v>2000</v>
      </c>
      <c r="Y384" s="724">
        <f t="shared" si="72"/>
        <v>2010</v>
      </c>
      <c r="Z384" s="36">
        <f>IFERROR(IF(Y384=0,"",ROUNDUP(Y384/H384,0)*0.02175),"")</f>
        <v>2.9144999999999999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2064</v>
      </c>
      <c r="BN384" s="64">
        <f t="shared" si="74"/>
        <v>2074.3200000000002</v>
      </c>
      <c r="BO384" s="64">
        <f t="shared" si="75"/>
        <v>2.7777777777777777</v>
      </c>
      <c r="BP384" s="64">
        <f t="shared" si="76"/>
        <v>2.7916666666666665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8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68</v>
      </c>
      <c r="X387" s="723">
        <v>1000</v>
      </c>
      <c r="Y387" s="724">
        <f t="shared" si="72"/>
        <v>1005</v>
      </c>
      <c r="Z387" s="36">
        <f>IFERROR(IF(Y387=0,"",ROUNDUP(Y387/H387,0)*0.02175),"")</f>
        <v>1.4572499999999999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1032</v>
      </c>
      <c r="BN387" s="64">
        <f t="shared" si="74"/>
        <v>1037.1600000000001</v>
      </c>
      <c r="BO387" s="64">
        <f t="shared" si="75"/>
        <v>1.3888888888888888</v>
      </c>
      <c r="BP387" s="64">
        <f t="shared" si="76"/>
        <v>1.3958333333333333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70</v>
      </c>
      <c r="Q393" s="733"/>
      <c r="R393" s="733"/>
      <c r="S393" s="733"/>
      <c r="T393" s="733"/>
      <c r="U393" s="733"/>
      <c r="V393" s="734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333.33333333333337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335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7.2862499999999999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70</v>
      </c>
      <c r="Q394" s="733"/>
      <c r="R394" s="733"/>
      <c r="S394" s="733"/>
      <c r="T394" s="733"/>
      <c r="U394" s="733"/>
      <c r="V394" s="734"/>
      <c r="W394" s="37" t="s">
        <v>68</v>
      </c>
      <c r="X394" s="725">
        <f>IFERROR(SUM(X382:X392),"0")</f>
        <v>5000</v>
      </c>
      <c r="Y394" s="725">
        <f>IFERROR(SUM(Y382:Y392),"0")</f>
        <v>5025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165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68</v>
      </c>
      <c r="X396" s="723">
        <v>2000</v>
      </c>
      <c r="Y396" s="724">
        <f>IFERROR(IF(X396="",0,CEILING((X396/$H396),1)*$H396),"")</f>
        <v>2010</v>
      </c>
      <c r="Z396" s="36">
        <f>IFERROR(IF(Y396=0,"",ROUNDUP(Y396/H396,0)*0.02175),"")</f>
        <v>2.9144999999999999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2064</v>
      </c>
      <c r="BN396" s="64">
        <f>IFERROR(Y396*I396/H396,"0")</f>
        <v>2074.3200000000002</v>
      </c>
      <c r="BO396" s="64">
        <f>IFERROR(1/J396*(X396/H396),"0")</f>
        <v>2.7777777777777777</v>
      </c>
      <c r="BP396" s="64">
        <f>IFERROR(1/J396*(Y396/H396),"0")</f>
        <v>2.7916666666666665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70</v>
      </c>
      <c r="Q398" s="733"/>
      <c r="R398" s="733"/>
      <c r="S398" s="733"/>
      <c r="T398" s="733"/>
      <c r="U398" s="733"/>
      <c r="V398" s="734"/>
      <c r="W398" s="37" t="s">
        <v>71</v>
      </c>
      <c r="X398" s="725">
        <f>IFERROR(X396/H396,"0")+IFERROR(X397/H397,"0")</f>
        <v>133.33333333333334</v>
      </c>
      <c r="Y398" s="725">
        <f>IFERROR(Y396/H396,"0")+IFERROR(Y397/H397,"0")</f>
        <v>134</v>
      </c>
      <c r="Z398" s="725">
        <f>IFERROR(IF(Z396="",0,Z396),"0")+IFERROR(IF(Z397="",0,Z397),"0")</f>
        <v>2.9144999999999999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70</v>
      </c>
      <c r="Q399" s="733"/>
      <c r="R399" s="733"/>
      <c r="S399" s="733"/>
      <c r="T399" s="733"/>
      <c r="U399" s="733"/>
      <c r="V399" s="734"/>
      <c r="W399" s="37" t="s">
        <v>68</v>
      </c>
      <c r="X399" s="725">
        <f>IFERROR(SUM(X396:X397),"0")</f>
        <v>2000</v>
      </c>
      <c r="Y399" s="725">
        <f>IFERROR(SUM(Y396:Y397),"0")</f>
        <v>2010</v>
      </c>
      <c r="Z399" s="37"/>
      <c r="AA399" s="726"/>
      <c r="AB399" s="726"/>
      <c r="AC399" s="726"/>
    </row>
    <row r="400" spans="1:68" ht="14.25" hidden="1" customHeight="1" x14ac:dyDescent="0.25">
      <c r="A400" s="735" t="s">
        <v>72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70</v>
      </c>
      <c r="Q404" s="733"/>
      <c r="R404" s="733"/>
      <c r="S404" s="733"/>
      <c r="T404" s="733"/>
      <c r="U404" s="733"/>
      <c r="V404" s="734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70</v>
      </c>
      <c r="Q405" s="733"/>
      <c r="R405" s="733"/>
      <c r="S405" s="733"/>
      <c r="T405" s="733"/>
      <c r="U405" s="733"/>
      <c r="V405" s="734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212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68</v>
      </c>
      <c r="X407" s="723">
        <v>350</v>
      </c>
      <c r="Y407" s="724">
        <f>IFERROR(IF(X407="",0,CEILING((X407/$H407),1)*$H407),"")</f>
        <v>351</v>
      </c>
      <c r="Z407" s="36">
        <f>IFERROR(IF(Y407=0,"",ROUNDUP(Y407/H407,0)*0.02175),"")</f>
        <v>0.9787499999999999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375.30769230769232</v>
      </c>
      <c r="BN407" s="64">
        <f>IFERROR(Y407*I407/H407,"0")</f>
        <v>376.38000000000005</v>
      </c>
      <c r="BO407" s="64">
        <f>IFERROR(1/J407*(X407/H407),"0")</f>
        <v>0.80128205128205132</v>
      </c>
      <c r="BP407" s="64">
        <f>IFERROR(1/J407*(Y407/H407),"0")</f>
        <v>0.80357142857142849</v>
      </c>
    </row>
    <row r="408" spans="1:68" ht="37.5" hidden="1" customHeight="1" x14ac:dyDescent="0.25">
      <c r="A408" s="54" t="s">
        <v>664</v>
      </c>
      <c r="B408" s="54" t="s">
        <v>667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70</v>
      </c>
      <c r="Q409" s="733"/>
      <c r="R409" s="733"/>
      <c r="S409" s="733"/>
      <c r="T409" s="733"/>
      <c r="U409" s="733"/>
      <c r="V409" s="734"/>
      <c r="W409" s="37" t="s">
        <v>71</v>
      </c>
      <c r="X409" s="725">
        <f>IFERROR(X407/H407,"0")+IFERROR(X408/H408,"0")</f>
        <v>44.871794871794876</v>
      </c>
      <c r="Y409" s="725">
        <f>IFERROR(Y407/H407,"0")+IFERROR(Y408/H408,"0")</f>
        <v>45</v>
      </c>
      <c r="Z409" s="725">
        <f>IFERROR(IF(Z407="",0,Z407),"0")+IFERROR(IF(Z408="",0,Z408),"0")</f>
        <v>0.9787499999999999</v>
      </c>
      <c r="AA409" s="726"/>
      <c r="AB409" s="726"/>
      <c r="AC409" s="726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70</v>
      </c>
      <c r="Q410" s="733"/>
      <c r="R410" s="733"/>
      <c r="S410" s="733"/>
      <c r="T410" s="733"/>
      <c r="U410" s="733"/>
      <c r="V410" s="734"/>
      <c r="W410" s="37" t="s">
        <v>68</v>
      </c>
      <c r="X410" s="725">
        <f>IFERROR(SUM(X407:X408),"0")</f>
        <v>350</v>
      </c>
      <c r="Y410" s="725">
        <f>IFERROR(SUM(Y407:Y408),"0")</f>
        <v>351</v>
      </c>
      <c r="Z410" s="37"/>
      <c r="AA410" s="726"/>
      <c r="AB410" s="726"/>
      <c r="AC410" s="726"/>
    </row>
    <row r="411" spans="1:68" ht="16.5" hidden="1" customHeight="1" x14ac:dyDescent="0.25">
      <c r="A411" s="737" t="s">
        <v>669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113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4" t="s">
        <v>672</v>
      </c>
      <c r="Q413" s="730"/>
      <c r="R413" s="730"/>
      <c r="S413" s="730"/>
      <c r="T413" s="731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70</v>
      </c>
      <c r="Q420" s="733"/>
      <c r="R420" s="733"/>
      <c r="S420" s="733"/>
      <c r="T420" s="733"/>
      <c r="U420" s="733"/>
      <c r="V420" s="734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70</v>
      </c>
      <c r="Q421" s="733"/>
      <c r="R421" s="733"/>
      <c r="S421" s="733"/>
      <c r="T421" s="733"/>
      <c r="U421" s="733"/>
      <c r="V421" s="734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63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70</v>
      </c>
      <c r="Q425" s="733"/>
      <c r="R425" s="733"/>
      <c r="S425" s="733"/>
      <c r="T425" s="733"/>
      <c r="U425" s="733"/>
      <c r="V425" s="734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70</v>
      </c>
      <c r="Q426" s="733"/>
      <c r="R426" s="733"/>
      <c r="S426" s="733"/>
      <c r="T426" s="733"/>
      <c r="U426" s="733"/>
      <c r="V426" s="734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72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68</v>
      </c>
      <c r="X428" s="723">
        <v>40</v>
      </c>
      <c r="Y428" s="724">
        <f>IFERROR(IF(X428="",0,CEILING((X428/$H428),1)*$H428),"")</f>
        <v>46.8</v>
      </c>
      <c r="Z428" s="36">
        <f>IFERROR(IF(Y428=0,"",ROUNDUP(Y428/H428,0)*0.02175),"")</f>
        <v>0.1305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42.892307692307703</v>
      </c>
      <c r="BN428" s="64">
        <f>IFERROR(Y428*I428/H428,"0")</f>
        <v>50.184000000000005</v>
      </c>
      <c r="BO428" s="64">
        <f>IFERROR(1/J428*(X428/H428),"0")</f>
        <v>9.1575091575091583E-2</v>
      </c>
      <c r="BP428" s="64">
        <f>IFERROR(1/J428*(Y428/H428),"0")</f>
        <v>0.10714285714285714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0"/>
      <c r="R430" s="730"/>
      <c r="S430" s="730"/>
      <c r="T430" s="731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0"/>
      <c r="R431" s="730"/>
      <c r="S431" s="730"/>
      <c r="T431" s="731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70</v>
      </c>
      <c r="Q433" s="733"/>
      <c r="R433" s="733"/>
      <c r="S433" s="733"/>
      <c r="T433" s="733"/>
      <c r="U433" s="733"/>
      <c r="V433" s="734"/>
      <c r="W433" s="37" t="s">
        <v>71</v>
      </c>
      <c r="X433" s="725">
        <f>IFERROR(X428/H428,"0")+IFERROR(X429/H429,"0")+IFERROR(X430/H430,"0")+IFERROR(X431/H431,"0")+IFERROR(X432/H432,"0")</f>
        <v>5.1282051282051286</v>
      </c>
      <c r="Y433" s="725">
        <f>IFERROR(Y428/H428,"0")+IFERROR(Y429/H429,"0")+IFERROR(Y430/H430,"0")+IFERROR(Y431/H431,"0")+IFERROR(Y432/H432,"0")</f>
        <v>6</v>
      </c>
      <c r="Z433" s="725">
        <f>IFERROR(IF(Z428="",0,Z428),"0")+IFERROR(IF(Z429="",0,Z429),"0")+IFERROR(IF(Z430="",0,Z430),"0")+IFERROR(IF(Z431="",0,Z431),"0")+IFERROR(IF(Z432="",0,Z432),"0")</f>
        <v>0.1305</v>
      </c>
      <c r="AA433" s="726"/>
      <c r="AB433" s="726"/>
      <c r="AC433" s="726"/>
    </row>
    <row r="434" spans="1:68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70</v>
      </c>
      <c r="Q434" s="733"/>
      <c r="R434" s="733"/>
      <c r="S434" s="733"/>
      <c r="T434" s="733"/>
      <c r="U434" s="733"/>
      <c r="V434" s="734"/>
      <c r="W434" s="37" t="s">
        <v>68</v>
      </c>
      <c r="X434" s="725">
        <f>IFERROR(SUM(X428:X432),"0")</f>
        <v>40</v>
      </c>
      <c r="Y434" s="725">
        <f>IFERROR(SUM(Y428:Y432),"0")</f>
        <v>46.8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212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70</v>
      </c>
      <c r="Q437" s="733"/>
      <c r="R437" s="733"/>
      <c r="S437" s="733"/>
      <c r="T437" s="733"/>
      <c r="U437" s="733"/>
      <c r="V437" s="734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70</v>
      </c>
      <c r="Q438" s="733"/>
      <c r="R438" s="733"/>
      <c r="S438" s="733"/>
      <c r="T438" s="733"/>
      <c r="U438" s="733"/>
      <c r="V438" s="734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708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709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113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70</v>
      </c>
      <c r="Q443" s="733"/>
      <c r="R443" s="733"/>
      <c r="S443" s="733"/>
      <c r="T443" s="733"/>
      <c r="U443" s="733"/>
      <c r="V443" s="734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70</v>
      </c>
      <c r="Q444" s="733"/>
      <c r="R444" s="733"/>
      <c r="S444" s="733"/>
      <c r="T444" s="733"/>
      <c r="U444" s="733"/>
      <c r="V444" s="734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63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68</v>
      </c>
      <c r="X447" s="723">
        <v>40</v>
      </c>
      <c r="Y447" s="724">
        <f t="shared" si="83"/>
        <v>42</v>
      </c>
      <c r="Z447" s="36">
        <f>IFERROR(IF(Y447=0,"",ROUNDUP(Y447/H447,0)*0.00753),"")</f>
        <v>7.5300000000000006E-2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42.190476190476183</v>
      </c>
      <c r="BN447" s="64">
        <f t="shared" si="85"/>
        <v>44.3</v>
      </c>
      <c r="BO447" s="64">
        <f t="shared" si="86"/>
        <v>6.1050061050061048E-2</v>
      </c>
      <c r="BP447" s="64">
        <f t="shared" si="87"/>
        <v>6.4102564102564097E-2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6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801" t="s">
        <v>739</v>
      </c>
      <c r="Q458" s="730"/>
      <c r="R458" s="730"/>
      <c r="S458" s="730"/>
      <c r="T458" s="731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68</v>
      </c>
      <c r="X461" s="723">
        <v>8.3999999999999986</v>
      </c>
      <c r="Y461" s="724">
        <f t="shared" si="83"/>
        <v>8.4</v>
      </c>
      <c r="Z461" s="36">
        <f t="shared" si="88"/>
        <v>2.0080000000000001E-2</v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8.9199999999999982</v>
      </c>
      <c r="BN461" s="64">
        <f t="shared" si="85"/>
        <v>8.92</v>
      </c>
      <c r="BO461" s="64">
        <f t="shared" si="86"/>
        <v>1.7094017094017092E-2</v>
      </c>
      <c r="BP461" s="64">
        <f t="shared" si="87"/>
        <v>1.7094017094017096E-2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68</v>
      </c>
      <c r="X462" s="723">
        <v>4.1999999999999993</v>
      </c>
      <c r="Y462" s="724">
        <f t="shared" si="83"/>
        <v>4.2</v>
      </c>
      <c r="Z462" s="36">
        <f t="shared" si="88"/>
        <v>1.004E-2</v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4.4599999999999991</v>
      </c>
      <c r="BN462" s="64">
        <f t="shared" si="85"/>
        <v>4.46</v>
      </c>
      <c r="BO462" s="64">
        <f t="shared" si="86"/>
        <v>8.5470085470085461E-3</v>
      </c>
      <c r="BP462" s="64">
        <f t="shared" si="87"/>
        <v>8.5470085470085479E-3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70</v>
      </c>
      <c r="Q465" s="733"/>
      <c r="R465" s="733"/>
      <c r="S465" s="733"/>
      <c r="T465" s="733"/>
      <c r="U465" s="733"/>
      <c r="V465" s="734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15.523809523809522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16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0.10542000000000001</v>
      </c>
      <c r="AA465" s="726"/>
      <c r="AB465" s="726"/>
      <c r="AC465" s="726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70</v>
      </c>
      <c r="Q466" s="733"/>
      <c r="R466" s="733"/>
      <c r="S466" s="733"/>
      <c r="T466" s="733"/>
      <c r="U466" s="733"/>
      <c r="V466" s="734"/>
      <c r="W466" s="37" t="s">
        <v>68</v>
      </c>
      <c r="X466" s="725">
        <f>IFERROR(SUM(X446:X464),"0")</f>
        <v>52.599999999999994</v>
      </c>
      <c r="Y466" s="725">
        <f>IFERROR(SUM(Y446:Y464),"0")</f>
        <v>54.6</v>
      </c>
      <c r="Z466" s="37"/>
      <c r="AA466" s="726"/>
      <c r="AB466" s="726"/>
      <c r="AC466" s="726"/>
    </row>
    <row r="467" spans="1:68" ht="14.25" hidden="1" customHeight="1" x14ac:dyDescent="0.25">
      <c r="A467" s="735" t="s">
        <v>72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70</v>
      </c>
      <c r="Q470" s="733"/>
      <c r="R470" s="733"/>
      <c r="S470" s="733"/>
      <c r="T470" s="733"/>
      <c r="U470" s="733"/>
      <c r="V470" s="734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70</v>
      </c>
      <c r="Q471" s="733"/>
      <c r="R471" s="733"/>
      <c r="S471" s="733"/>
      <c r="T471" s="733"/>
      <c r="U471" s="733"/>
      <c r="V471" s="734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102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70</v>
      </c>
      <c r="Q475" s="733"/>
      <c r="R475" s="733"/>
      <c r="S475" s="733"/>
      <c r="T475" s="733"/>
      <c r="U475" s="733"/>
      <c r="V475" s="734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70</v>
      </c>
      <c r="Q476" s="733"/>
      <c r="R476" s="733"/>
      <c r="S476" s="733"/>
      <c r="T476" s="733"/>
      <c r="U476" s="733"/>
      <c r="V476" s="734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37" t="s">
        <v>767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165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70</v>
      </c>
      <c r="Q480" s="733"/>
      <c r="R480" s="733"/>
      <c r="S480" s="733"/>
      <c r="T480" s="733"/>
      <c r="U480" s="733"/>
      <c r="V480" s="734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70</v>
      </c>
      <c r="Q481" s="733"/>
      <c r="R481" s="733"/>
      <c r="S481" s="733"/>
      <c r="T481" s="733"/>
      <c r="U481" s="733"/>
      <c r="V481" s="734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63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hidden="1" customHeight="1" x14ac:dyDescent="0.25">
      <c r="A483" s="54" t="s">
        <v>771</v>
      </c>
      <c r="B483" s="54" t="s">
        <v>772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68</v>
      </c>
      <c r="X484" s="723">
        <v>4.1999999999999993</v>
      </c>
      <c r="Y484" s="724">
        <f>IFERROR(IF(X484="",0,CEILING((X484/$H484),1)*$H484),"")</f>
        <v>4.2</v>
      </c>
      <c r="Z484" s="36">
        <f>IFERROR(IF(Y484=0,"",ROUNDUP(Y484/H484,0)*0.00502),"")</f>
        <v>1.004E-2</v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4.4599999999999991</v>
      </c>
      <c r="BN484" s="64">
        <f>IFERROR(Y484*I484/H484,"0")</f>
        <v>4.46</v>
      </c>
      <c r="BO484" s="64">
        <f>IFERROR(1/J484*(X484/H484),"0")</f>
        <v>8.5470085470085461E-3</v>
      </c>
      <c r="BP484" s="64">
        <f>IFERROR(1/J484*(Y484/H484),"0")</f>
        <v>8.5470085470085479E-3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780</v>
      </c>
      <c r="B486" s="54" t="s">
        <v>781</v>
      </c>
      <c r="C486" s="31">
        <v>4301031359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5" t="s">
        <v>782</v>
      </c>
      <c r="Q486" s="730"/>
      <c r="R486" s="730"/>
      <c r="S486" s="730"/>
      <c r="T486" s="731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0"/>
      <c r="R487" s="730"/>
      <c r="S487" s="730"/>
      <c r="T487" s="731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70</v>
      </c>
      <c r="Q488" s="733"/>
      <c r="R488" s="733"/>
      <c r="S488" s="733"/>
      <c r="T488" s="733"/>
      <c r="U488" s="733"/>
      <c r="V488" s="734"/>
      <c r="W488" s="37" t="s">
        <v>71</v>
      </c>
      <c r="X488" s="725">
        <f>IFERROR(X483/H483,"0")+IFERROR(X484/H484,"0")+IFERROR(X485/H485,"0")+IFERROR(X486/H486,"0")+IFERROR(X487/H487,"0")</f>
        <v>1.9999999999999996</v>
      </c>
      <c r="Y488" s="725">
        <f>IFERROR(Y483/H483,"0")+IFERROR(Y484/H484,"0")+IFERROR(Y485/H485,"0")+IFERROR(Y486/H486,"0")+IFERROR(Y487/H487,"0")</f>
        <v>2</v>
      </c>
      <c r="Z488" s="725">
        <f>IFERROR(IF(Z483="",0,Z483),"0")+IFERROR(IF(Z484="",0,Z484),"0")+IFERROR(IF(Z485="",0,Z485),"0")+IFERROR(IF(Z486="",0,Z486),"0")+IFERROR(IF(Z487="",0,Z487),"0")</f>
        <v>1.004E-2</v>
      </c>
      <c r="AA488" s="726"/>
      <c r="AB488" s="726"/>
      <c r="AC488" s="726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70</v>
      </c>
      <c r="Q489" s="733"/>
      <c r="R489" s="733"/>
      <c r="S489" s="733"/>
      <c r="T489" s="733"/>
      <c r="U489" s="733"/>
      <c r="V489" s="734"/>
      <c r="W489" s="37" t="s">
        <v>68</v>
      </c>
      <c r="X489" s="725">
        <f>IFERROR(SUM(X483:X487),"0")</f>
        <v>4.1999999999999993</v>
      </c>
      <c r="Y489" s="725">
        <f>IFERROR(SUM(Y483:Y487),"0")</f>
        <v>4.2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102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784</v>
      </c>
      <c r="B491" s="54" t="s">
        <v>785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70</v>
      </c>
      <c r="Q492" s="733"/>
      <c r="R492" s="733"/>
      <c r="S492" s="733"/>
      <c r="T492" s="733"/>
      <c r="U492" s="733"/>
      <c r="V492" s="734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70</v>
      </c>
      <c r="Q493" s="733"/>
      <c r="R493" s="733"/>
      <c r="S493" s="733"/>
      <c r="T493" s="733"/>
      <c r="U493" s="733"/>
      <c r="V493" s="734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786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hidden="1" customHeight="1" x14ac:dyDescent="0.25">
      <c r="A495" s="54" t="s">
        <v>787</v>
      </c>
      <c r="B495" s="54" t="s">
        <v>788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70</v>
      </c>
      <c r="Q496" s="733"/>
      <c r="R496" s="733"/>
      <c r="S496" s="733"/>
      <c r="T496" s="733"/>
      <c r="U496" s="733"/>
      <c r="V496" s="734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70</v>
      </c>
      <c r="Q497" s="733"/>
      <c r="R497" s="733"/>
      <c r="S497" s="733"/>
      <c r="T497" s="733"/>
      <c r="U497" s="733"/>
      <c r="V497" s="734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37" t="s">
        <v>790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63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791</v>
      </c>
      <c r="B500" s="54" t="s">
        <v>792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796</v>
      </c>
      <c r="B502" s="54" t="s">
        <v>797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75" t="s">
        <v>801</v>
      </c>
      <c r="Q503" s="730"/>
      <c r="R503" s="730"/>
      <c r="S503" s="730"/>
      <c r="T503" s="731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70</v>
      </c>
      <c r="Q504" s="733"/>
      <c r="R504" s="733"/>
      <c r="S504" s="733"/>
      <c r="T504" s="733"/>
      <c r="U504" s="733"/>
      <c r="V504" s="734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70</v>
      </c>
      <c r="Q505" s="733"/>
      <c r="R505" s="733"/>
      <c r="S505" s="733"/>
      <c r="T505" s="733"/>
      <c r="U505" s="733"/>
      <c r="V505" s="734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37" t="s">
        <v>803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63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70</v>
      </c>
      <c r="Q509" s="733"/>
      <c r="R509" s="733"/>
      <c r="S509" s="733"/>
      <c r="T509" s="733"/>
      <c r="U509" s="733"/>
      <c r="V509" s="734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70</v>
      </c>
      <c r="Q510" s="733"/>
      <c r="R510" s="733"/>
      <c r="S510" s="733"/>
      <c r="T510" s="733"/>
      <c r="U510" s="733"/>
      <c r="V510" s="734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807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807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113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816</v>
      </c>
      <c r="B517" s="54" t="s">
        <v>817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822</v>
      </c>
      <c r="B519" s="54" t="s">
        <v>823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3" t="s">
        <v>827</v>
      </c>
      <c r="Q520" s="730"/>
      <c r="R520" s="730"/>
      <c r="S520" s="730"/>
      <c r="T520" s="731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825</v>
      </c>
      <c r="B521" s="54" t="s">
        <v>828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785" t="s">
        <v>831</v>
      </c>
      <c r="Q522" s="730"/>
      <c r="R522" s="730"/>
      <c r="S522" s="730"/>
      <c r="T522" s="731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59" t="s">
        <v>834</v>
      </c>
      <c r="Q523" s="730"/>
      <c r="R523" s="730"/>
      <c r="S523" s="730"/>
      <c r="T523" s="731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idden="1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70</v>
      </c>
      <c r="Q525" s="733"/>
      <c r="R525" s="733"/>
      <c r="S525" s="733"/>
      <c r="T525" s="733"/>
      <c r="U525" s="733"/>
      <c r="V525" s="734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hidden="1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70</v>
      </c>
      <c r="Q526" s="733"/>
      <c r="R526" s="733"/>
      <c r="S526" s="733"/>
      <c r="T526" s="733"/>
      <c r="U526" s="733"/>
      <c r="V526" s="734"/>
      <c r="W526" s="37" t="s">
        <v>68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165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68</v>
      </c>
      <c r="X528" s="723">
        <v>50</v>
      </c>
      <c r="Y528" s="724">
        <f>IFERROR(IF(X528="",0,CEILING((X528/$H528),1)*$H528),"")</f>
        <v>52.800000000000004</v>
      </c>
      <c r="Z528" s="36">
        <f>IFERROR(IF(Y528=0,"",ROUNDUP(Y528/H528,0)*0.01196),"")</f>
        <v>0.1196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53.409090909090907</v>
      </c>
      <c r="BN528" s="64">
        <f>IFERROR(Y528*I528/H528,"0")</f>
        <v>56.400000000000006</v>
      </c>
      <c r="BO528" s="64">
        <f>IFERROR(1/J528*(X528/H528),"0")</f>
        <v>9.1054778554778545E-2</v>
      </c>
      <c r="BP528" s="64">
        <f>IFERROR(1/J528*(Y528/H528),"0")</f>
        <v>9.6153846153846159E-2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38">
        <v>4680115880054</v>
      </c>
      <c r="E529" s="739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6" t="s">
        <v>841</v>
      </c>
      <c r="Q529" s="730"/>
      <c r="R529" s="730"/>
      <c r="S529" s="730"/>
      <c r="T529" s="731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38">
        <v>4680115880054</v>
      </c>
      <c r="E530" s="739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0"/>
      <c r="R530" s="730"/>
      <c r="S530" s="730"/>
      <c r="T530" s="731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70</v>
      </c>
      <c r="Q531" s="733"/>
      <c r="R531" s="733"/>
      <c r="S531" s="733"/>
      <c r="T531" s="733"/>
      <c r="U531" s="733"/>
      <c r="V531" s="734"/>
      <c r="W531" s="37" t="s">
        <v>71</v>
      </c>
      <c r="X531" s="725">
        <f>IFERROR(X528/H528,"0")+IFERROR(X529/H529,"0")+IFERROR(X530/H530,"0")</f>
        <v>9.4696969696969688</v>
      </c>
      <c r="Y531" s="725">
        <f>IFERROR(Y528/H528,"0")+IFERROR(Y529/H529,"0")+IFERROR(Y530/H530,"0")</f>
        <v>10</v>
      </c>
      <c r="Z531" s="725">
        <f>IFERROR(IF(Z528="",0,Z528),"0")+IFERROR(IF(Z529="",0,Z529),"0")+IFERROR(IF(Z530="",0,Z530),"0")</f>
        <v>0.1196</v>
      </c>
      <c r="AA531" s="726"/>
      <c r="AB531" s="726"/>
      <c r="AC531" s="726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70</v>
      </c>
      <c r="Q532" s="733"/>
      <c r="R532" s="733"/>
      <c r="S532" s="733"/>
      <c r="T532" s="733"/>
      <c r="U532" s="733"/>
      <c r="V532" s="734"/>
      <c r="W532" s="37" t="s">
        <v>68</v>
      </c>
      <c r="X532" s="725">
        <f>IFERROR(SUM(X528:X530),"0")</f>
        <v>50</v>
      </c>
      <c r="Y532" s="725">
        <f>IFERROR(SUM(Y528:Y530),"0")</f>
        <v>52.800000000000004</v>
      </c>
      <c r="Z532" s="37"/>
      <c r="AA532" s="726"/>
      <c r="AB532" s="726"/>
      <c r="AC532" s="726"/>
    </row>
    <row r="533" spans="1:68" ht="14.25" hidden="1" customHeight="1" x14ac:dyDescent="0.25">
      <c r="A533" s="735" t="s">
        <v>63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68</v>
      </c>
      <c r="X534" s="723">
        <v>30</v>
      </c>
      <c r="Y534" s="724">
        <f t="shared" ref="Y534:Y542" si="95">IFERROR(IF(X534="",0,CEILING((X534/$H534),1)*$H534),"")</f>
        <v>31.68</v>
      </c>
      <c r="Z534" s="36">
        <f>IFERROR(IF(Y534=0,"",ROUNDUP(Y534/H534,0)*0.01196),"")</f>
        <v>7.1760000000000004E-2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32.04545454545454</v>
      </c>
      <c r="BN534" s="64">
        <f t="shared" ref="BN534:BN542" si="97">IFERROR(Y534*I534/H534,"0")</f>
        <v>33.839999999999996</v>
      </c>
      <c r="BO534" s="64">
        <f t="shared" ref="BO534:BO542" si="98">IFERROR(1/J534*(X534/H534),"0")</f>
        <v>5.4632867132867136E-2</v>
      </c>
      <c r="BP534" s="64">
        <f t="shared" ref="BP534:BP542" si="99">IFERROR(1/J534*(Y534/H534),"0")</f>
        <v>5.7692307692307696E-2</v>
      </c>
    </row>
    <row r="535" spans="1:68" ht="27" hidden="1" customHeight="1" x14ac:dyDescent="0.25">
      <c r="A535" s="54" t="s">
        <v>846</v>
      </c>
      <c r="B535" s="54" t="s">
        <v>847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849</v>
      </c>
      <c r="B536" s="54" t="s">
        <v>850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38">
        <v>4680115882072</v>
      </c>
      <c r="E537" s="739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7" t="s">
        <v>854</v>
      </c>
      <c r="Q537" s="730"/>
      <c r="R537" s="730"/>
      <c r="S537" s="730"/>
      <c r="T537" s="731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38">
        <v>4680115882072</v>
      </c>
      <c r="E538" s="739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0"/>
      <c r="R538" s="730"/>
      <c r="S538" s="730"/>
      <c r="T538" s="731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38">
        <v>4680115882102</v>
      </c>
      <c r="E539" s="739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1" t="s">
        <v>859</v>
      </c>
      <c r="Q539" s="730"/>
      <c r="R539" s="730"/>
      <c r="S539" s="730"/>
      <c r="T539" s="731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38">
        <v>4680115882102</v>
      </c>
      <c r="E540" s="739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0"/>
      <c r="R540" s="730"/>
      <c r="S540" s="730"/>
      <c r="T540" s="731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38">
        <v>4680115882096</v>
      </c>
      <c r="E541" s="739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01" t="s">
        <v>864</v>
      </c>
      <c r="Q541" s="730"/>
      <c r="R541" s="730"/>
      <c r="S541" s="730"/>
      <c r="T541" s="731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38">
        <v>4680115882096</v>
      </c>
      <c r="E542" s="739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0"/>
      <c r="R542" s="730"/>
      <c r="S542" s="730"/>
      <c r="T542" s="731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70</v>
      </c>
      <c r="Q543" s="733"/>
      <c r="R543" s="733"/>
      <c r="S543" s="733"/>
      <c r="T543" s="733"/>
      <c r="U543" s="733"/>
      <c r="V543" s="734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5.6818181818181817</v>
      </c>
      <c r="Y543" s="725">
        <f>IFERROR(Y534/H534,"0")+IFERROR(Y535/H535,"0")+IFERROR(Y536/H536,"0")+IFERROR(Y537/H537,"0")+IFERROR(Y538/H538,"0")+IFERROR(Y539/H539,"0")+IFERROR(Y540/H540,"0")+IFERROR(Y541/H541,"0")+IFERROR(Y542/H542,"0")</f>
        <v>6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7.1760000000000004E-2</v>
      </c>
      <c r="AA543" s="726"/>
      <c r="AB543" s="726"/>
      <c r="AC543" s="726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70</v>
      </c>
      <c r="Q544" s="733"/>
      <c r="R544" s="733"/>
      <c r="S544" s="733"/>
      <c r="T544" s="733"/>
      <c r="U544" s="733"/>
      <c r="V544" s="734"/>
      <c r="W544" s="37" t="s">
        <v>68</v>
      </c>
      <c r="X544" s="725">
        <f>IFERROR(SUM(X534:X542),"0")</f>
        <v>30</v>
      </c>
      <c r="Y544" s="725">
        <f>IFERROR(SUM(Y534:Y542),"0")</f>
        <v>31.68</v>
      </c>
      <c r="Z544" s="37"/>
      <c r="AA544" s="726"/>
      <c r="AB544" s="726"/>
      <c r="AC544" s="726"/>
    </row>
    <row r="545" spans="1:68" ht="14.25" hidden="1" customHeight="1" x14ac:dyDescent="0.25">
      <c r="A545" s="735" t="s">
        <v>72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70</v>
      </c>
      <c r="Q549" s="733"/>
      <c r="R549" s="733"/>
      <c r="S549" s="733"/>
      <c r="T549" s="733"/>
      <c r="U549" s="733"/>
      <c r="V549" s="734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70</v>
      </c>
      <c r="Q550" s="733"/>
      <c r="R550" s="733"/>
      <c r="S550" s="733"/>
      <c r="T550" s="733"/>
      <c r="U550" s="733"/>
      <c r="V550" s="734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212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1" t="s">
        <v>881</v>
      </c>
      <c r="Q553" s="730"/>
      <c r="R553" s="730"/>
      <c r="S553" s="730"/>
      <c r="T553" s="731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70</v>
      </c>
      <c r="Q554" s="733"/>
      <c r="R554" s="733"/>
      <c r="S554" s="733"/>
      <c r="T554" s="733"/>
      <c r="U554" s="733"/>
      <c r="V554" s="734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70</v>
      </c>
      <c r="Q555" s="733"/>
      <c r="R555" s="733"/>
      <c r="S555" s="733"/>
      <c r="T555" s="733"/>
      <c r="U555" s="733"/>
      <c r="V555" s="734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882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882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113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76" t="s">
        <v>885</v>
      </c>
      <c r="Q559" s="730"/>
      <c r="R559" s="730"/>
      <c r="S559" s="730"/>
      <c r="T559" s="731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49" t="s">
        <v>889</v>
      </c>
      <c r="Q560" s="730"/>
      <c r="R560" s="730"/>
      <c r="S560" s="730"/>
      <c r="T560" s="731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1" t="s">
        <v>893</v>
      </c>
      <c r="Q561" s="730"/>
      <c r="R561" s="730"/>
      <c r="S561" s="730"/>
      <c r="T561" s="731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4" t="s">
        <v>897</v>
      </c>
      <c r="Q562" s="730"/>
      <c r="R562" s="730"/>
      <c r="S562" s="730"/>
      <c r="T562" s="731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5" t="s">
        <v>901</v>
      </c>
      <c r="Q563" s="730"/>
      <c r="R563" s="730"/>
      <c r="S563" s="730"/>
      <c r="T563" s="731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41" t="s">
        <v>904</v>
      </c>
      <c r="Q564" s="730"/>
      <c r="R564" s="730"/>
      <c r="S564" s="730"/>
      <c r="T564" s="731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786" t="s">
        <v>907</v>
      </c>
      <c r="Q565" s="730"/>
      <c r="R565" s="730"/>
      <c r="S565" s="730"/>
      <c r="T565" s="731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70</v>
      </c>
      <c r="Q566" s="733"/>
      <c r="R566" s="733"/>
      <c r="S566" s="733"/>
      <c r="T566" s="733"/>
      <c r="U566" s="733"/>
      <c r="V566" s="734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70</v>
      </c>
      <c r="Q567" s="733"/>
      <c r="R567" s="733"/>
      <c r="S567" s="733"/>
      <c r="T567" s="733"/>
      <c r="U567" s="733"/>
      <c r="V567" s="734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165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0" t="s">
        <v>910</v>
      </c>
      <c r="Q569" s="730"/>
      <c r="R569" s="730"/>
      <c r="S569" s="730"/>
      <c r="T569" s="731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6" t="s">
        <v>913</v>
      </c>
      <c r="Q570" s="730"/>
      <c r="R570" s="730"/>
      <c r="S570" s="730"/>
      <c r="T570" s="731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6" t="s">
        <v>916</v>
      </c>
      <c r="Q571" s="730"/>
      <c r="R571" s="730"/>
      <c r="S571" s="730"/>
      <c r="T571" s="731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0"/>
      <c r="R572" s="730"/>
      <c r="S572" s="730"/>
      <c r="T572" s="731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70</v>
      </c>
      <c r="Q573" s="733"/>
      <c r="R573" s="733"/>
      <c r="S573" s="733"/>
      <c r="T573" s="733"/>
      <c r="U573" s="733"/>
      <c r="V573" s="734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70</v>
      </c>
      <c r="Q574" s="733"/>
      <c r="R574" s="733"/>
      <c r="S574" s="733"/>
      <c r="T574" s="733"/>
      <c r="U574" s="733"/>
      <c r="V574" s="734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63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3" t="s">
        <v>923</v>
      </c>
      <c r="Q576" s="730"/>
      <c r="R576" s="730"/>
      <c r="S576" s="730"/>
      <c r="T576" s="731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58" t="s">
        <v>927</v>
      </c>
      <c r="Q577" s="730"/>
      <c r="R577" s="730"/>
      <c r="S577" s="730"/>
      <c r="T577" s="731"/>
      <c r="U577" s="34"/>
      <c r="V577" s="34"/>
      <c r="W577" s="35" t="s">
        <v>68</v>
      </c>
      <c r="X577" s="723">
        <v>30</v>
      </c>
      <c r="Y577" s="724">
        <f t="shared" si="105"/>
        <v>33.6</v>
      </c>
      <c r="Z577" s="36">
        <f>IFERROR(IF(Y577=0,"",ROUNDUP(Y577/H577,0)*0.00753),"")</f>
        <v>6.0240000000000002E-2</v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31.857142857142858</v>
      </c>
      <c r="BN577" s="64">
        <f t="shared" si="107"/>
        <v>35.68</v>
      </c>
      <c r="BO577" s="64">
        <f t="shared" si="108"/>
        <v>4.5787545787545784E-2</v>
      </c>
      <c r="BP577" s="64">
        <f t="shared" si="109"/>
        <v>5.128205128205128E-2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81" t="s">
        <v>931</v>
      </c>
      <c r="Q578" s="730"/>
      <c r="R578" s="730"/>
      <c r="S578" s="730"/>
      <c r="T578" s="731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097" t="s">
        <v>935</v>
      </c>
      <c r="Q579" s="730"/>
      <c r="R579" s="730"/>
      <c r="S579" s="730"/>
      <c r="T579" s="731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6" t="s">
        <v>939</v>
      </c>
      <c r="Q580" s="730"/>
      <c r="R580" s="730"/>
      <c r="S580" s="730"/>
      <c r="T580" s="731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06" t="s">
        <v>943</v>
      </c>
      <c r="Q581" s="730"/>
      <c r="R581" s="730"/>
      <c r="S581" s="730"/>
      <c r="T581" s="731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0" t="s">
        <v>946</v>
      </c>
      <c r="Q582" s="730"/>
      <c r="R582" s="730"/>
      <c r="S582" s="730"/>
      <c r="T582" s="731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70</v>
      </c>
      <c r="Q583" s="733"/>
      <c r="R583" s="733"/>
      <c r="S583" s="733"/>
      <c r="T583" s="733"/>
      <c r="U583" s="733"/>
      <c r="V583" s="734"/>
      <c r="W583" s="37" t="s">
        <v>71</v>
      </c>
      <c r="X583" s="725">
        <f>IFERROR(X576/H576,"0")+IFERROR(X577/H577,"0")+IFERROR(X578/H578,"0")+IFERROR(X579/H579,"0")+IFERROR(X580/H580,"0")+IFERROR(X581/H581,"0")+IFERROR(X582/H582,"0")</f>
        <v>7.1428571428571423</v>
      </c>
      <c r="Y583" s="725">
        <f>IFERROR(Y576/H576,"0")+IFERROR(Y577/H577,"0")+IFERROR(Y578/H578,"0")+IFERROR(Y579/H579,"0")+IFERROR(Y580/H580,"0")+IFERROR(Y581/H581,"0")+IFERROR(Y582/H582,"0")</f>
        <v>8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6.0240000000000002E-2</v>
      </c>
      <c r="AA583" s="726"/>
      <c r="AB583" s="726"/>
      <c r="AC583" s="726"/>
    </row>
    <row r="584" spans="1:68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70</v>
      </c>
      <c r="Q584" s="733"/>
      <c r="R584" s="733"/>
      <c r="S584" s="733"/>
      <c r="T584" s="733"/>
      <c r="U584" s="733"/>
      <c r="V584" s="734"/>
      <c r="W584" s="37" t="s">
        <v>68</v>
      </c>
      <c r="X584" s="725">
        <f>IFERROR(SUM(X576:X582),"0")</f>
        <v>30</v>
      </c>
      <c r="Y584" s="725">
        <f>IFERROR(SUM(Y576:Y582),"0")</f>
        <v>33.6</v>
      </c>
      <c r="Z584" s="37"/>
      <c r="AA584" s="726"/>
      <c r="AB584" s="726"/>
      <c r="AC584" s="726"/>
    </row>
    <row r="585" spans="1:68" ht="14.25" hidden="1" customHeight="1" x14ac:dyDescent="0.25">
      <c r="A585" s="735" t="s">
        <v>72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2" t="s">
        <v>949</v>
      </c>
      <c r="Q586" s="730"/>
      <c r="R586" s="730"/>
      <c r="S586" s="730"/>
      <c r="T586" s="731"/>
      <c r="U586" s="34"/>
      <c r="V586" s="34"/>
      <c r="W586" s="35" t="s">
        <v>68</v>
      </c>
      <c r="X586" s="723">
        <v>500</v>
      </c>
      <c r="Y586" s="724">
        <f>IFERROR(IF(X586="",0,CEILING((X586/$H586),1)*$H586),"")</f>
        <v>507</v>
      </c>
      <c r="Z586" s="36">
        <f>IFERROR(IF(Y586=0,"",ROUNDUP(Y586/H586,0)*0.02175),"")</f>
        <v>1.4137499999999998</v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536.15384615384619</v>
      </c>
      <c r="BN586" s="64">
        <f>IFERROR(Y586*I586/H586,"0")</f>
        <v>543.66000000000008</v>
      </c>
      <c r="BO586" s="64">
        <f>IFERROR(1/J586*(X586/H586),"0")</f>
        <v>1.1446886446886446</v>
      </c>
      <c r="BP586" s="64">
        <f>IFERROR(1/J586*(Y586/H586),"0")</f>
        <v>1.1607142857142856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874" t="s">
        <v>953</v>
      </c>
      <c r="Q587" s="730"/>
      <c r="R587" s="730"/>
      <c r="S587" s="730"/>
      <c r="T587" s="731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65" t="s">
        <v>957</v>
      </c>
      <c r="Q588" s="730"/>
      <c r="R588" s="730"/>
      <c r="S588" s="730"/>
      <c r="T588" s="731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8" t="s">
        <v>960</v>
      </c>
      <c r="Q589" s="730"/>
      <c r="R589" s="730"/>
      <c r="S589" s="730"/>
      <c r="T589" s="731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70</v>
      </c>
      <c r="Q590" s="733"/>
      <c r="R590" s="733"/>
      <c r="S590" s="733"/>
      <c r="T590" s="733"/>
      <c r="U590" s="733"/>
      <c r="V590" s="734"/>
      <c r="W590" s="37" t="s">
        <v>71</v>
      </c>
      <c r="X590" s="725">
        <f>IFERROR(X586/H586,"0")+IFERROR(X587/H587,"0")+IFERROR(X588/H588,"0")+IFERROR(X589/H589,"0")</f>
        <v>64.102564102564102</v>
      </c>
      <c r="Y590" s="725">
        <f>IFERROR(Y586/H586,"0")+IFERROR(Y587/H587,"0")+IFERROR(Y588/H588,"0")+IFERROR(Y589/H589,"0")</f>
        <v>65</v>
      </c>
      <c r="Z590" s="725">
        <f>IFERROR(IF(Z586="",0,Z586),"0")+IFERROR(IF(Z587="",0,Z587),"0")+IFERROR(IF(Z588="",0,Z588),"0")+IFERROR(IF(Z589="",0,Z589),"0")</f>
        <v>1.4137499999999998</v>
      </c>
      <c r="AA590" s="726"/>
      <c r="AB590" s="726"/>
      <c r="AC590" s="726"/>
    </row>
    <row r="591" spans="1:68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70</v>
      </c>
      <c r="Q591" s="733"/>
      <c r="R591" s="733"/>
      <c r="S591" s="733"/>
      <c r="T591" s="733"/>
      <c r="U591" s="733"/>
      <c r="V591" s="734"/>
      <c r="W591" s="37" t="s">
        <v>68</v>
      </c>
      <c r="X591" s="725">
        <f>IFERROR(SUM(X586:X589),"0")</f>
        <v>500</v>
      </c>
      <c r="Y591" s="725">
        <f>IFERROR(SUM(Y586:Y589),"0")</f>
        <v>507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212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873" t="s">
        <v>963</v>
      </c>
      <c r="Q593" s="730"/>
      <c r="R593" s="730"/>
      <c r="S593" s="730"/>
      <c r="T593" s="731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29" t="s">
        <v>966</v>
      </c>
      <c r="Q594" s="730"/>
      <c r="R594" s="730"/>
      <c r="S594" s="730"/>
      <c r="T594" s="731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2" t="s">
        <v>969</v>
      </c>
      <c r="Q595" s="730"/>
      <c r="R595" s="730"/>
      <c r="S595" s="730"/>
      <c r="T595" s="731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1" t="s">
        <v>972</v>
      </c>
      <c r="Q596" s="730"/>
      <c r="R596" s="730"/>
      <c r="S596" s="730"/>
      <c r="T596" s="731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70</v>
      </c>
      <c r="Q597" s="733"/>
      <c r="R597" s="733"/>
      <c r="S597" s="733"/>
      <c r="T597" s="733"/>
      <c r="U597" s="733"/>
      <c r="V597" s="734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70</v>
      </c>
      <c r="Q598" s="733"/>
      <c r="R598" s="733"/>
      <c r="S598" s="733"/>
      <c r="T598" s="733"/>
      <c r="U598" s="733"/>
      <c r="V598" s="734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973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113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91" t="s">
        <v>976</v>
      </c>
      <c r="Q601" s="730"/>
      <c r="R601" s="730"/>
      <c r="S601" s="730"/>
      <c r="T601" s="731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59" t="s">
        <v>980</v>
      </c>
      <c r="Q602" s="730"/>
      <c r="R602" s="730"/>
      <c r="S602" s="730"/>
      <c r="T602" s="731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70</v>
      </c>
      <c r="Q603" s="733"/>
      <c r="R603" s="733"/>
      <c r="S603" s="733"/>
      <c r="T603" s="733"/>
      <c r="U603" s="733"/>
      <c r="V603" s="734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70</v>
      </c>
      <c r="Q604" s="733"/>
      <c r="R604" s="733"/>
      <c r="S604" s="733"/>
      <c r="T604" s="733"/>
      <c r="U604" s="733"/>
      <c r="V604" s="734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165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05" t="s">
        <v>984</v>
      </c>
      <c r="Q606" s="730"/>
      <c r="R606" s="730"/>
      <c r="S606" s="730"/>
      <c r="T606" s="731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70</v>
      </c>
      <c r="Q607" s="733"/>
      <c r="R607" s="733"/>
      <c r="S607" s="733"/>
      <c r="T607" s="733"/>
      <c r="U607" s="733"/>
      <c r="V607" s="734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70</v>
      </c>
      <c r="Q608" s="733"/>
      <c r="R608" s="733"/>
      <c r="S608" s="733"/>
      <c r="T608" s="733"/>
      <c r="U608" s="733"/>
      <c r="V608" s="734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63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66" t="s">
        <v>988</v>
      </c>
      <c r="Q610" s="730"/>
      <c r="R610" s="730"/>
      <c r="S610" s="730"/>
      <c r="T610" s="731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70</v>
      </c>
      <c r="Q611" s="733"/>
      <c r="R611" s="733"/>
      <c r="S611" s="733"/>
      <c r="T611" s="733"/>
      <c r="U611" s="733"/>
      <c r="V611" s="734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70</v>
      </c>
      <c r="Q612" s="733"/>
      <c r="R612" s="733"/>
      <c r="S612" s="733"/>
      <c r="T612" s="733"/>
      <c r="U612" s="733"/>
      <c r="V612" s="734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72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38" t="s">
        <v>992</v>
      </c>
      <c r="Q614" s="730"/>
      <c r="R614" s="730"/>
      <c r="S614" s="730"/>
      <c r="T614" s="731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70</v>
      </c>
      <c r="Q615" s="733"/>
      <c r="R615" s="733"/>
      <c r="S615" s="733"/>
      <c r="T615" s="733"/>
      <c r="U615" s="733"/>
      <c r="V615" s="734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70</v>
      </c>
      <c r="Q616" s="733"/>
      <c r="R616" s="733"/>
      <c r="S616" s="733"/>
      <c r="T616" s="733"/>
      <c r="U616" s="733"/>
      <c r="V616" s="734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994</v>
      </c>
      <c r="Q617" s="756"/>
      <c r="R617" s="756"/>
      <c r="S617" s="756"/>
      <c r="T617" s="756"/>
      <c r="U617" s="756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9908.2000000000007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9997.68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995</v>
      </c>
      <c r="Q618" s="756"/>
      <c r="R618" s="756"/>
      <c r="S618" s="756"/>
      <c r="T618" s="756"/>
      <c r="U618" s="756"/>
      <c r="V618" s="757"/>
      <c r="W618" s="37" t="s">
        <v>68</v>
      </c>
      <c r="X618" s="725">
        <f>IFERROR(SUM(BM22:BM614),"0")</f>
        <v>10342.23025516501</v>
      </c>
      <c r="Y618" s="725">
        <f>IFERROR(SUM(BN22:BN614),"0")</f>
        <v>10436.271999999995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996</v>
      </c>
      <c r="Q619" s="756"/>
      <c r="R619" s="756"/>
      <c r="S619" s="756"/>
      <c r="T619" s="756"/>
      <c r="U619" s="756"/>
      <c r="V619" s="757"/>
      <c r="W619" s="37" t="s">
        <v>997</v>
      </c>
      <c r="X619" s="38">
        <f>ROUNDUP(SUM(BO22:BO614),0)</f>
        <v>16</v>
      </c>
      <c r="Y619" s="38">
        <f>ROUNDUP(SUM(BP22:BP614),0)</f>
        <v>16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998</v>
      </c>
      <c r="Q620" s="756"/>
      <c r="R620" s="756"/>
      <c r="S620" s="756"/>
      <c r="T620" s="756"/>
      <c r="U620" s="756"/>
      <c r="V620" s="757"/>
      <c r="W620" s="37" t="s">
        <v>68</v>
      </c>
      <c r="X620" s="725">
        <f>GrossWeightTotal+PalletQtyTotal*25</f>
        <v>10742.23025516501</v>
      </c>
      <c r="Y620" s="725">
        <f>GrossWeightTotalR+PalletQtyTotalR*25</f>
        <v>10836.271999999995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999</v>
      </c>
      <c r="Q621" s="756"/>
      <c r="R621" s="756"/>
      <c r="S621" s="756"/>
      <c r="T621" s="756"/>
      <c r="U621" s="756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1088.6250238692769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1101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1000</v>
      </c>
      <c r="Q622" s="756"/>
      <c r="R622" s="756"/>
      <c r="S622" s="756"/>
      <c r="T622" s="756"/>
      <c r="U622" s="756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17.660710000000002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7" t="s">
        <v>111</v>
      </c>
      <c r="D624" s="867"/>
      <c r="E624" s="867"/>
      <c r="F624" s="867"/>
      <c r="G624" s="867"/>
      <c r="H624" s="868"/>
      <c r="I624" s="727" t="s">
        <v>331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623</v>
      </c>
      <c r="X624" s="868"/>
      <c r="Y624" s="727" t="s">
        <v>708</v>
      </c>
      <c r="Z624" s="867"/>
      <c r="AA624" s="867"/>
      <c r="AB624" s="868"/>
      <c r="AC624" s="715" t="s">
        <v>807</v>
      </c>
      <c r="AD624" s="727" t="s">
        <v>882</v>
      </c>
      <c r="AE624" s="868"/>
      <c r="AF624" s="716"/>
    </row>
    <row r="625" spans="1:32" ht="14.25" customHeight="1" thickTop="1" x14ac:dyDescent="0.2">
      <c r="A625" s="1133" t="s">
        <v>1003</v>
      </c>
      <c r="B625" s="727" t="s">
        <v>62</v>
      </c>
      <c r="C625" s="727" t="s">
        <v>112</v>
      </c>
      <c r="D625" s="727" t="s">
        <v>137</v>
      </c>
      <c r="E625" s="727" t="s">
        <v>220</v>
      </c>
      <c r="F625" s="727" t="s">
        <v>242</v>
      </c>
      <c r="G625" s="727" t="s">
        <v>292</v>
      </c>
      <c r="H625" s="727" t="s">
        <v>111</v>
      </c>
      <c r="I625" s="727" t="s">
        <v>332</v>
      </c>
      <c r="J625" s="727" t="s">
        <v>357</v>
      </c>
      <c r="K625" s="727" t="s">
        <v>428</v>
      </c>
      <c r="L625" s="716"/>
      <c r="M625" s="727" t="s">
        <v>448</v>
      </c>
      <c r="N625" s="716"/>
      <c r="O625" s="727" t="s">
        <v>472</v>
      </c>
      <c r="P625" s="727" t="s">
        <v>489</v>
      </c>
      <c r="Q625" s="727" t="s">
        <v>492</v>
      </c>
      <c r="R625" s="727" t="s">
        <v>501</v>
      </c>
      <c r="S625" s="727" t="s">
        <v>515</v>
      </c>
      <c r="T625" s="727" t="s">
        <v>519</v>
      </c>
      <c r="U625" s="727" t="s">
        <v>527</v>
      </c>
      <c r="V625" s="727" t="s">
        <v>610</v>
      </c>
      <c r="W625" s="727" t="s">
        <v>624</v>
      </c>
      <c r="X625" s="727" t="s">
        <v>669</v>
      </c>
      <c r="Y625" s="727" t="s">
        <v>709</v>
      </c>
      <c r="Z625" s="727" t="s">
        <v>767</v>
      </c>
      <c r="AA625" s="727" t="s">
        <v>790</v>
      </c>
      <c r="AB625" s="727" t="s">
        <v>803</v>
      </c>
      <c r="AC625" s="727" t="s">
        <v>807</v>
      </c>
      <c r="AD625" s="727" t="s">
        <v>882</v>
      </c>
      <c r="AE625" s="727" t="s">
        <v>973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117.60000000000001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1589.3999999999999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174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7386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46.8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54.6</v>
      </c>
      <c r="Z627" s="46">
        <f>IFERROR(Y479*1,"0")+IFERROR(Y483*1,"0")+IFERROR(Y484*1,"0")+IFERROR(Y485*1,"0")+IFERROR(Y486*1,"0")+IFERROR(Y487*1,"0")+IFERROR(Y491*1,"0")+IFERROR(Y495*1,"0")</f>
        <v>4.2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84.48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540.6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88,63"/>
        <filter val="10 342,23"/>
        <filter val="10 742,23"/>
        <filter val="100,00"/>
        <filter val="106,80"/>
        <filter val="120,37"/>
        <filter val="133,33"/>
        <filter val="140,00"/>
        <filter val="15,52"/>
        <filter val="150,00"/>
        <filter val="156,00"/>
        <filter val="16"/>
        <filter val="16,80"/>
        <filter val="168,00"/>
        <filter val="170,00"/>
        <filter val="192,00"/>
        <filter val="2 000,00"/>
        <filter val="2,00"/>
        <filter val="20,51"/>
        <filter val="200,00"/>
        <filter val="250,00"/>
        <filter val="29,43"/>
        <filter val="293,73"/>
        <filter val="30,00"/>
        <filter val="333,33"/>
        <filter val="350,00"/>
        <filter val="4,00"/>
        <filter val="4,20"/>
        <filter val="40,00"/>
        <filter val="44,87"/>
        <filter val="5 000,00"/>
        <filter val="5,13"/>
        <filter val="5,68"/>
        <filter val="50,00"/>
        <filter val="500,00"/>
        <filter val="52,60"/>
        <filter val="60,00"/>
        <filter val="64,10"/>
        <filter val="650,00"/>
        <filter val="7,14"/>
        <filter val="8,40"/>
        <filter val="9 908,20"/>
        <filter val="9,47"/>
        <filter val="9,60"/>
        <filter val="915,00"/>
        <filter val="99,0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2024-10-31T10:33:08Z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