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33BAB9A-E398-468D-9407-E43A105F80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Y615" i="1" s="1"/>
  <c r="X612" i="1"/>
  <c r="X611" i="1"/>
  <c r="BO610" i="1"/>
  <c r="BM610" i="1"/>
  <c r="Y610" i="1"/>
  <c r="Y612" i="1" s="1"/>
  <c r="X608" i="1"/>
  <c r="Y607" i="1"/>
  <c r="X607" i="1"/>
  <c r="BP606" i="1"/>
  <c r="BO606" i="1"/>
  <c r="BN606" i="1"/>
  <c r="BM606" i="1"/>
  <c r="Z606" i="1"/>
  <c r="Z607" i="1" s="1"/>
  <c r="Y606" i="1"/>
  <c r="Y608" i="1" s="1"/>
  <c r="X604" i="1"/>
  <c r="X603" i="1"/>
  <c r="BO602" i="1"/>
  <c r="BM602" i="1"/>
  <c r="Y602" i="1"/>
  <c r="BP602" i="1" s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P589" i="1" s="1"/>
  <c r="BO588" i="1"/>
  <c r="BM588" i="1"/>
  <c r="Y588" i="1"/>
  <c r="BP588" i="1" s="1"/>
  <c r="BO587" i="1"/>
  <c r="BM587" i="1"/>
  <c r="Y587" i="1"/>
  <c r="BP587" i="1" s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P572" i="1" s="1"/>
  <c r="BO571" i="1"/>
  <c r="BM571" i="1"/>
  <c r="Y571" i="1"/>
  <c r="BP571" i="1" s="1"/>
  <c r="BO570" i="1"/>
  <c r="BM570" i="1"/>
  <c r="Y570" i="1"/>
  <c r="BP570" i="1" s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P553" i="1" s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BP547" i="1" s="1"/>
  <c r="P547" i="1"/>
  <c r="BO546" i="1"/>
  <c r="BM546" i="1"/>
  <c r="Y546" i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P541" i="1" s="1"/>
  <c r="BO540" i="1"/>
  <c r="BM540" i="1"/>
  <c r="Y540" i="1"/>
  <c r="BP540" i="1" s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P537" i="1" s="1"/>
  <c r="BO536" i="1"/>
  <c r="BM536" i="1"/>
  <c r="Y536" i="1"/>
  <c r="BP536" i="1" s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BP530" i="1" s="1"/>
  <c r="P530" i="1"/>
  <c r="BO529" i="1"/>
  <c r="BM529" i="1"/>
  <c r="Y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P523" i="1" s="1"/>
  <c r="BO522" i="1"/>
  <c r="BM522" i="1"/>
  <c r="Y522" i="1"/>
  <c r="BP522" i="1" s="1"/>
  <c r="BO521" i="1"/>
  <c r="BM521" i="1"/>
  <c r="Y521" i="1"/>
  <c r="BP521" i="1" s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P486" i="1" s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Y471" i="1" s="1"/>
  <c r="P468" i="1"/>
  <c r="X466" i="1"/>
  <c r="X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P458" i="1" s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O432" i="1"/>
  <c r="BM432" i="1"/>
  <c r="Y432" i="1"/>
  <c r="BP432" i="1" s="1"/>
  <c r="P432" i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Y434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Y426" i="1" s="1"/>
  <c r="P423" i="1"/>
  <c r="X421" i="1"/>
  <c r="X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X410" i="1"/>
  <c r="X409" i="1"/>
  <c r="BO408" i="1"/>
  <c r="BM408" i="1"/>
  <c r="Y408" i="1"/>
  <c r="BP408" i="1" s="1"/>
  <c r="P408" i="1"/>
  <c r="BO407" i="1"/>
  <c r="BM407" i="1"/>
  <c r="Y407" i="1"/>
  <c r="Y410" i="1" s="1"/>
  <c r="P407" i="1"/>
  <c r="X405" i="1"/>
  <c r="X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BP397" i="1" s="1"/>
  <c r="P397" i="1"/>
  <c r="BO396" i="1"/>
  <c r="BM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O390" i="1"/>
  <c r="BM390" i="1"/>
  <c r="Y390" i="1"/>
  <c r="BP390" i="1" s="1"/>
  <c r="P390" i="1"/>
  <c r="BO389" i="1"/>
  <c r="BM389" i="1"/>
  <c r="Y389" i="1"/>
  <c r="BP389" i="1" s="1"/>
  <c r="P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BP386" i="1" s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O382" i="1"/>
  <c r="BM382" i="1"/>
  <c r="Y382" i="1"/>
  <c r="BP382" i="1" s="1"/>
  <c r="P382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BP365" i="1" s="1"/>
  <c r="P365" i="1"/>
  <c r="BO364" i="1"/>
  <c r="BM364" i="1"/>
  <c r="Y364" i="1"/>
  <c r="Y366" i="1" s="1"/>
  <c r="P364" i="1"/>
  <c r="BP363" i="1"/>
  <c r="BO363" i="1"/>
  <c r="BN363" i="1"/>
  <c r="BM363" i="1"/>
  <c r="Z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BN334" i="1" s="1"/>
  <c r="P334" i="1"/>
  <c r="X332" i="1"/>
  <c r="X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BP327" i="1" s="1"/>
  <c r="P327" i="1"/>
  <c r="BO326" i="1"/>
  <c r="BM326" i="1"/>
  <c r="Y326" i="1"/>
  <c r="BP326" i="1" s="1"/>
  <c r="P326" i="1"/>
  <c r="BO325" i="1"/>
  <c r="BM325" i="1"/>
  <c r="Y325" i="1"/>
  <c r="BP325" i="1" s="1"/>
  <c r="P325" i="1"/>
  <c r="BO324" i="1"/>
  <c r="BM324" i="1"/>
  <c r="Y324" i="1"/>
  <c r="BP324" i="1" s="1"/>
  <c r="BO323" i="1"/>
  <c r="BM323" i="1"/>
  <c r="Y323" i="1"/>
  <c r="U627" i="1" s="1"/>
  <c r="P323" i="1"/>
  <c r="X320" i="1"/>
  <c r="X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Z309" i="1" s="1"/>
  <c r="Y308" i="1"/>
  <c r="S627" i="1" s="1"/>
  <c r="P308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Z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Y238" i="1" s="1"/>
  <c r="P227" i="1"/>
  <c r="X225" i="1"/>
  <c r="X224" i="1"/>
  <c r="BO223" i="1"/>
  <c r="BM223" i="1"/>
  <c r="Y223" i="1"/>
  <c r="BP223" i="1" s="1"/>
  <c r="P223" i="1"/>
  <c r="BO222" i="1"/>
  <c r="BM222" i="1"/>
  <c r="Z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Y186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X166" i="1"/>
  <c r="X165" i="1"/>
  <c r="BO164" i="1"/>
  <c r="BM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X156" i="1"/>
  <c r="X155" i="1"/>
  <c r="BO154" i="1"/>
  <c r="BM154" i="1"/>
  <c r="Y154" i="1"/>
  <c r="P154" i="1"/>
  <c r="BO153" i="1"/>
  <c r="BM153" i="1"/>
  <c r="Y153" i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O130" i="1"/>
  <c r="BM130" i="1"/>
  <c r="Y130" i="1"/>
  <c r="BO129" i="1"/>
  <c r="BM129" i="1"/>
  <c r="Y129" i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BP121" i="1" s="1"/>
  <c r="P121" i="1"/>
  <c r="X118" i="1"/>
  <c r="X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O92" i="1"/>
  <c r="BM92" i="1"/>
  <c r="Y92" i="1"/>
  <c r="Z92" i="1" s="1"/>
  <c r="BO91" i="1"/>
  <c r="BM91" i="1"/>
  <c r="Y91" i="1"/>
  <c r="BP91" i="1" s="1"/>
  <c r="BO90" i="1"/>
  <c r="BM90" i="1"/>
  <c r="Y90" i="1"/>
  <c r="Y96" i="1" s="1"/>
  <c r="X88" i="1"/>
  <c r="X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O75" i="1"/>
  <c r="BM75" i="1"/>
  <c r="Y75" i="1"/>
  <c r="P75" i="1"/>
  <c r="BO74" i="1"/>
  <c r="BM74" i="1"/>
  <c r="Y74" i="1"/>
  <c r="Y79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201" i="1" l="1"/>
  <c r="BN201" i="1"/>
  <c r="Z201" i="1"/>
  <c r="BP243" i="1"/>
  <c r="BN243" i="1"/>
  <c r="Z243" i="1"/>
  <c r="BP282" i="1"/>
  <c r="BN282" i="1"/>
  <c r="Z282" i="1"/>
  <c r="BP341" i="1"/>
  <c r="BN341" i="1"/>
  <c r="Z341" i="1"/>
  <c r="Y371" i="1"/>
  <c r="BP370" i="1"/>
  <c r="BN370" i="1"/>
  <c r="Z370" i="1"/>
  <c r="Z371" i="1" s="1"/>
  <c r="BP374" i="1"/>
  <c r="BN374" i="1"/>
  <c r="Z374" i="1"/>
  <c r="BP402" i="1"/>
  <c r="BN402" i="1"/>
  <c r="Z402" i="1"/>
  <c r="BP430" i="1"/>
  <c r="BN430" i="1"/>
  <c r="Z430" i="1"/>
  <c r="BP469" i="1"/>
  <c r="BN469" i="1"/>
  <c r="Z469" i="1"/>
  <c r="BP503" i="1"/>
  <c r="BN503" i="1"/>
  <c r="Z503" i="1"/>
  <c r="Y584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B627" i="1"/>
  <c r="X619" i="1"/>
  <c r="Z26" i="1"/>
  <c r="BN26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85" i="1"/>
  <c r="BN85" i="1"/>
  <c r="Z90" i="1"/>
  <c r="BN90" i="1"/>
  <c r="BP90" i="1"/>
  <c r="Z91" i="1"/>
  <c r="BN91" i="1"/>
  <c r="Z95" i="1"/>
  <c r="BN95" i="1"/>
  <c r="Z108" i="1"/>
  <c r="BN108" i="1"/>
  <c r="Z121" i="1"/>
  <c r="BN121" i="1"/>
  <c r="Y126" i="1"/>
  <c r="Y144" i="1"/>
  <c r="Z141" i="1"/>
  <c r="BN141" i="1"/>
  <c r="Z158" i="1"/>
  <c r="BN158" i="1"/>
  <c r="BP169" i="1"/>
  <c r="BN169" i="1"/>
  <c r="Z169" i="1"/>
  <c r="BP218" i="1"/>
  <c r="BN218" i="1"/>
  <c r="Z218" i="1"/>
  <c r="BP261" i="1"/>
  <c r="BN261" i="1"/>
  <c r="Z261" i="1"/>
  <c r="BP301" i="1"/>
  <c r="BN301" i="1"/>
  <c r="Z301" i="1"/>
  <c r="BP359" i="1"/>
  <c r="BN359" i="1"/>
  <c r="Z359" i="1"/>
  <c r="BP388" i="1"/>
  <c r="BN388" i="1"/>
  <c r="Z388" i="1"/>
  <c r="X627" i="1"/>
  <c r="BP416" i="1"/>
  <c r="BN416" i="1"/>
  <c r="Z416" i="1"/>
  <c r="BP450" i="1"/>
  <c r="BN450" i="1"/>
  <c r="Z450" i="1"/>
  <c r="BP502" i="1"/>
  <c r="BN502" i="1"/>
  <c r="Z502" i="1"/>
  <c r="BP548" i="1"/>
  <c r="BN548" i="1"/>
  <c r="Z548" i="1"/>
  <c r="BP577" i="1"/>
  <c r="BN577" i="1"/>
  <c r="Z577" i="1"/>
  <c r="BP579" i="1"/>
  <c r="BN579" i="1"/>
  <c r="Z579" i="1"/>
  <c r="BP581" i="1"/>
  <c r="BN581" i="1"/>
  <c r="Z581" i="1"/>
  <c r="Y555" i="1"/>
  <c r="Y591" i="1"/>
  <c r="Y103" i="1"/>
  <c r="BP99" i="1"/>
  <c r="BN99" i="1"/>
  <c r="Z99" i="1"/>
  <c r="Y118" i="1"/>
  <c r="BP112" i="1"/>
  <c r="BN112" i="1"/>
  <c r="Z112" i="1"/>
  <c r="BP123" i="1"/>
  <c r="BN123" i="1"/>
  <c r="Z123" i="1"/>
  <c r="BP130" i="1"/>
  <c r="BN130" i="1"/>
  <c r="Z130" i="1"/>
  <c r="BP138" i="1"/>
  <c r="BN138" i="1"/>
  <c r="Z138" i="1"/>
  <c r="BP143" i="1"/>
  <c r="BN143" i="1"/>
  <c r="Z143" i="1"/>
  <c r="BP164" i="1"/>
  <c r="BN164" i="1"/>
  <c r="Z164" i="1"/>
  <c r="BP183" i="1"/>
  <c r="Z183" i="1"/>
  <c r="BP196" i="1"/>
  <c r="BN196" i="1"/>
  <c r="Z196" i="1"/>
  <c r="BP199" i="1"/>
  <c r="BN199" i="1"/>
  <c r="Z199" i="1"/>
  <c r="Y224" i="1"/>
  <c r="BP216" i="1"/>
  <c r="BN216" i="1"/>
  <c r="Z216" i="1"/>
  <c r="Y246" i="1"/>
  <c r="BP241" i="1"/>
  <c r="BN241" i="1"/>
  <c r="Z241" i="1"/>
  <c r="BP256" i="1"/>
  <c r="BN256" i="1"/>
  <c r="Z256" i="1"/>
  <c r="BP267" i="1"/>
  <c r="BN267" i="1"/>
  <c r="Z267" i="1"/>
  <c r="BP280" i="1"/>
  <c r="BN280" i="1"/>
  <c r="Z280" i="1"/>
  <c r="BP299" i="1"/>
  <c r="BN299" i="1"/>
  <c r="Z299" i="1"/>
  <c r="BP337" i="1"/>
  <c r="BN337" i="1"/>
  <c r="Z337" i="1"/>
  <c r="BP351" i="1"/>
  <c r="BN351" i="1"/>
  <c r="Z351" i="1"/>
  <c r="BP357" i="1"/>
  <c r="BN357" i="1"/>
  <c r="Z357" i="1"/>
  <c r="X618" i="1"/>
  <c r="X620" i="1" s="1"/>
  <c r="X621" i="1"/>
  <c r="Y36" i="1"/>
  <c r="Z28" i="1"/>
  <c r="BN28" i="1"/>
  <c r="Z34" i="1"/>
  <c r="BN34" i="1"/>
  <c r="Z50" i="1"/>
  <c r="BN50" i="1"/>
  <c r="Z58" i="1"/>
  <c r="BN58" i="1"/>
  <c r="Z63" i="1"/>
  <c r="BN63" i="1"/>
  <c r="Z67" i="1"/>
  <c r="BN67" i="1"/>
  <c r="Z68" i="1"/>
  <c r="BN68" i="1"/>
  <c r="Z74" i="1"/>
  <c r="BN74" i="1"/>
  <c r="BP74" i="1"/>
  <c r="Z77" i="1"/>
  <c r="BN77" i="1"/>
  <c r="Y87" i="1"/>
  <c r="Z83" i="1"/>
  <c r="BN83" i="1"/>
  <c r="BP92" i="1"/>
  <c r="BN92" i="1"/>
  <c r="BP93" i="1"/>
  <c r="BN93" i="1"/>
  <c r="Z93" i="1"/>
  <c r="BP106" i="1"/>
  <c r="BN106" i="1"/>
  <c r="Z106" i="1"/>
  <c r="BP116" i="1"/>
  <c r="BN116" i="1"/>
  <c r="Z116" i="1"/>
  <c r="Y135" i="1"/>
  <c r="BP129" i="1"/>
  <c r="BN129" i="1"/>
  <c r="Z129" i="1"/>
  <c r="BP131" i="1"/>
  <c r="BN131" i="1"/>
  <c r="Z131" i="1"/>
  <c r="BP139" i="1"/>
  <c r="BN139" i="1"/>
  <c r="Z139" i="1"/>
  <c r="G627" i="1"/>
  <c r="BP154" i="1"/>
  <c r="BN154" i="1"/>
  <c r="Z154" i="1"/>
  <c r="Y180" i="1"/>
  <c r="BP175" i="1"/>
  <c r="BN175" i="1"/>
  <c r="Z175" i="1"/>
  <c r="I627" i="1"/>
  <c r="BP190" i="1"/>
  <c r="BN190" i="1"/>
  <c r="Z190" i="1"/>
  <c r="Z191" i="1" s="1"/>
  <c r="Y209" i="1"/>
  <c r="BP206" i="1"/>
  <c r="BN206" i="1"/>
  <c r="Z206" i="1"/>
  <c r="BP220" i="1"/>
  <c r="BN220" i="1"/>
  <c r="Z220" i="1"/>
  <c r="BP250" i="1"/>
  <c r="BN250" i="1"/>
  <c r="Z250" i="1"/>
  <c r="BP252" i="1"/>
  <c r="BN252" i="1"/>
  <c r="Z252" i="1"/>
  <c r="BP263" i="1"/>
  <c r="BN263" i="1"/>
  <c r="Z263" i="1"/>
  <c r="Y273" i="1"/>
  <c r="BP272" i="1"/>
  <c r="BN272" i="1"/>
  <c r="Z272" i="1"/>
  <c r="Z273" i="1" s="1"/>
  <c r="P627" i="1"/>
  <c r="Y288" i="1"/>
  <c r="BP287" i="1"/>
  <c r="BN287" i="1"/>
  <c r="Z287" i="1"/>
  <c r="Z288" i="1" s="1"/>
  <c r="BP292" i="1"/>
  <c r="BN292" i="1"/>
  <c r="Z292" i="1"/>
  <c r="BP303" i="1"/>
  <c r="BN303" i="1"/>
  <c r="Z303" i="1"/>
  <c r="BP343" i="1"/>
  <c r="BN343" i="1"/>
  <c r="Z343" i="1"/>
  <c r="Y361" i="1"/>
  <c r="BP356" i="1"/>
  <c r="BN356" i="1"/>
  <c r="Z356" i="1"/>
  <c r="Y360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Y531" i="1"/>
  <c r="BP528" i="1"/>
  <c r="BN528" i="1"/>
  <c r="Z528" i="1"/>
  <c r="Y550" i="1"/>
  <c r="BP546" i="1"/>
  <c r="BN546" i="1"/>
  <c r="Z546" i="1"/>
  <c r="BP560" i="1"/>
  <c r="BN560" i="1"/>
  <c r="Z560" i="1"/>
  <c r="BP562" i="1"/>
  <c r="BN562" i="1"/>
  <c r="Z562" i="1"/>
  <c r="BP564" i="1"/>
  <c r="BN564" i="1"/>
  <c r="Z564" i="1"/>
  <c r="BP594" i="1"/>
  <c r="BN594" i="1"/>
  <c r="Z594" i="1"/>
  <c r="BP596" i="1"/>
  <c r="BN596" i="1"/>
  <c r="Z596" i="1"/>
  <c r="Y102" i="1"/>
  <c r="Y109" i="1"/>
  <c r="Y117" i="1"/>
  <c r="Y149" i="1"/>
  <c r="Y161" i="1"/>
  <c r="Y203" i="1"/>
  <c r="O627" i="1"/>
  <c r="T627" i="1"/>
  <c r="Y320" i="1"/>
  <c r="Y347" i="1"/>
  <c r="Y367" i="1"/>
  <c r="Z365" i="1"/>
  <c r="BN365" i="1"/>
  <c r="Y378" i="1"/>
  <c r="Z376" i="1"/>
  <c r="BN376" i="1"/>
  <c r="Y377" i="1"/>
  <c r="Z382" i="1"/>
  <c r="BN382" i="1"/>
  <c r="Z386" i="1"/>
  <c r="BN386" i="1"/>
  <c r="Z390" i="1"/>
  <c r="BN390" i="1"/>
  <c r="Z396" i="1"/>
  <c r="BN396" i="1"/>
  <c r="BP396" i="1"/>
  <c r="Y404" i="1"/>
  <c r="Z408" i="1"/>
  <c r="BN408" i="1"/>
  <c r="Z414" i="1"/>
  <c r="BN414" i="1"/>
  <c r="Z418" i="1"/>
  <c r="BN418" i="1"/>
  <c r="Z428" i="1"/>
  <c r="BN428" i="1"/>
  <c r="BP428" i="1"/>
  <c r="Z432" i="1"/>
  <c r="BN432" i="1"/>
  <c r="Y465" i="1"/>
  <c r="Z448" i="1"/>
  <c r="BN448" i="1"/>
  <c r="BP452" i="1"/>
  <c r="BN452" i="1"/>
  <c r="Z452" i="1"/>
  <c r="BP459" i="1"/>
  <c r="BN459" i="1"/>
  <c r="Z459" i="1"/>
  <c r="Y475" i="1"/>
  <c r="BP473" i="1"/>
  <c r="BN473" i="1"/>
  <c r="Z473" i="1"/>
  <c r="BP515" i="1"/>
  <c r="BN515" i="1"/>
  <c r="Z515" i="1"/>
  <c r="BP520" i="1"/>
  <c r="BN520" i="1"/>
  <c r="Z520" i="1"/>
  <c r="BP529" i="1"/>
  <c r="BN529" i="1"/>
  <c r="Z529" i="1"/>
  <c r="AD627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98" i="1"/>
  <c r="Y597" i="1"/>
  <c r="BP593" i="1"/>
  <c r="BN593" i="1"/>
  <c r="Z593" i="1"/>
  <c r="BP595" i="1"/>
  <c r="BN595" i="1"/>
  <c r="Z595" i="1"/>
  <c r="Z627" i="1"/>
  <c r="Y489" i="1"/>
  <c r="Y544" i="1"/>
  <c r="Y574" i="1"/>
  <c r="AE627" i="1"/>
  <c r="H9" i="1"/>
  <c r="A10" i="1"/>
  <c r="Y24" i="1"/>
  <c r="Y35" i="1"/>
  <c r="Y55" i="1"/>
  <c r="Y60" i="1"/>
  <c r="BP64" i="1"/>
  <c r="BN64" i="1"/>
  <c r="Z64" i="1"/>
  <c r="BP69" i="1"/>
  <c r="BN69" i="1"/>
  <c r="Z69" i="1"/>
  <c r="BP76" i="1"/>
  <c r="BN76" i="1"/>
  <c r="Z76" i="1"/>
  <c r="BP84" i="1"/>
  <c r="BN84" i="1"/>
  <c r="Z84" i="1"/>
  <c r="F9" i="1"/>
  <c r="J9" i="1"/>
  <c r="Z22" i="1"/>
  <c r="Z23" i="1" s="1"/>
  <c r="BN22" i="1"/>
  <c r="BP22" i="1"/>
  <c r="Y23" i="1"/>
  <c r="X617" i="1"/>
  <c r="Z27" i="1"/>
  <c r="BN27" i="1"/>
  <c r="Z29" i="1"/>
  <c r="BN29" i="1"/>
  <c r="Z33" i="1"/>
  <c r="BN33" i="1"/>
  <c r="C627" i="1"/>
  <c r="Z49" i="1"/>
  <c r="BN49" i="1"/>
  <c r="Z51" i="1"/>
  <c r="BN51" i="1"/>
  <c r="Z53" i="1"/>
  <c r="BN53" i="1"/>
  <c r="Y54" i="1"/>
  <c r="Z57" i="1"/>
  <c r="BN57" i="1"/>
  <c r="BP57" i="1"/>
  <c r="BP66" i="1"/>
  <c r="BN66" i="1"/>
  <c r="Z66" i="1"/>
  <c r="Y71" i="1"/>
  <c r="BP75" i="1"/>
  <c r="BN75" i="1"/>
  <c r="Z75" i="1"/>
  <c r="Z78" i="1" s="1"/>
  <c r="Y78" i="1"/>
  <c r="BP82" i="1"/>
  <c r="BN82" i="1"/>
  <c r="Z82" i="1"/>
  <c r="BP86" i="1"/>
  <c r="BN86" i="1"/>
  <c r="Z86" i="1"/>
  <c r="Y88" i="1"/>
  <c r="D627" i="1"/>
  <c r="Y72" i="1"/>
  <c r="Z94" i="1"/>
  <c r="BN94" i="1"/>
  <c r="Y97" i="1"/>
  <c r="Z100" i="1"/>
  <c r="Z102" i="1" s="1"/>
  <c r="BN100" i="1"/>
  <c r="BP100" i="1"/>
  <c r="E627" i="1"/>
  <c r="Z107" i="1"/>
  <c r="Z109" i="1" s="1"/>
  <c r="BN107" i="1"/>
  <c r="BP107" i="1"/>
  <c r="Y110" i="1"/>
  <c r="Z113" i="1"/>
  <c r="Z117" i="1" s="1"/>
  <c r="BN113" i="1"/>
  <c r="BP113" i="1"/>
  <c r="Z115" i="1"/>
  <c r="BN115" i="1"/>
  <c r="F627" i="1"/>
  <c r="Z122" i="1"/>
  <c r="Z126" i="1" s="1"/>
  <c r="BN122" i="1"/>
  <c r="BP122" i="1"/>
  <c r="Z124" i="1"/>
  <c r="BN124" i="1"/>
  <c r="Y127" i="1"/>
  <c r="Z132" i="1"/>
  <c r="BN132" i="1"/>
  <c r="Z133" i="1"/>
  <c r="BN133" i="1"/>
  <c r="Y134" i="1"/>
  <c r="Z137" i="1"/>
  <c r="BN137" i="1"/>
  <c r="BP137" i="1"/>
  <c r="Z140" i="1"/>
  <c r="BN140" i="1"/>
  <c r="Z142" i="1"/>
  <c r="BN142" i="1"/>
  <c r="Y145" i="1"/>
  <c r="Z148" i="1"/>
  <c r="Z149" i="1" s="1"/>
  <c r="BN148" i="1"/>
  <c r="BP148" i="1"/>
  <c r="Z153" i="1"/>
  <c r="Z155" i="1" s="1"/>
  <c r="BN153" i="1"/>
  <c r="BP153" i="1"/>
  <c r="Y156" i="1"/>
  <c r="Z159" i="1"/>
  <c r="Z160" i="1" s="1"/>
  <c r="BN159" i="1"/>
  <c r="Y160" i="1"/>
  <c r="Z163" i="1"/>
  <c r="Z165" i="1" s="1"/>
  <c r="BN163" i="1"/>
  <c r="BP163" i="1"/>
  <c r="Y166" i="1"/>
  <c r="H627" i="1"/>
  <c r="Z170" i="1"/>
  <c r="Z171" i="1" s="1"/>
  <c r="BN170" i="1"/>
  <c r="Y171" i="1"/>
  <c r="Z174" i="1"/>
  <c r="BN174" i="1"/>
  <c r="BP174" i="1"/>
  <c r="Z176" i="1"/>
  <c r="BN176" i="1"/>
  <c r="Z178" i="1"/>
  <c r="BN178" i="1"/>
  <c r="Y179" i="1"/>
  <c r="Z182" i="1"/>
  <c r="BN182" i="1"/>
  <c r="BP182" i="1"/>
  <c r="Z184" i="1"/>
  <c r="BN184" i="1"/>
  <c r="Y185" i="1"/>
  <c r="Y192" i="1"/>
  <c r="Z195" i="1"/>
  <c r="BN195" i="1"/>
  <c r="Z197" i="1"/>
  <c r="BN197" i="1"/>
  <c r="Y202" i="1"/>
  <c r="Y213" i="1"/>
  <c r="BN222" i="1"/>
  <c r="Y225" i="1"/>
  <c r="Z228" i="1"/>
  <c r="BN228" i="1"/>
  <c r="Z230" i="1"/>
  <c r="BN230" i="1"/>
  <c r="Z232" i="1"/>
  <c r="BN232" i="1"/>
  <c r="Z234" i="1"/>
  <c r="BN234" i="1"/>
  <c r="Z236" i="1"/>
  <c r="BN236" i="1"/>
  <c r="Y239" i="1"/>
  <c r="Z242" i="1"/>
  <c r="BN242" i="1"/>
  <c r="Z244" i="1"/>
  <c r="BN244" i="1"/>
  <c r="Y245" i="1"/>
  <c r="Z249" i="1"/>
  <c r="BN249" i="1"/>
  <c r="BP255" i="1"/>
  <c r="BN255" i="1"/>
  <c r="Z255" i="1"/>
  <c r="Y155" i="1"/>
  <c r="Y172" i="1"/>
  <c r="BN183" i="1"/>
  <c r="Y191" i="1"/>
  <c r="Z198" i="1"/>
  <c r="BN198" i="1"/>
  <c r="Z200" i="1"/>
  <c r="BN200" i="1"/>
  <c r="J627" i="1"/>
  <c r="Z207" i="1"/>
  <c r="Z208" i="1" s="1"/>
  <c r="BN207" i="1"/>
  <c r="Y208" i="1"/>
  <c r="Z211" i="1"/>
  <c r="Z213" i="1" s="1"/>
  <c r="BN211" i="1"/>
  <c r="BP211" i="1"/>
  <c r="Z217" i="1"/>
  <c r="BN217" i="1"/>
  <c r="Z219" i="1"/>
  <c r="BN219" i="1"/>
  <c r="Z221" i="1"/>
  <c r="BN221" i="1"/>
  <c r="Z223" i="1"/>
  <c r="BN223" i="1"/>
  <c r="Z227" i="1"/>
  <c r="Z238" i="1" s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K627" i="1"/>
  <c r="Y257" i="1"/>
  <c r="Y258" i="1"/>
  <c r="BP251" i="1"/>
  <c r="BN251" i="1"/>
  <c r="BP253" i="1"/>
  <c r="BN253" i="1"/>
  <c r="Z253" i="1"/>
  <c r="M627" i="1"/>
  <c r="Z262" i="1"/>
  <c r="BN262" i="1"/>
  <c r="Z264" i="1"/>
  <c r="BN264" i="1"/>
  <c r="Z266" i="1"/>
  <c r="BN266" i="1"/>
  <c r="Z268" i="1"/>
  <c r="BN268" i="1"/>
  <c r="Y269" i="1"/>
  <c r="Y274" i="1"/>
  <c r="Z279" i="1"/>
  <c r="BN279" i="1"/>
  <c r="Z281" i="1"/>
  <c r="BN281" i="1"/>
  <c r="Y284" i="1"/>
  <c r="Y289" i="1"/>
  <c r="Q627" i="1"/>
  <c r="Z293" i="1"/>
  <c r="BN293" i="1"/>
  <c r="Y296" i="1"/>
  <c r="R627" i="1"/>
  <c r="Z300" i="1"/>
  <c r="BN300" i="1"/>
  <c r="Z302" i="1"/>
  <c r="BN302" i="1"/>
  <c r="Y305" i="1"/>
  <c r="Y310" i="1"/>
  <c r="Y315" i="1"/>
  <c r="Z318" i="1"/>
  <c r="Z319" i="1" s="1"/>
  <c r="BN318" i="1"/>
  <c r="Y319" i="1"/>
  <c r="Z323" i="1"/>
  <c r="BN323" i="1"/>
  <c r="BP323" i="1"/>
  <c r="Z324" i="1"/>
  <c r="BN324" i="1"/>
  <c r="Z326" i="1"/>
  <c r="BN326" i="1"/>
  <c r="Z328" i="1"/>
  <c r="BN328" i="1"/>
  <c r="Z330" i="1"/>
  <c r="BN330" i="1"/>
  <c r="Y331" i="1"/>
  <c r="Z334" i="1"/>
  <c r="BP336" i="1"/>
  <c r="BN336" i="1"/>
  <c r="Z336" i="1"/>
  <c r="BP344" i="1"/>
  <c r="BN344" i="1"/>
  <c r="Z344" i="1"/>
  <c r="BP352" i="1"/>
  <c r="BN352" i="1"/>
  <c r="Z352" i="1"/>
  <c r="BP358" i="1"/>
  <c r="BN358" i="1"/>
  <c r="Z358" i="1"/>
  <c r="BP375" i="1"/>
  <c r="BN375" i="1"/>
  <c r="Z375" i="1"/>
  <c r="Z377" i="1" s="1"/>
  <c r="Y270" i="1"/>
  <c r="Y283" i="1"/>
  <c r="Y295" i="1"/>
  <c r="Y304" i="1"/>
  <c r="Z325" i="1"/>
  <c r="BN325" i="1"/>
  <c r="Z327" i="1"/>
  <c r="BN327" i="1"/>
  <c r="Z329" i="1"/>
  <c r="BN329" i="1"/>
  <c r="Y332" i="1"/>
  <c r="Y339" i="1"/>
  <c r="BP334" i="1"/>
  <c r="Y338" i="1"/>
  <c r="BP342" i="1"/>
  <c r="BN342" i="1"/>
  <c r="Z342" i="1"/>
  <c r="BP346" i="1"/>
  <c r="BN346" i="1"/>
  <c r="Z346" i="1"/>
  <c r="Y348" i="1"/>
  <c r="Y353" i="1"/>
  <c r="BP350" i="1"/>
  <c r="BN350" i="1"/>
  <c r="Z350" i="1"/>
  <c r="BP364" i="1"/>
  <c r="BN364" i="1"/>
  <c r="Z364" i="1"/>
  <c r="Z366" i="1" s="1"/>
  <c r="Y393" i="1"/>
  <c r="Y399" i="1"/>
  <c r="Y405" i="1"/>
  <c r="Y409" i="1"/>
  <c r="Y421" i="1"/>
  <c r="Y425" i="1"/>
  <c r="Y433" i="1"/>
  <c r="Y466" i="1"/>
  <c r="Y470" i="1"/>
  <c r="Y476" i="1"/>
  <c r="Y481" i="1"/>
  <c r="Y488" i="1"/>
  <c r="Y505" i="1"/>
  <c r="Y509" i="1"/>
  <c r="BP508" i="1"/>
  <c r="BN508" i="1"/>
  <c r="Z508" i="1"/>
  <c r="Z509" i="1" s="1"/>
  <c r="AB627" i="1"/>
  <c r="Y510" i="1"/>
  <c r="AC627" i="1"/>
  <c r="Y526" i="1"/>
  <c r="BP514" i="1"/>
  <c r="BN514" i="1"/>
  <c r="Z514" i="1"/>
  <c r="Y525" i="1"/>
  <c r="BP518" i="1"/>
  <c r="BN518" i="1"/>
  <c r="Z518" i="1"/>
  <c r="V627" i="1"/>
  <c r="Y372" i="1"/>
  <c r="W627" i="1"/>
  <c r="Z383" i="1"/>
  <c r="BN383" i="1"/>
  <c r="Z385" i="1"/>
  <c r="BN385" i="1"/>
  <c r="Z387" i="1"/>
  <c r="BN387" i="1"/>
  <c r="Z389" i="1"/>
  <c r="BN389" i="1"/>
  <c r="Z391" i="1"/>
  <c r="BN391" i="1"/>
  <c r="Y394" i="1"/>
  <c r="Z397" i="1"/>
  <c r="BN397" i="1"/>
  <c r="Z401" i="1"/>
  <c r="BN401" i="1"/>
  <c r="BP401" i="1"/>
  <c r="Z403" i="1"/>
  <c r="BN403" i="1"/>
  <c r="Z407" i="1"/>
  <c r="Z409" i="1" s="1"/>
  <c r="BN407" i="1"/>
  <c r="BP407" i="1"/>
  <c r="Z413" i="1"/>
  <c r="BN413" i="1"/>
  <c r="BP413" i="1"/>
  <c r="Z415" i="1"/>
  <c r="BN415" i="1"/>
  <c r="Z417" i="1"/>
  <c r="BN417" i="1"/>
  <c r="Z419" i="1"/>
  <c r="BN419" i="1"/>
  <c r="Y420" i="1"/>
  <c r="Z423" i="1"/>
  <c r="Z425" i="1" s="1"/>
  <c r="BN423" i="1"/>
  <c r="BP423" i="1"/>
  <c r="Z429" i="1"/>
  <c r="BN429" i="1"/>
  <c r="Z431" i="1"/>
  <c r="BN431" i="1"/>
  <c r="Y627" i="1"/>
  <c r="Y444" i="1"/>
  <c r="Z447" i="1"/>
  <c r="BN447" i="1"/>
  <c r="Z449" i="1"/>
  <c r="BN449" i="1"/>
  <c r="Z451" i="1"/>
  <c r="BN451" i="1"/>
  <c r="Z453" i="1"/>
  <c r="BN453" i="1"/>
  <c r="Z455" i="1"/>
  <c r="BN455" i="1"/>
  <c r="Z457" i="1"/>
  <c r="BN457" i="1"/>
  <c r="Z458" i="1"/>
  <c r="BN458" i="1"/>
  <c r="Z460" i="1"/>
  <c r="BN460" i="1"/>
  <c r="Z462" i="1"/>
  <c r="BN462" i="1"/>
  <c r="Z464" i="1"/>
  <c r="BN464" i="1"/>
  <c r="Z468" i="1"/>
  <c r="Z470" i="1" s="1"/>
  <c r="BN468" i="1"/>
  <c r="BP468" i="1"/>
  <c r="Z474" i="1"/>
  <c r="Z475" i="1" s="1"/>
  <c r="BN474" i="1"/>
  <c r="Z479" i="1"/>
  <c r="Z480" i="1" s="1"/>
  <c r="BN479" i="1"/>
  <c r="BP479" i="1"/>
  <c r="Y480" i="1"/>
  <c r="Z483" i="1"/>
  <c r="BN483" i="1"/>
  <c r="BP483" i="1"/>
  <c r="Z485" i="1"/>
  <c r="BN485" i="1"/>
  <c r="Z486" i="1"/>
  <c r="BN486" i="1"/>
  <c r="AA627" i="1"/>
  <c r="Y504" i="1"/>
  <c r="Z501" i="1"/>
  <c r="Z504" i="1" s="1"/>
  <c r="BN501" i="1"/>
  <c r="BP516" i="1"/>
  <c r="BN516" i="1"/>
  <c r="Z516" i="1"/>
  <c r="Y532" i="1"/>
  <c r="Y543" i="1"/>
  <c r="Y549" i="1"/>
  <c r="Z552" i="1"/>
  <c r="BN552" i="1"/>
  <c r="BP552" i="1"/>
  <c r="Z553" i="1"/>
  <c r="BN553" i="1"/>
  <c r="Y554" i="1"/>
  <c r="Y567" i="1"/>
  <c r="Z569" i="1"/>
  <c r="BN569" i="1"/>
  <c r="BP569" i="1"/>
  <c r="Z570" i="1"/>
  <c r="BN570" i="1"/>
  <c r="Z571" i="1"/>
  <c r="BN571" i="1"/>
  <c r="Z572" i="1"/>
  <c r="BN572" i="1"/>
  <c r="Y573" i="1"/>
  <c r="Z586" i="1"/>
  <c r="BN586" i="1"/>
  <c r="BP586" i="1"/>
  <c r="Z587" i="1"/>
  <c r="BN587" i="1"/>
  <c r="Z588" i="1"/>
  <c r="BN588" i="1"/>
  <c r="Z589" i="1"/>
  <c r="BN589" i="1"/>
  <c r="Y590" i="1"/>
  <c r="Z601" i="1"/>
  <c r="BN601" i="1"/>
  <c r="BP601" i="1"/>
  <c r="Z602" i="1"/>
  <c r="BN602" i="1"/>
  <c r="Y603" i="1"/>
  <c r="Z610" i="1"/>
  <c r="Z611" i="1" s="1"/>
  <c r="BN610" i="1"/>
  <c r="BP610" i="1"/>
  <c r="Y611" i="1"/>
  <c r="Y616" i="1"/>
  <c r="Z521" i="1"/>
  <c r="BN521" i="1"/>
  <c r="Z522" i="1"/>
  <c r="BN522" i="1"/>
  <c r="Z523" i="1"/>
  <c r="BN523" i="1"/>
  <c r="Z530" i="1"/>
  <c r="Z531" i="1" s="1"/>
  <c r="BN530" i="1"/>
  <c r="Z534" i="1"/>
  <c r="BN534" i="1"/>
  <c r="BP534" i="1"/>
  <c r="Z536" i="1"/>
  <c r="BN536" i="1"/>
  <c r="Z537" i="1"/>
  <c r="BN537" i="1"/>
  <c r="Z540" i="1"/>
  <c r="BN540" i="1"/>
  <c r="Z541" i="1"/>
  <c r="BN541" i="1"/>
  <c r="Z547" i="1"/>
  <c r="Z549" i="1" s="1"/>
  <c r="BN547" i="1"/>
  <c r="Y604" i="1"/>
  <c r="Z614" i="1"/>
  <c r="Z615" i="1" s="1"/>
  <c r="BN614" i="1"/>
  <c r="BP614" i="1"/>
  <c r="Z583" i="1" l="1"/>
  <c r="Z488" i="1"/>
  <c r="Z420" i="1"/>
  <c r="Z404" i="1"/>
  <c r="Z398" i="1"/>
  <c r="Z353" i="1"/>
  <c r="Z347" i="1"/>
  <c r="Z360" i="1"/>
  <c r="Z304" i="1"/>
  <c r="Z295" i="1"/>
  <c r="Z245" i="1"/>
  <c r="Z96" i="1"/>
  <c r="Z59" i="1"/>
  <c r="Z597" i="1"/>
  <c r="Z603" i="1"/>
  <c r="Z590" i="1"/>
  <c r="Z573" i="1"/>
  <c r="Z465" i="1"/>
  <c r="Z433" i="1"/>
  <c r="Z393" i="1"/>
  <c r="Z283" i="1"/>
  <c r="Z269" i="1"/>
  <c r="Z87" i="1"/>
  <c r="Z54" i="1"/>
  <c r="Z71" i="1"/>
  <c r="Z224" i="1"/>
  <c r="Z202" i="1"/>
  <c r="Z134" i="1"/>
  <c r="Z35" i="1"/>
  <c r="Z566" i="1"/>
  <c r="Z543" i="1"/>
  <c r="Z554" i="1"/>
  <c r="Z525" i="1"/>
  <c r="Z338" i="1"/>
  <c r="Z331" i="1"/>
  <c r="Z185" i="1"/>
  <c r="Z179" i="1"/>
  <c r="Z144" i="1"/>
  <c r="Y619" i="1"/>
  <c r="Y617" i="1"/>
  <c r="Z257" i="1"/>
  <c r="Y621" i="1"/>
  <c r="Y618" i="1"/>
  <c r="Z622" i="1" l="1"/>
  <c r="Y620" i="1"/>
</calcChain>
</file>

<file path=xl/sharedStrings.xml><?xml version="1.0" encoding="utf-8"?>
<sst xmlns="http://schemas.openxmlformats.org/spreadsheetml/2006/main" count="2921" uniqueCount="1038">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</sst>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64" sqref="AA64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0" t="s">
        <v>0</v>
      </c>
      <c r="E1" s="766"/>
      <c r="F1" s="766"/>
      <c r="G1" s="12" t="s">
        <v>1</v>
      </c>
      <c r="H1" s="810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80" t="s">
        <v>8</v>
      </c>
      <c r="B5" s="756"/>
      <c r="C5" s="757"/>
      <c r="D5" s="816"/>
      <c r="E5" s="817"/>
      <c r="F5" s="1089" t="s">
        <v>9</v>
      </c>
      <c r="G5" s="757"/>
      <c r="H5" s="816" t="s">
        <v>1037</v>
      </c>
      <c r="I5" s="1012"/>
      <c r="J5" s="1012"/>
      <c r="K5" s="1012"/>
      <c r="L5" s="1012"/>
      <c r="M5" s="817"/>
      <c r="N5" s="58"/>
      <c r="P5" s="24" t="s">
        <v>10</v>
      </c>
      <c r="Q5" s="1103">
        <v>45600</v>
      </c>
      <c r="R5" s="870"/>
      <c r="T5" s="925" t="s">
        <v>11</v>
      </c>
      <c r="U5" s="926"/>
      <c r="V5" s="928" t="s">
        <v>12</v>
      </c>
      <c r="W5" s="870"/>
      <c r="AB5" s="51"/>
      <c r="AC5" s="51"/>
      <c r="AD5" s="51"/>
      <c r="AE5" s="51"/>
    </row>
    <row r="6" spans="1:32" s="720" customFormat="1" ht="24" customHeight="1" x14ac:dyDescent="0.2">
      <c r="A6" s="880" t="s">
        <v>13</v>
      </c>
      <c r="B6" s="756"/>
      <c r="C6" s="757"/>
      <c r="D6" s="1014" t="s">
        <v>14</v>
      </c>
      <c r="E6" s="1015"/>
      <c r="F6" s="1015"/>
      <c r="G6" s="1015"/>
      <c r="H6" s="1015"/>
      <c r="I6" s="1015"/>
      <c r="J6" s="1015"/>
      <c r="K6" s="1015"/>
      <c r="L6" s="1015"/>
      <c r="M6" s="870"/>
      <c r="N6" s="59"/>
      <c r="P6" s="24" t="s">
        <v>15</v>
      </c>
      <c r="Q6" s="1113" t="str">
        <f>IF(Q5=0," ",CHOOSE(WEEKDAY(Q5,2),"Понедельник","Вторник","Среда","Четверг","Пятница","Суббота","Воскресенье"))</f>
        <v>Понедельник</v>
      </c>
      <c r="R6" s="739"/>
      <c r="T6" s="933" t="s">
        <v>16</v>
      </c>
      <c r="U6" s="926"/>
      <c r="V6" s="1026" t="s">
        <v>17</v>
      </c>
      <c r="W6" s="780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9" t="str">
        <f>IFERROR(VLOOKUP(DeliveryAddress,Table,3,0),1)</f>
        <v>1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36"/>
      <c r="U7" s="926"/>
      <c r="V7" s="1027"/>
      <c r="W7" s="1028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33"/>
      <c r="C8" s="734"/>
      <c r="D8" s="802"/>
      <c r="E8" s="803"/>
      <c r="F8" s="803"/>
      <c r="G8" s="803"/>
      <c r="H8" s="803"/>
      <c r="I8" s="803"/>
      <c r="J8" s="803"/>
      <c r="K8" s="803"/>
      <c r="L8" s="803"/>
      <c r="M8" s="804"/>
      <c r="N8" s="61"/>
      <c r="P8" s="24" t="s">
        <v>19</v>
      </c>
      <c r="Q8" s="885">
        <v>0.41666666666666669</v>
      </c>
      <c r="R8" s="791"/>
      <c r="T8" s="736"/>
      <c r="U8" s="926"/>
      <c r="V8" s="1027"/>
      <c r="W8" s="1028"/>
      <c r="AB8" s="51"/>
      <c r="AC8" s="51"/>
      <c r="AD8" s="51"/>
      <c r="AE8" s="51"/>
    </row>
    <row r="9" spans="1:32" s="72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8"/>
      <c r="E9" s="748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47" t="str">
        <f>IF(AND($A$9="Тип доверенности/получателя при получении в адресе перегруза:",$D$9="Разовая доверенность"),"Введите ФИО","")</f>
        <v/>
      </c>
      <c r="I9" s="748"/>
      <c r="J9" s="7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8"/>
      <c r="L9" s="748"/>
      <c r="M9" s="748"/>
      <c r="N9" s="721"/>
      <c r="P9" s="26" t="s">
        <v>20</v>
      </c>
      <c r="Q9" s="864"/>
      <c r="R9" s="865"/>
      <c r="T9" s="736"/>
      <c r="U9" s="926"/>
      <c r="V9" s="1029"/>
      <c r="W9" s="1030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8"/>
      <c r="E10" s="748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6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21</v>
      </c>
      <c r="Q10" s="934"/>
      <c r="R10" s="935"/>
      <c r="U10" s="24" t="s">
        <v>22</v>
      </c>
      <c r="V10" s="779" t="s">
        <v>23</v>
      </c>
      <c r="W10" s="780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9"/>
      <c r="R11" s="870"/>
      <c r="U11" s="24" t="s">
        <v>26</v>
      </c>
      <c r="V11" s="1045" t="s">
        <v>27</v>
      </c>
      <c r="W11" s="86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6" t="s">
        <v>28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7"/>
      <c r="N12" s="62"/>
      <c r="P12" s="24" t="s">
        <v>29</v>
      </c>
      <c r="Q12" s="885"/>
      <c r="R12" s="791"/>
      <c r="S12" s="23"/>
      <c r="U12" s="24"/>
      <c r="V12" s="766"/>
      <c r="W12" s="736"/>
      <c r="AB12" s="51"/>
      <c r="AC12" s="51"/>
      <c r="AD12" s="51"/>
      <c r="AE12" s="51"/>
    </row>
    <row r="13" spans="1:32" s="720" customFormat="1" ht="23.25" customHeight="1" x14ac:dyDescent="0.2">
      <c r="A13" s="916" t="s">
        <v>30</v>
      </c>
      <c r="B13" s="756"/>
      <c r="C13" s="756"/>
      <c r="D13" s="756"/>
      <c r="E13" s="756"/>
      <c r="F13" s="756"/>
      <c r="G13" s="756"/>
      <c r="H13" s="756"/>
      <c r="I13" s="756"/>
      <c r="J13" s="756"/>
      <c r="K13" s="756"/>
      <c r="L13" s="756"/>
      <c r="M13" s="757"/>
      <c r="N13" s="62"/>
      <c r="O13" s="26"/>
      <c r="P13" s="26" t="s">
        <v>31</v>
      </c>
      <c r="Q13" s="1045"/>
      <c r="R13" s="8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6" t="s">
        <v>32</v>
      </c>
      <c r="B14" s="756"/>
      <c r="C14" s="756"/>
      <c r="D14" s="756"/>
      <c r="E14" s="756"/>
      <c r="F14" s="756"/>
      <c r="G14" s="756"/>
      <c r="H14" s="756"/>
      <c r="I14" s="756"/>
      <c r="J14" s="756"/>
      <c r="K14" s="756"/>
      <c r="L14" s="756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4" t="s">
        <v>33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57"/>
      <c r="N15" s="63"/>
      <c r="P15" s="950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1"/>
      <c r="Q16" s="951"/>
      <c r="R16" s="951"/>
      <c r="S16" s="951"/>
      <c r="T16" s="9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6" t="s">
        <v>35</v>
      </c>
      <c r="B17" s="776" t="s">
        <v>36</v>
      </c>
      <c r="C17" s="891" t="s">
        <v>37</v>
      </c>
      <c r="D17" s="776" t="s">
        <v>38</v>
      </c>
      <c r="E17" s="844"/>
      <c r="F17" s="776" t="s">
        <v>39</v>
      </c>
      <c r="G17" s="776" t="s">
        <v>40</v>
      </c>
      <c r="H17" s="776" t="s">
        <v>41</v>
      </c>
      <c r="I17" s="776" t="s">
        <v>42</v>
      </c>
      <c r="J17" s="776" t="s">
        <v>43</v>
      </c>
      <c r="K17" s="776" t="s">
        <v>44</v>
      </c>
      <c r="L17" s="776" t="s">
        <v>45</v>
      </c>
      <c r="M17" s="776" t="s">
        <v>46</v>
      </c>
      <c r="N17" s="776" t="s">
        <v>47</v>
      </c>
      <c r="O17" s="776" t="s">
        <v>48</v>
      </c>
      <c r="P17" s="776" t="s">
        <v>49</v>
      </c>
      <c r="Q17" s="843"/>
      <c r="R17" s="843"/>
      <c r="S17" s="843"/>
      <c r="T17" s="844"/>
      <c r="U17" s="1125" t="s">
        <v>50</v>
      </c>
      <c r="V17" s="757"/>
      <c r="W17" s="776" t="s">
        <v>51</v>
      </c>
      <c r="X17" s="776" t="s">
        <v>52</v>
      </c>
      <c r="Y17" s="1126" t="s">
        <v>53</v>
      </c>
      <c r="Z17" s="1002" t="s">
        <v>54</v>
      </c>
      <c r="AA17" s="987" t="s">
        <v>55</v>
      </c>
      <c r="AB17" s="987" t="s">
        <v>56</v>
      </c>
      <c r="AC17" s="987" t="s">
        <v>57</v>
      </c>
      <c r="AD17" s="987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7"/>
      <c r="B18" s="777"/>
      <c r="C18" s="777"/>
      <c r="D18" s="845"/>
      <c r="E18" s="847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7"/>
      <c r="X18" s="777"/>
      <c r="Y18" s="1127"/>
      <c r="Z18" s="1003"/>
      <c r="AA18" s="988"/>
      <c r="AB18" s="988"/>
      <c r="AC18" s="988"/>
      <c r="AD18" s="1086"/>
      <c r="AE18" s="1087"/>
      <c r="AF18" s="1088"/>
      <c r="AG18" s="66"/>
      <c r="BD18" s="65"/>
    </row>
    <row r="19" spans="1:68" ht="27.75" hidden="1" customHeight="1" x14ac:dyDescent="0.2">
      <c r="A19" s="823" t="s">
        <v>62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737" t="s">
        <v>62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hidden="1" customHeight="1" x14ac:dyDescent="0.25">
      <c r="A21" s="735" t="s">
        <v>63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70</v>
      </c>
      <c r="Q23" s="733"/>
      <c r="R23" s="733"/>
      <c r="S23" s="733"/>
      <c r="T23" s="733"/>
      <c r="U23" s="733"/>
      <c r="V23" s="734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70</v>
      </c>
      <c r="Q24" s="733"/>
      <c r="R24" s="733"/>
      <c r="S24" s="733"/>
      <c r="T24" s="733"/>
      <c r="U24" s="733"/>
      <c r="V24" s="734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5" t="s">
        <v>72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38">
        <v>4680115885912</v>
      </c>
      <c r="E26" s="739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07" t="s">
        <v>76</v>
      </c>
      <c r="Q26" s="730"/>
      <c r="R26" s="730"/>
      <c r="S26" s="730"/>
      <c r="T26" s="731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38">
        <v>4607091383881</v>
      </c>
      <c r="E27" s="739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0"/>
      <c r="R27" s="730"/>
      <c r="S27" s="730"/>
      <c r="T27" s="731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7" t="s">
        <v>91</v>
      </c>
      <c r="Q31" s="730"/>
      <c r="R31" s="730"/>
      <c r="S31" s="730"/>
      <c r="T31" s="731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38">
        <v>4680115885905</v>
      </c>
      <c r="E32" s="739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3" t="s">
        <v>95</v>
      </c>
      <c r="Q32" s="730"/>
      <c r="R32" s="730"/>
      <c r="S32" s="730"/>
      <c r="T32" s="731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38">
        <v>4607091383911</v>
      </c>
      <c r="E33" s="739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0"/>
      <c r="R33" s="730"/>
      <c r="S33" s="730"/>
      <c r="T33" s="731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70</v>
      </c>
      <c r="Q35" s="733"/>
      <c r="R35" s="733"/>
      <c r="S35" s="733"/>
      <c r="T35" s="733"/>
      <c r="U35" s="733"/>
      <c r="V35" s="734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70</v>
      </c>
      <c r="Q36" s="733"/>
      <c r="R36" s="733"/>
      <c r="S36" s="733"/>
      <c r="T36" s="733"/>
      <c r="U36" s="733"/>
      <c r="V36" s="734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5" t="s">
        <v>102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70</v>
      </c>
      <c r="Q39" s="733"/>
      <c r="R39" s="733"/>
      <c r="S39" s="733"/>
      <c r="T39" s="733"/>
      <c r="U39" s="733"/>
      <c r="V39" s="734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70</v>
      </c>
      <c r="Q40" s="733"/>
      <c r="R40" s="733"/>
      <c r="S40" s="733"/>
      <c r="T40" s="733"/>
      <c r="U40" s="733"/>
      <c r="V40" s="734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5" t="s">
        <v>108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70</v>
      </c>
      <c r="Q43" s="733"/>
      <c r="R43" s="733"/>
      <c r="S43" s="733"/>
      <c r="T43" s="733"/>
      <c r="U43" s="733"/>
      <c r="V43" s="734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70</v>
      </c>
      <c r="Q44" s="733"/>
      <c r="R44" s="733"/>
      <c r="S44" s="733"/>
      <c r="T44" s="733"/>
      <c r="U44" s="733"/>
      <c r="V44" s="734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823" t="s">
        <v>111</v>
      </c>
      <c r="B45" s="824"/>
      <c r="C45" s="824"/>
      <c r="D45" s="824"/>
      <c r="E45" s="824"/>
      <c r="F45" s="824"/>
      <c r="G45" s="824"/>
      <c r="H45" s="824"/>
      <c r="I45" s="824"/>
      <c r="J45" s="824"/>
      <c r="K45" s="824"/>
      <c r="L45" s="824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  <c r="Y45" s="824"/>
      <c r="Z45" s="824"/>
      <c r="AA45" s="48"/>
      <c r="AB45" s="48"/>
      <c r="AC45" s="48"/>
    </row>
    <row r="46" spans="1:68" ht="16.5" hidden="1" customHeight="1" x14ac:dyDescent="0.25">
      <c r="A46" s="737" t="s">
        <v>112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hidden="1" customHeight="1" x14ac:dyDescent="0.25">
      <c r="A47" s="735" t="s">
        <v>113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38">
        <v>4607091385670</v>
      </c>
      <c r="E48" s="739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0"/>
      <c r="R48" s="730"/>
      <c r="S48" s="730"/>
      <c r="T48" s="731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4301011380</v>
      </c>
      <c r="D49" s="738">
        <v>4607091385670</v>
      </c>
      <c r="E49" s="739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0"/>
      <c r="R49" s="730"/>
      <c r="S49" s="730"/>
      <c r="T49" s="731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38">
        <v>4680115882539</v>
      </c>
      <c r="E51" s="739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10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0"/>
      <c r="R51" s="730"/>
      <c r="S51" s="730"/>
      <c r="T51" s="731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38">
        <v>4607091385687</v>
      </c>
      <c r="E52" s="739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0"/>
      <c r="R52" s="730"/>
      <c r="S52" s="730"/>
      <c r="T52" s="731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9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70</v>
      </c>
      <c r="Q54" s="733"/>
      <c r="R54" s="733"/>
      <c r="S54" s="733"/>
      <c r="T54" s="733"/>
      <c r="U54" s="733"/>
      <c r="V54" s="734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hidden="1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70</v>
      </c>
      <c r="Q55" s="733"/>
      <c r="R55" s="733"/>
      <c r="S55" s="733"/>
      <c r="T55" s="733"/>
      <c r="U55" s="733"/>
      <c r="V55" s="734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hidden="1" customHeight="1" x14ac:dyDescent="0.25">
      <c r="A56" s="735" t="s">
        <v>72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70</v>
      </c>
      <c r="Q59" s="733"/>
      <c r="R59" s="733"/>
      <c r="S59" s="733"/>
      <c r="T59" s="733"/>
      <c r="U59" s="733"/>
      <c r="V59" s="734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70</v>
      </c>
      <c r="Q60" s="733"/>
      <c r="R60" s="733"/>
      <c r="S60" s="733"/>
      <c r="T60" s="733"/>
      <c r="U60" s="733"/>
      <c r="V60" s="734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37" t="s">
        <v>137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hidden="1" customHeight="1" x14ac:dyDescent="0.25">
      <c r="A62" s="735" t="s">
        <v>113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0"/>
      <c r="R63" s="730"/>
      <c r="S63" s="730"/>
      <c r="T63" s="731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68</v>
      </c>
      <c r="X64" s="723">
        <v>250</v>
      </c>
      <c r="Y64" s="724">
        <f t="shared" si="11"/>
        <v>259.20000000000005</v>
      </c>
      <c r="Z64" s="36">
        <f>IFERROR(IF(Y64=0,"",ROUNDUP(Y64/H64,0)*0.02175),"")</f>
        <v>0.52200000000000002</v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261.11111111111109</v>
      </c>
      <c r="BN64" s="64">
        <f t="shared" si="13"/>
        <v>270.72000000000003</v>
      </c>
      <c r="BO64" s="64">
        <f t="shared" si="14"/>
        <v>0.41335978835978826</v>
      </c>
      <c r="BP64" s="64">
        <f t="shared" si="15"/>
        <v>0.4285714285714286</v>
      </c>
    </row>
    <row r="65" spans="1:68" ht="27" hidden="1" customHeight="1" x14ac:dyDescent="0.25">
      <c r="A65" s="54" t="s">
        <v>143</v>
      </c>
      <c r="B65" s="54" t="s">
        <v>146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155</v>
      </c>
      <c r="B68" s="54" t="s">
        <v>156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876" t="s">
        <v>158</v>
      </c>
      <c r="Q68" s="730"/>
      <c r="R68" s="730"/>
      <c r="S68" s="730"/>
      <c r="T68" s="731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70</v>
      </c>
      <c r="Q71" s="733"/>
      <c r="R71" s="733"/>
      <c r="S71" s="733"/>
      <c r="T71" s="733"/>
      <c r="U71" s="733"/>
      <c r="V71" s="734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23.148148148148145</v>
      </c>
      <c r="Y71" s="725">
        <f>IFERROR(Y63/H63,"0")+IFERROR(Y64/H64,"0")+IFERROR(Y65/H65,"0")+IFERROR(Y66/H66,"0")+IFERROR(Y67/H67,"0")+IFERROR(Y68/H68,"0")+IFERROR(Y69/H69,"0")+IFERROR(Y70/H70,"0")</f>
        <v>24.000000000000004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0.52200000000000002</v>
      </c>
      <c r="AA71" s="726"/>
      <c r="AB71" s="726"/>
      <c r="AC71" s="726"/>
    </row>
    <row r="72" spans="1:68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70</v>
      </c>
      <c r="Q72" s="733"/>
      <c r="R72" s="733"/>
      <c r="S72" s="733"/>
      <c r="T72" s="733"/>
      <c r="U72" s="733"/>
      <c r="V72" s="734"/>
      <c r="W72" s="37" t="s">
        <v>68</v>
      </c>
      <c r="X72" s="725">
        <f>IFERROR(SUM(X63:X70),"0")</f>
        <v>250</v>
      </c>
      <c r="Y72" s="725">
        <f>IFERROR(SUM(Y63:Y70),"0")</f>
        <v>259.20000000000005</v>
      </c>
      <c r="Z72" s="37"/>
      <c r="AA72" s="726"/>
      <c r="AB72" s="726"/>
      <c r="AC72" s="726"/>
    </row>
    <row r="73" spans="1:68" ht="14.25" hidden="1" customHeight="1" x14ac:dyDescent="0.25">
      <c r="A73" s="735" t="s">
        <v>165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68</v>
      </c>
      <c r="X74" s="723">
        <v>50</v>
      </c>
      <c r="Y74" s="724">
        <f>IFERROR(IF(X74="",0,CEILING((X74/$H74),1)*$H74),"")</f>
        <v>54</v>
      </c>
      <c r="Z74" s="36">
        <f>IFERROR(IF(Y74=0,"",ROUNDUP(Y74/H74,0)*0.02175),"")</f>
        <v>0.10874999999999999</v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52.222222222222221</v>
      </c>
      <c r="BN74" s="64">
        <f>IFERROR(Y74*I74/H74,"0")</f>
        <v>56.4</v>
      </c>
      <c r="BO74" s="64">
        <f>IFERROR(1/J74*(X74/H74),"0")</f>
        <v>8.2671957671957674E-2</v>
      </c>
      <c r="BP74" s="64">
        <f>IFERROR(1/J74*(Y74/H74),"0")</f>
        <v>8.9285714285714274E-2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27" t="s">
        <v>174</v>
      </c>
      <c r="Q76" s="730"/>
      <c r="R76" s="730"/>
      <c r="S76" s="730"/>
      <c r="T76" s="731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70</v>
      </c>
      <c r="Q78" s="733"/>
      <c r="R78" s="733"/>
      <c r="S78" s="733"/>
      <c r="T78" s="733"/>
      <c r="U78" s="733"/>
      <c r="V78" s="734"/>
      <c r="W78" s="37" t="s">
        <v>71</v>
      </c>
      <c r="X78" s="725">
        <f>IFERROR(X74/H74,"0")+IFERROR(X75/H75,"0")+IFERROR(X76/H76,"0")+IFERROR(X77/H77,"0")</f>
        <v>4.6296296296296298</v>
      </c>
      <c r="Y78" s="725">
        <f>IFERROR(Y74/H74,"0")+IFERROR(Y75/H75,"0")+IFERROR(Y76/H76,"0")+IFERROR(Y77/H77,"0")</f>
        <v>5</v>
      </c>
      <c r="Z78" s="725">
        <f>IFERROR(IF(Z74="",0,Z74),"0")+IFERROR(IF(Z75="",0,Z75),"0")+IFERROR(IF(Z76="",0,Z76),"0")+IFERROR(IF(Z77="",0,Z77),"0")</f>
        <v>0.10874999999999999</v>
      </c>
      <c r="AA78" s="726"/>
      <c r="AB78" s="726"/>
      <c r="AC78" s="726"/>
    </row>
    <row r="79" spans="1:68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70</v>
      </c>
      <c r="Q79" s="733"/>
      <c r="R79" s="733"/>
      <c r="S79" s="733"/>
      <c r="T79" s="733"/>
      <c r="U79" s="733"/>
      <c r="V79" s="734"/>
      <c r="W79" s="37" t="s">
        <v>68</v>
      </c>
      <c r="X79" s="725">
        <f>IFERROR(SUM(X74:X77),"0")</f>
        <v>50</v>
      </c>
      <c r="Y79" s="725">
        <f>IFERROR(SUM(Y74:Y77),"0")</f>
        <v>54</v>
      </c>
      <c r="Z79" s="37"/>
      <c r="AA79" s="726"/>
      <c r="AB79" s="726"/>
      <c r="AC79" s="726"/>
    </row>
    <row r="80" spans="1:68" ht="14.25" hidden="1" customHeight="1" x14ac:dyDescent="0.25">
      <c r="A80" s="735" t="s">
        <v>63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70</v>
      </c>
      <c r="Q87" s="733"/>
      <c r="R87" s="733"/>
      <c r="S87" s="733"/>
      <c r="T87" s="733"/>
      <c r="U87" s="733"/>
      <c r="V87" s="734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hidden="1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70</v>
      </c>
      <c r="Q88" s="733"/>
      <c r="R88" s="733"/>
      <c r="S88" s="733"/>
      <c r="T88" s="733"/>
      <c r="U88" s="733"/>
      <c r="V88" s="734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hidden="1" customHeight="1" x14ac:dyDescent="0.25">
      <c r="A89" s="735" t="s">
        <v>72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hidden="1" customHeight="1" x14ac:dyDescent="0.25">
      <c r="A90" s="54" t="s">
        <v>192</v>
      </c>
      <c r="B90" s="54" t="s">
        <v>193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0" t="s">
        <v>194</v>
      </c>
      <c r="Q90" s="730"/>
      <c r="R90" s="730"/>
      <c r="S90" s="730"/>
      <c r="T90" s="731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3" t="s">
        <v>199</v>
      </c>
      <c r="Q91" s="730"/>
      <c r="R91" s="730"/>
      <c r="S91" s="730"/>
      <c r="T91" s="731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93" t="s">
        <v>203</v>
      </c>
      <c r="Q92" s="730"/>
      <c r="R92" s="730"/>
      <c r="S92" s="730"/>
      <c r="T92" s="731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4" t="s">
        <v>206</v>
      </c>
      <c r="Q93" s="730"/>
      <c r="R93" s="730"/>
      <c r="S93" s="730"/>
      <c r="T93" s="731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210</v>
      </c>
      <c r="B95" s="54" t="s">
        <v>211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70</v>
      </c>
      <c r="Q96" s="733"/>
      <c r="R96" s="733"/>
      <c r="S96" s="733"/>
      <c r="T96" s="733"/>
      <c r="U96" s="733"/>
      <c r="V96" s="734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70</v>
      </c>
      <c r="Q97" s="733"/>
      <c r="R97" s="733"/>
      <c r="S97" s="733"/>
      <c r="T97" s="733"/>
      <c r="U97" s="733"/>
      <c r="V97" s="734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5" t="s">
        <v>212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hidden="1" customHeight="1" x14ac:dyDescent="0.25">
      <c r="A99" s="54" t="s">
        <v>213</v>
      </c>
      <c r="B99" s="54" t="s">
        <v>214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213</v>
      </c>
      <c r="B100" s="54" t="s">
        <v>216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217</v>
      </c>
      <c r="B101" s="54" t="s">
        <v>218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70</v>
      </c>
      <c r="Q102" s="733"/>
      <c r="R102" s="733"/>
      <c r="S102" s="733"/>
      <c r="T102" s="733"/>
      <c r="U102" s="733"/>
      <c r="V102" s="734"/>
      <c r="W102" s="37" t="s">
        <v>71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hidden="1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70</v>
      </c>
      <c r="Q103" s="733"/>
      <c r="R103" s="733"/>
      <c r="S103" s="733"/>
      <c r="T103" s="733"/>
      <c r="U103" s="733"/>
      <c r="V103" s="734"/>
      <c r="W103" s="37" t="s">
        <v>68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hidden="1" customHeight="1" x14ac:dyDescent="0.25">
      <c r="A104" s="737" t="s">
        <v>220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hidden="1" customHeight="1" x14ac:dyDescent="0.25">
      <c r="A105" s="735" t="s">
        <v>113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hidden="1" customHeight="1" x14ac:dyDescent="0.25">
      <c r="A106" s="54" t="s">
        <v>221</v>
      </c>
      <c r="B106" s="54" t="s">
        <v>222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68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224</v>
      </c>
      <c r="B107" s="54" t="s">
        <v>225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70</v>
      </c>
      <c r="Q109" s="733"/>
      <c r="R109" s="733"/>
      <c r="S109" s="733"/>
      <c r="T109" s="733"/>
      <c r="U109" s="733"/>
      <c r="V109" s="734"/>
      <c r="W109" s="37" t="s">
        <v>71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hidden="1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70</v>
      </c>
      <c r="Q110" s="733"/>
      <c r="R110" s="733"/>
      <c r="S110" s="733"/>
      <c r="T110" s="733"/>
      <c r="U110" s="733"/>
      <c r="V110" s="734"/>
      <c r="W110" s="37" t="s">
        <v>68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hidden="1" customHeight="1" x14ac:dyDescent="0.25">
      <c r="A111" s="735" t="s">
        <v>72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38">
        <v>4607091386967</v>
      </c>
      <c r="E112" s="739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0"/>
      <c r="R112" s="730"/>
      <c r="S112" s="730"/>
      <c r="T112" s="731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230</v>
      </c>
      <c r="B113" s="54" t="s">
        <v>233</v>
      </c>
      <c r="C113" s="31">
        <v>4301051546</v>
      </c>
      <c r="D113" s="738">
        <v>4607091386967</v>
      </c>
      <c r="E113" s="739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0"/>
      <c r="R113" s="730"/>
      <c r="S113" s="730"/>
      <c r="T113" s="731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234</v>
      </c>
      <c r="B114" s="54" t="s">
        <v>235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70</v>
      </c>
      <c r="Q117" s="733"/>
      <c r="R117" s="733"/>
      <c r="S117" s="733"/>
      <c r="T117" s="733"/>
      <c r="U117" s="733"/>
      <c r="V117" s="734"/>
      <c r="W117" s="37" t="s">
        <v>71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hidden="1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70</v>
      </c>
      <c r="Q118" s="733"/>
      <c r="R118" s="733"/>
      <c r="S118" s="733"/>
      <c r="T118" s="733"/>
      <c r="U118" s="733"/>
      <c r="V118" s="734"/>
      <c r="W118" s="37" t="s">
        <v>68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hidden="1" customHeight="1" x14ac:dyDescent="0.25">
      <c r="A119" s="737" t="s">
        <v>242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hidden="1" customHeight="1" x14ac:dyDescent="0.25">
      <c r="A120" s="735" t="s">
        <v>113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38">
        <v>4680115882133</v>
      </c>
      <c r="E121" s="739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243</v>
      </c>
      <c r="B122" s="54" t="s">
        <v>246</v>
      </c>
      <c r="C122" s="31">
        <v>4301011703</v>
      </c>
      <c r="D122" s="738">
        <v>4680115882133</v>
      </c>
      <c r="E122" s="739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68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250</v>
      </c>
      <c r="B124" s="54" t="s">
        <v>251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70</v>
      </c>
      <c r="Q126" s="733"/>
      <c r="R126" s="733"/>
      <c r="S126" s="733"/>
      <c r="T126" s="733"/>
      <c r="U126" s="733"/>
      <c r="V126" s="734"/>
      <c r="W126" s="37" t="s">
        <v>71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hidden="1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70</v>
      </c>
      <c r="Q127" s="733"/>
      <c r="R127" s="733"/>
      <c r="S127" s="733"/>
      <c r="T127" s="733"/>
      <c r="U127" s="733"/>
      <c r="V127" s="734"/>
      <c r="W127" s="37" t="s">
        <v>68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hidden="1" customHeight="1" x14ac:dyDescent="0.25">
      <c r="A128" s="735" t="s">
        <v>165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hidden="1" customHeight="1" x14ac:dyDescent="0.25">
      <c r="A129" s="54" t="s">
        <v>254</v>
      </c>
      <c r="B129" s="54" t="s">
        <v>255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3" t="s">
        <v>258</v>
      </c>
      <c r="Q130" s="730"/>
      <c r="R130" s="730"/>
      <c r="S130" s="730"/>
      <c r="T130" s="731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38" t="s">
        <v>262</v>
      </c>
      <c r="Q131" s="730"/>
      <c r="R131" s="730"/>
      <c r="S131" s="730"/>
      <c r="T131" s="731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0"/>
      <c r="R132" s="730"/>
      <c r="S132" s="730"/>
      <c r="T132" s="731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0"/>
      <c r="R133" s="730"/>
      <c r="S133" s="730"/>
      <c r="T133" s="731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70</v>
      </c>
      <c r="Q134" s="733"/>
      <c r="R134" s="733"/>
      <c r="S134" s="733"/>
      <c r="T134" s="733"/>
      <c r="U134" s="733"/>
      <c r="V134" s="734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hidden="1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70</v>
      </c>
      <c r="Q135" s="733"/>
      <c r="R135" s="733"/>
      <c r="S135" s="733"/>
      <c r="T135" s="733"/>
      <c r="U135" s="733"/>
      <c r="V135" s="734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hidden="1" customHeight="1" x14ac:dyDescent="0.25">
      <c r="A136" s="735" t="s">
        <v>72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27" hidden="1" customHeight="1" x14ac:dyDescent="0.25">
      <c r="A137" s="54" t="s">
        <v>267</v>
      </c>
      <c r="B137" s="54" t="s">
        <v>268</v>
      </c>
      <c r="C137" s="31">
        <v>4301051612</v>
      </c>
      <c r="D137" s="738">
        <v>4607091385168</v>
      </c>
      <c r="E137" s="739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0"/>
      <c r="R137" s="730"/>
      <c r="S137" s="730"/>
      <c r="T137" s="731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38">
        <v>4607091385168</v>
      </c>
      <c r="E138" s="739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0"/>
      <c r="R138" s="730"/>
      <c r="S138" s="730"/>
      <c r="T138" s="731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272</v>
      </c>
      <c r="B139" s="54" t="s">
        <v>273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7" t="s">
        <v>274</v>
      </c>
      <c r="Q139" s="730"/>
      <c r="R139" s="730"/>
      <c r="S139" s="730"/>
      <c r="T139" s="731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278</v>
      </c>
      <c r="B141" s="54" t="s">
        <v>279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idden="1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70</v>
      </c>
      <c r="Q144" s="733"/>
      <c r="R144" s="733"/>
      <c r="S144" s="733"/>
      <c r="T144" s="733"/>
      <c r="U144" s="733"/>
      <c r="V144" s="734"/>
      <c r="W144" s="37" t="s">
        <v>71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70</v>
      </c>
      <c r="Q145" s="733"/>
      <c r="R145" s="733"/>
      <c r="S145" s="733"/>
      <c r="T145" s="733"/>
      <c r="U145" s="733"/>
      <c r="V145" s="734"/>
      <c r="W145" s="37" t="s">
        <v>68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35" t="s">
        <v>212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289</v>
      </c>
      <c r="B148" s="54" t="s">
        <v>290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70</v>
      </c>
      <c r="Q149" s="733"/>
      <c r="R149" s="733"/>
      <c r="S149" s="733"/>
      <c r="T149" s="733"/>
      <c r="U149" s="733"/>
      <c r="V149" s="734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70</v>
      </c>
      <c r="Q150" s="733"/>
      <c r="R150" s="733"/>
      <c r="S150" s="733"/>
      <c r="T150" s="733"/>
      <c r="U150" s="733"/>
      <c r="V150" s="734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37" t="s">
        <v>292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hidden="1" customHeight="1" x14ac:dyDescent="0.25">
      <c r="A152" s="735" t="s">
        <v>113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hidden="1" customHeight="1" x14ac:dyDescent="0.25">
      <c r="A153" s="54" t="s">
        <v>293</v>
      </c>
      <c r="B153" s="54" t="s">
        <v>294</v>
      </c>
      <c r="C153" s="31">
        <v>4301011562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10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0"/>
      <c r="R153" s="730"/>
      <c r="S153" s="730"/>
      <c r="T153" s="731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0"/>
      <c r="R154" s="730"/>
      <c r="S154" s="730"/>
      <c r="T154" s="731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70</v>
      </c>
      <c r="Q155" s="733"/>
      <c r="R155" s="733"/>
      <c r="S155" s="733"/>
      <c r="T155" s="733"/>
      <c r="U155" s="733"/>
      <c r="V155" s="734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hidden="1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70</v>
      </c>
      <c r="Q156" s="733"/>
      <c r="R156" s="733"/>
      <c r="S156" s="733"/>
      <c r="T156" s="733"/>
      <c r="U156" s="733"/>
      <c r="V156" s="734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hidden="1" customHeight="1" x14ac:dyDescent="0.25">
      <c r="A157" s="735" t="s">
        <v>63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hidden="1" customHeight="1" x14ac:dyDescent="0.25">
      <c r="A158" s="54" t="s">
        <v>297</v>
      </c>
      <c r="B158" s="54" t="s">
        <v>298</v>
      </c>
      <c r="C158" s="31">
        <v>4301031234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70</v>
      </c>
      <c r="Q160" s="733"/>
      <c r="R160" s="733"/>
      <c r="S160" s="733"/>
      <c r="T160" s="733"/>
      <c r="U160" s="733"/>
      <c r="V160" s="734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70</v>
      </c>
      <c r="Q161" s="733"/>
      <c r="R161" s="733"/>
      <c r="S161" s="733"/>
      <c r="T161" s="733"/>
      <c r="U161" s="733"/>
      <c r="V161" s="734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5" t="s">
        <v>72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hidden="1" customHeight="1" x14ac:dyDescent="0.25">
      <c r="A163" s="54" t="s">
        <v>301</v>
      </c>
      <c r="B163" s="54" t="s">
        <v>302</v>
      </c>
      <c r="C163" s="31">
        <v>4301051477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0"/>
      <c r="R163" s="730"/>
      <c r="S163" s="730"/>
      <c r="T163" s="731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4301051476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0"/>
      <c r="R164" s="730"/>
      <c r="S164" s="730"/>
      <c r="T164" s="731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70</v>
      </c>
      <c r="Q165" s="733"/>
      <c r="R165" s="733"/>
      <c r="S165" s="733"/>
      <c r="T165" s="733"/>
      <c r="U165" s="733"/>
      <c r="V165" s="734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hidden="1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70</v>
      </c>
      <c r="Q166" s="733"/>
      <c r="R166" s="733"/>
      <c r="S166" s="733"/>
      <c r="T166" s="733"/>
      <c r="U166" s="733"/>
      <c r="V166" s="734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hidden="1" customHeight="1" x14ac:dyDescent="0.25">
      <c r="A167" s="737" t="s">
        <v>111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hidden="1" customHeight="1" x14ac:dyDescent="0.25">
      <c r="A168" s="735" t="s">
        <v>113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70</v>
      </c>
      <c r="Q171" s="733"/>
      <c r="R171" s="733"/>
      <c r="S171" s="733"/>
      <c r="T171" s="733"/>
      <c r="U171" s="733"/>
      <c r="V171" s="734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70</v>
      </c>
      <c r="Q172" s="733"/>
      <c r="R172" s="733"/>
      <c r="S172" s="733"/>
      <c r="T172" s="733"/>
      <c r="U172" s="733"/>
      <c r="V172" s="734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5" t="s">
        <v>63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70</v>
      </c>
      <c r="Q179" s="733"/>
      <c r="R179" s="733"/>
      <c r="S179" s="733"/>
      <c r="T179" s="733"/>
      <c r="U179" s="733"/>
      <c r="V179" s="734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70</v>
      </c>
      <c r="Q180" s="733"/>
      <c r="R180" s="733"/>
      <c r="S180" s="733"/>
      <c r="T180" s="733"/>
      <c r="U180" s="733"/>
      <c r="V180" s="734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5" t="s">
        <v>72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hidden="1" customHeight="1" x14ac:dyDescent="0.25">
      <c r="A182" s="54" t="s">
        <v>323</v>
      </c>
      <c r="B182" s="54" t="s">
        <v>324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70</v>
      </c>
      <c r="Q185" s="733"/>
      <c r="R185" s="733"/>
      <c r="S185" s="733"/>
      <c r="T185" s="733"/>
      <c r="U185" s="733"/>
      <c r="V185" s="734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hidden="1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70</v>
      </c>
      <c r="Q186" s="733"/>
      <c r="R186" s="733"/>
      <c r="S186" s="733"/>
      <c r="T186" s="733"/>
      <c r="U186" s="733"/>
      <c r="V186" s="734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hidden="1" customHeight="1" x14ac:dyDescent="0.2">
      <c r="A187" s="823" t="s">
        <v>331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48"/>
      <c r="AB187" s="48"/>
      <c r="AC187" s="48"/>
    </row>
    <row r="188" spans="1:68" ht="16.5" hidden="1" customHeight="1" x14ac:dyDescent="0.25">
      <c r="A188" s="737" t="s">
        <v>332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hidden="1" customHeight="1" x14ac:dyDescent="0.25">
      <c r="A189" s="735" t="s">
        <v>165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hidden="1" customHeight="1" x14ac:dyDescent="0.25">
      <c r="A190" s="54" t="s">
        <v>333</v>
      </c>
      <c r="B190" s="54" t="s">
        <v>334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4" t="s">
        <v>335</v>
      </c>
      <c r="Q190" s="730"/>
      <c r="R190" s="730"/>
      <c r="S190" s="730"/>
      <c r="T190" s="731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70</v>
      </c>
      <c r="Q191" s="733"/>
      <c r="R191" s="733"/>
      <c r="S191" s="733"/>
      <c r="T191" s="733"/>
      <c r="U191" s="733"/>
      <c r="V191" s="734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hidden="1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70</v>
      </c>
      <c r="Q192" s="733"/>
      <c r="R192" s="733"/>
      <c r="S192" s="733"/>
      <c r="T192" s="733"/>
      <c r="U192" s="733"/>
      <c r="V192" s="734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hidden="1" customHeight="1" x14ac:dyDescent="0.25">
      <c r="A193" s="735" t="s">
        <v>63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hidden="1" customHeight="1" x14ac:dyDescent="0.25">
      <c r="A194" s="54" t="s">
        <v>337</v>
      </c>
      <c r="B194" s="54" t="s">
        <v>338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68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340</v>
      </c>
      <c r="B195" s="54" t="s">
        <v>341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idden="1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70</v>
      </c>
      <c r="Q202" s="733"/>
      <c r="R202" s="733"/>
      <c r="S202" s="733"/>
      <c r="T202" s="733"/>
      <c r="U202" s="733"/>
      <c r="V202" s="734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0</v>
      </c>
      <c r="Y202" s="725">
        <f>IFERROR(Y194/H194,"0")+IFERROR(Y195/H195,"0")+IFERROR(Y196/H196,"0")+IFERROR(Y197/H197,"0")+IFERROR(Y198/H198,"0")+IFERROR(Y199/H199,"0")+IFERROR(Y200/H200,"0")+IFERROR(Y201/H201,"0")</f>
        <v>0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6"/>
      <c r="AB202" s="726"/>
      <c r="AC202" s="726"/>
    </row>
    <row r="203" spans="1:68" hidden="1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70</v>
      </c>
      <c r="Q203" s="733"/>
      <c r="R203" s="733"/>
      <c r="S203" s="733"/>
      <c r="T203" s="733"/>
      <c r="U203" s="733"/>
      <c r="V203" s="734"/>
      <c r="W203" s="37" t="s">
        <v>68</v>
      </c>
      <c r="X203" s="725">
        <f>IFERROR(SUM(X194:X201),"0")</f>
        <v>0</v>
      </c>
      <c r="Y203" s="725">
        <f>IFERROR(SUM(Y194:Y201),"0")</f>
        <v>0</v>
      </c>
      <c r="Z203" s="37"/>
      <c r="AA203" s="726"/>
      <c r="AB203" s="726"/>
      <c r="AC203" s="726"/>
    </row>
    <row r="204" spans="1:68" ht="16.5" hidden="1" customHeight="1" x14ac:dyDescent="0.25">
      <c r="A204" s="737" t="s">
        <v>357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hidden="1" customHeight="1" x14ac:dyDescent="0.25">
      <c r="A205" s="735" t="s">
        <v>113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70</v>
      </c>
      <c r="Q208" s="733"/>
      <c r="R208" s="733"/>
      <c r="S208" s="733"/>
      <c r="T208" s="733"/>
      <c r="U208" s="733"/>
      <c r="V208" s="734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70</v>
      </c>
      <c r="Q209" s="733"/>
      <c r="R209" s="733"/>
      <c r="S209" s="733"/>
      <c r="T209" s="733"/>
      <c r="U209" s="733"/>
      <c r="V209" s="734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5" t="s">
        <v>165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70</v>
      </c>
      <c r="Q213" s="733"/>
      <c r="R213" s="733"/>
      <c r="S213" s="733"/>
      <c r="T213" s="733"/>
      <c r="U213" s="733"/>
      <c r="V213" s="734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70</v>
      </c>
      <c r="Q214" s="733"/>
      <c r="R214" s="733"/>
      <c r="S214" s="733"/>
      <c r="T214" s="733"/>
      <c r="U214" s="733"/>
      <c r="V214" s="734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5" t="s">
        <v>63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hidden="1" customHeight="1" x14ac:dyDescent="0.25">
      <c r="A216" s="54" t="s">
        <v>368</v>
      </c>
      <c r="B216" s="54" t="s">
        <v>369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8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hidden="1" customHeight="1" x14ac:dyDescent="0.25">
      <c r="A217" s="54" t="s">
        <v>371</v>
      </c>
      <c r="B217" s="54" t="s">
        <v>372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68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idden="1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70</v>
      </c>
      <c r="Q224" s="733"/>
      <c r="R224" s="733"/>
      <c r="S224" s="733"/>
      <c r="T224" s="733"/>
      <c r="U224" s="733"/>
      <c r="V224" s="734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hidden="1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70</v>
      </c>
      <c r="Q225" s="733"/>
      <c r="R225" s="733"/>
      <c r="S225" s="733"/>
      <c r="T225" s="733"/>
      <c r="U225" s="733"/>
      <c r="V225" s="734"/>
      <c r="W225" s="37" t="s">
        <v>68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hidden="1" customHeight="1" x14ac:dyDescent="0.25">
      <c r="A226" s="735" t="s">
        <v>72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391</v>
      </c>
      <c r="B228" s="54" t="s">
        <v>392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68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68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405</v>
      </c>
      <c r="B233" s="54" t="s">
        <v>406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68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408</v>
      </c>
      <c r="B234" s="54" t="s">
        <v>409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68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68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68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idden="1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70</v>
      </c>
      <c r="Q238" s="733"/>
      <c r="R238" s="733"/>
      <c r="S238" s="733"/>
      <c r="T238" s="733"/>
      <c r="U238" s="733"/>
      <c r="V238" s="734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26"/>
      <c r="AB238" s="726"/>
      <c r="AC238" s="726"/>
    </row>
    <row r="239" spans="1:68" hidden="1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70</v>
      </c>
      <c r="Q239" s="733"/>
      <c r="R239" s="733"/>
      <c r="S239" s="733"/>
      <c r="T239" s="733"/>
      <c r="U239" s="733"/>
      <c r="V239" s="734"/>
      <c r="W239" s="37" t="s">
        <v>68</v>
      </c>
      <c r="X239" s="725">
        <f>IFERROR(SUM(X227:X237),"0")</f>
        <v>0</v>
      </c>
      <c r="Y239" s="725">
        <f>IFERROR(SUM(Y227:Y237),"0")</f>
        <v>0</v>
      </c>
      <c r="Z239" s="37"/>
      <c r="AA239" s="726"/>
      <c r="AB239" s="726"/>
      <c r="AC239" s="726"/>
    </row>
    <row r="240" spans="1:68" ht="14.25" hidden="1" customHeight="1" x14ac:dyDescent="0.25">
      <c r="A240" s="735" t="s">
        <v>212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422</v>
      </c>
      <c r="B243" s="54" t="s">
        <v>423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8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70</v>
      </c>
      <c r="Q245" s="733"/>
      <c r="R245" s="733"/>
      <c r="S245" s="733"/>
      <c r="T245" s="733"/>
      <c r="U245" s="733"/>
      <c r="V245" s="734"/>
      <c r="W245" s="37" t="s">
        <v>71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hidden="1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70</v>
      </c>
      <c r="Q246" s="733"/>
      <c r="R246" s="733"/>
      <c r="S246" s="733"/>
      <c r="T246" s="733"/>
      <c r="U246" s="733"/>
      <c r="V246" s="734"/>
      <c r="W246" s="37" t="s">
        <v>68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hidden="1" customHeight="1" x14ac:dyDescent="0.25">
      <c r="A247" s="737" t="s">
        <v>428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hidden="1" customHeight="1" x14ac:dyDescent="0.25">
      <c r="A248" s="735" t="s">
        <v>113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hidden="1" customHeight="1" x14ac:dyDescent="0.25">
      <c r="A249" s="54" t="s">
        <v>429</v>
      </c>
      <c r="B249" s="54" t="s">
        <v>430</v>
      </c>
      <c r="C249" s="31">
        <v>4301011945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7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4301011717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4301011944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7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439</v>
      </c>
      <c r="C253" s="31">
        <v>4301011733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70</v>
      </c>
      <c r="Q257" s="733"/>
      <c r="R257" s="733"/>
      <c r="S257" s="733"/>
      <c r="T257" s="733"/>
      <c r="U257" s="733"/>
      <c r="V257" s="734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hidden="1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70</v>
      </c>
      <c r="Q258" s="733"/>
      <c r="R258" s="733"/>
      <c r="S258" s="733"/>
      <c r="T258" s="733"/>
      <c r="U258" s="733"/>
      <c r="V258" s="734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hidden="1" customHeight="1" x14ac:dyDescent="0.25">
      <c r="A259" s="737" t="s">
        <v>448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hidden="1" customHeight="1" x14ac:dyDescent="0.25">
      <c r="A260" s="735" t="s">
        <v>113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hidden="1" customHeight="1" x14ac:dyDescent="0.25">
      <c r="A261" s="54" t="s">
        <v>449</v>
      </c>
      <c r="B261" s="54" t="s">
        <v>450</v>
      </c>
      <c r="C261" s="31">
        <v>4301011942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449</v>
      </c>
      <c r="B262" s="54" t="s">
        <v>451</v>
      </c>
      <c r="C262" s="31">
        <v>4301011826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70</v>
      </c>
      <c r="Q269" s="733"/>
      <c r="R269" s="733"/>
      <c r="S269" s="733"/>
      <c r="T269" s="733"/>
      <c r="U269" s="733"/>
      <c r="V269" s="734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hidden="1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70</v>
      </c>
      <c r="Q270" s="733"/>
      <c r="R270" s="733"/>
      <c r="S270" s="733"/>
      <c r="T270" s="733"/>
      <c r="U270" s="733"/>
      <c r="V270" s="734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hidden="1" customHeight="1" x14ac:dyDescent="0.25">
      <c r="A271" s="735" t="s">
        <v>165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1011" t="s">
        <v>470</v>
      </c>
      <c r="Q272" s="730"/>
      <c r="R272" s="730"/>
      <c r="S272" s="730"/>
      <c r="T272" s="731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70</v>
      </c>
      <c r="Q273" s="733"/>
      <c r="R273" s="733"/>
      <c r="S273" s="733"/>
      <c r="T273" s="733"/>
      <c r="U273" s="733"/>
      <c r="V273" s="734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70</v>
      </c>
      <c r="Q274" s="733"/>
      <c r="R274" s="733"/>
      <c r="S274" s="733"/>
      <c r="T274" s="733"/>
      <c r="U274" s="733"/>
      <c r="V274" s="734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37" t="s">
        <v>472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hidden="1" customHeight="1" x14ac:dyDescent="0.25">
      <c r="A276" s="735" t="s">
        <v>113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4301011910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1061" t="s">
        <v>478</v>
      </c>
      <c r="Q278" s="730"/>
      <c r="R278" s="730"/>
      <c r="S278" s="730"/>
      <c r="T278" s="731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480</v>
      </c>
      <c r="C279" s="31">
        <v>4301011850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0"/>
      <c r="R279" s="730"/>
      <c r="S279" s="730"/>
      <c r="T279" s="731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70</v>
      </c>
      <c r="Q283" s="733"/>
      <c r="R283" s="733"/>
      <c r="S283" s="733"/>
      <c r="T283" s="733"/>
      <c r="U283" s="733"/>
      <c r="V283" s="734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70</v>
      </c>
      <c r="Q284" s="733"/>
      <c r="R284" s="733"/>
      <c r="S284" s="733"/>
      <c r="T284" s="733"/>
      <c r="U284" s="733"/>
      <c r="V284" s="734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37" t="s">
        <v>489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hidden="1" customHeight="1" x14ac:dyDescent="0.25">
      <c r="A286" s="735" t="s">
        <v>113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70</v>
      </c>
      <c r="Q288" s="733"/>
      <c r="R288" s="733"/>
      <c r="S288" s="733"/>
      <c r="T288" s="733"/>
      <c r="U288" s="733"/>
      <c r="V288" s="734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70</v>
      </c>
      <c r="Q289" s="733"/>
      <c r="R289" s="733"/>
      <c r="S289" s="733"/>
      <c r="T289" s="733"/>
      <c r="U289" s="733"/>
      <c r="V289" s="734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37" t="s">
        <v>492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hidden="1" customHeight="1" x14ac:dyDescent="0.25">
      <c r="A291" s="735" t="s">
        <v>113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70</v>
      </c>
      <c r="Q295" s="733"/>
      <c r="R295" s="733"/>
      <c r="S295" s="733"/>
      <c r="T295" s="733"/>
      <c r="U295" s="733"/>
      <c r="V295" s="734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70</v>
      </c>
      <c r="Q296" s="733"/>
      <c r="R296" s="733"/>
      <c r="S296" s="733"/>
      <c r="T296" s="733"/>
      <c r="U296" s="733"/>
      <c r="V296" s="734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37" t="s">
        <v>501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hidden="1" customHeight="1" x14ac:dyDescent="0.25">
      <c r="A298" s="735" t="s">
        <v>72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508</v>
      </c>
      <c r="B301" s="54" t="s">
        <v>509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510</v>
      </c>
      <c r="B302" s="54" t="s">
        <v>511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70</v>
      </c>
      <c r="Q304" s="733"/>
      <c r="R304" s="733"/>
      <c r="S304" s="733"/>
      <c r="T304" s="733"/>
      <c r="U304" s="733"/>
      <c r="V304" s="734"/>
      <c r="W304" s="37" t="s">
        <v>71</v>
      </c>
      <c r="X304" s="725">
        <f>IFERROR(X299/H299,"0")+IFERROR(X300/H300,"0")+IFERROR(X301/H301,"0")+IFERROR(X302/H302,"0")+IFERROR(X303/H303,"0")</f>
        <v>0</v>
      </c>
      <c r="Y304" s="725">
        <f>IFERROR(Y299/H299,"0")+IFERROR(Y300/H300,"0")+IFERROR(Y301/H301,"0")+IFERROR(Y302/H302,"0")+IFERROR(Y303/H303,"0")</f>
        <v>0</v>
      </c>
      <c r="Z304" s="725">
        <f>IFERROR(IF(Z299="",0,Z299),"0")+IFERROR(IF(Z300="",0,Z300),"0")+IFERROR(IF(Z301="",0,Z301),"0")+IFERROR(IF(Z302="",0,Z302),"0")+IFERROR(IF(Z303="",0,Z303),"0")</f>
        <v>0</v>
      </c>
      <c r="AA304" s="726"/>
      <c r="AB304" s="726"/>
      <c r="AC304" s="726"/>
    </row>
    <row r="305" spans="1:68" hidden="1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70</v>
      </c>
      <c r="Q305" s="733"/>
      <c r="R305" s="733"/>
      <c r="S305" s="733"/>
      <c r="T305" s="733"/>
      <c r="U305" s="733"/>
      <c r="V305" s="734"/>
      <c r="W305" s="37" t="s">
        <v>68</v>
      </c>
      <c r="X305" s="725">
        <f>IFERROR(SUM(X299:X303),"0")</f>
        <v>0</v>
      </c>
      <c r="Y305" s="725">
        <f>IFERROR(SUM(Y299:Y303),"0")</f>
        <v>0</v>
      </c>
      <c r="Z305" s="37"/>
      <c r="AA305" s="726"/>
      <c r="AB305" s="726"/>
      <c r="AC305" s="726"/>
    </row>
    <row r="306" spans="1:68" ht="16.5" hidden="1" customHeight="1" x14ac:dyDescent="0.25">
      <c r="A306" s="737" t="s">
        <v>515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hidden="1" customHeight="1" x14ac:dyDescent="0.25">
      <c r="A307" s="735" t="s">
        <v>72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70</v>
      </c>
      <c r="Q309" s="733"/>
      <c r="R309" s="733"/>
      <c r="S309" s="733"/>
      <c r="T309" s="733"/>
      <c r="U309" s="733"/>
      <c r="V309" s="734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70</v>
      </c>
      <c r="Q310" s="733"/>
      <c r="R310" s="733"/>
      <c r="S310" s="733"/>
      <c r="T310" s="733"/>
      <c r="U310" s="733"/>
      <c r="V310" s="734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37" t="s">
        <v>519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hidden="1" customHeight="1" x14ac:dyDescent="0.25">
      <c r="A312" s="735" t="s">
        <v>113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70</v>
      </c>
      <c r="Q314" s="733"/>
      <c r="R314" s="733"/>
      <c r="S314" s="733"/>
      <c r="T314" s="733"/>
      <c r="U314" s="733"/>
      <c r="V314" s="734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70</v>
      </c>
      <c r="Q315" s="733"/>
      <c r="R315" s="733"/>
      <c r="S315" s="733"/>
      <c r="T315" s="733"/>
      <c r="U315" s="733"/>
      <c r="V315" s="734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5" t="s">
        <v>63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8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70</v>
      </c>
      <c r="Q319" s="733"/>
      <c r="R319" s="733"/>
      <c r="S319" s="733"/>
      <c r="T319" s="733"/>
      <c r="U319" s="733"/>
      <c r="V319" s="734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70</v>
      </c>
      <c r="Q320" s="733"/>
      <c r="R320" s="733"/>
      <c r="S320" s="733"/>
      <c r="T320" s="733"/>
      <c r="U320" s="733"/>
      <c r="V320" s="734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37" t="s">
        <v>527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hidden="1" customHeight="1" x14ac:dyDescent="0.25">
      <c r="A322" s="735" t="s">
        <v>113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4301011911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1009" t="s">
        <v>533</v>
      </c>
      <c r="Q324" s="730"/>
      <c r="R324" s="730"/>
      <c r="S324" s="730"/>
      <c r="T324" s="731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535</v>
      </c>
      <c r="C325" s="31">
        <v>4301012016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0"/>
      <c r="R325" s="730"/>
      <c r="S325" s="730"/>
      <c r="T325" s="731"/>
      <c r="U325" s="34"/>
      <c r="V325" s="34"/>
      <c r="W325" s="35" t="s">
        <v>68</v>
      </c>
      <c r="X325" s="723">
        <v>50</v>
      </c>
      <c r="Y325" s="724">
        <f t="shared" si="62"/>
        <v>54</v>
      </c>
      <c r="Z325" s="36">
        <f>IFERROR(IF(Y325=0,"",ROUNDUP(Y325/H325,0)*0.02175),"")</f>
        <v>0.10874999999999999</v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52.222222222222221</v>
      </c>
      <c r="BN325" s="64">
        <f t="shared" si="64"/>
        <v>56.4</v>
      </c>
      <c r="BO325" s="64">
        <f t="shared" si="65"/>
        <v>8.2671957671957674E-2</v>
      </c>
      <c r="BP325" s="64">
        <f t="shared" si="66"/>
        <v>8.9285714285714274E-2</v>
      </c>
    </row>
    <row r="326" spans="1:68" ht="37.5" hidden="1" customHeight="1" x14ac:dyDescent="0.25">
      <c r="A326" s="54" t="s">
        <v>537</v>
      </c>
      <c r="B326" s="54" t="s">
        <v>538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7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70</v>
      </c>
      <c r="Q331" s="733"/>
      <c r="R331" s="733"/>
      <c r="S331" s="733"/>
      <c r="T331" s="733"/>
      <c r="U331" s="733"/>
      <c r="V331" s="734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4.6296296296296298</v>
      </c>
      <c r="Y331" s="725">
        <f>IFERROR(Y323/H323,"0")+IFERROR(Y324/H324,"0")+IFERROR(Y325/H325,"0")+IFERROR(Y326/H326,"0")+IFERROR(Y327/H327,"0")+IFERROR(Y328/H328,"0")+IFERROR(Y329/H329,"0")+IFERROR(Y330/H330,"0")</f>
        <v>5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0.10874999999999999</v>
      </c>
      <c r="AA331" s="726"/>
      <c r="AB331" s="726"/>
      <c r="AC331" s="726"/>
    </row>
    <row r="332" spans="1:68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70</v>
      </c>
      <c r="Q332" s="733"/>
      <c r="R332" s="733"/>
      <c r="S332" s="733"/>
      <c r="T332" s="733"/>
      <c r="U332" s="733"/>
      <c r="V332" s="734"/>
      <c r="W332" s="37" t="s">
        <v>68</v>
      </c>
      <c r="X332" s="725">
        <f>IFERROR(SUM(X323:X330),"0")</f>
        <v>50</v>
      </c>
      <c r="Y332" s="725">
        <f>IFERROR(SUM(Y323:Y330),"0")</f>
        <v>54</v>
      </c>
      <c r="Z332" s="37"/>
      <c r="AA332" s="726"/>
      <c r="AB332" s="726"/>
      <c r="AC332" s="726"/>
    </row>
    <row r="333" spans="1:68" ht="14.25" hidden="1" customHeight="1" x14ac:dyDescent="0.25">
      <c r="A333" s="735" t="s">
        <v>63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1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70</v>
      </c>
      <c r="Q338" s="733"/>
      <c r="R338" s="733"/>
      <c r="S338" s="733"/>
      <c r="T338" s="733"/>
      <c r="U338" s="733"/>
      <c r="V338" s="734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hidden="1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70</v>
      </c>
      <c r="Q339" s="733"/>
      <c r="R339" s="733"/>
      <c r="S339" s="733"/>
      <c r="T339" s="733"/>
      <c r="U339" s="733"/>
      <c r="V339" s="734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hidden="1" customHeight="1" x14ac:dyDescent="0.25">
      <c r="A340" s="735" t="s">
        <v>72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70</v>
      </c>
      <c r="Q347" s="733"/>
      <c r="R347" s="733"/>
      <c r="S347" s="733"/>
      <c r="T347" s="733"/>
      <c r="U347" s="733"/>
      <c r="V347" s="734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70</v>
      </c>
      <c r="Q348" s="733"/>
      <c r="R348" s="733"/>
      <c r="S348" s="733"/>
      <c r="T348" s="733"/>
      <c r="U348" s="733"/>
      <c r="V348" s="734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5" t="s">
        <v>212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hidden="1" customHeight="1" x14ac:dyDescent="0.25">
      <c r="A350" s="54" t="s">
        <v>579</v>
      </c>
      <c r="B350" s="54" t="s">
        <v>580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9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582</v>
      </c>
      <c r="B351" s="54" t="s">
        <v>583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68</v>
      </c>
      <c r="X351" s="723">
        <v>0</v>
      </c>
      <c r="Y351" s="72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585</v>
      </c>
      <c r="B352" s="54" t="s">
        <v>586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68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70</v>
      </c>
      <c r="Q353" s="733"/>
      <c r="R353" s="733"/>
      <c r="S353" s="733"/>
      <c r="T353" s="733"/>
      <c r="U353" s="733"/>
      <c r="V353" s="734"/>
      <c r="W353" s="37" t="s">
        <v>71</v>
      </c>
      <c r="X353" s="725">
        <f>IFERROR(X350/H350,"0")+IFERROR(X351/H351,"0")+IFERROR(X352/H352,"0")</f>
        <v>0</v>
      </c>
      <c r="Y353" s="725">
        <f>IFERROR(Y350/H350,"0")+IFERROR(Y351/H351,"0")+IFERROR(Y352/H352,"0")</f>
        <v>0</v>
      </c>
      <c r="Z353" s="725">
        <f>IFERROR(IF(Z350="",0,Z350),"0")+IFERROR(IF(Z351="",0,Z351),"0")+IFERROR(IF(Z352="",0,Z352),"0")</f>
        <v>0</v>
      </c>
      <c r="AA353" s="726"/>
      <c r="AB353" s="726"/>
      <c r="AC353" s="726"/>
    </row>
    <row r="354" spans="1:68" hidden="1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70</v>
      </c>
      <c r="Q354" s="733"/>
      <c r="R354" s="733"/>
      <c r="S354" s="733"/>
      <c r="T354" s="733"/>
      <c r="U354" s="733"/>
      <c r="V354" s="734"/>
      <c r="W354" s="37" t="s">
        <v>68</v>
      </c>
      <c r="X354" s="725">
        <f>IFERROR(SUM(X350:X352),"0")</f>
        <v>0</v>
      </c>
      <c r="Y354" s="725">
        <f>IFERROR(SUM(Y350:Y352),"0")</f>
        <v>0</v>
      </c>
      <c r="Z354" s="37"/>
      <c r="AA354" s="726"/>
      <c r="AB354" s="726"/>
      <c r="AC354" s="726"/>
    </row>
    <row r="355" spans="1:68" ht="14.25" hidden="1" customHeight="1" x14ac:dyDescent="0.25">
      <c r="A355" s="735" t="s">
        <v>102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4" t="s">
        <v>590</v>
      </c>
      <c r="Q356" s="730"/>
      <c r="R356" s="730"/>
      <c r="S356" s="730"/>
      <c r="T356" s="731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9" t="s">
        <v>594</v>
      </c>
      <c r="Q357" s="730"/>
      <c r="R357" s="730"/>
      <c r="S357" s="730"/>
      <c r="T357" s="731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598</v>
      </c>
      <c r="B359" s="54" t="s">
        <v>599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70</v>
      </c>
      <c r="Q360" s="733"/>
      <c r="R360" s="733"/>
      <c r="S360" s="733"/>
      <c r="T360" s="733"/>
      <c r="U360" s="733"/>
      <c r="V360" s="734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hidden="1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70</v>
      </c>
      <c r="Q361" s="733"/>
      <c r="R361" s="733"/>
      <c r="S361" s="733"/>
      <c r="T361" s="733"/>
      <c r="U361" s="733"/>
      <c r="V361" s="734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hidden="1" customHeight="1" x14ac:dyDescent="0.25">
      <c r="A362" s="735" t="s">
        <v>600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70</v>
      </c>
      <c r="Q366" s="733"/>
      <c r="R366" s="733"/>
      <c r="S366" s="733"/>
      <c r="T366" s="733"/>
      <c r="U366" s="733"/>
      <c r="V366" s="734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70</v>
      </c>
      <c r="Q367" s="733"/>
      <c r="R367" s="733"/>
      <c r="S367" s="733"/>
      <c r="T367" s="733"/>
      <c r="U367" s="733"/>
      <c r="V367" s="734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37" t="s">
        <v>610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hidden="1" customHeight="1" x14ac:dyDescent="0.25">
      <c r="A369" s="735" t="s">
        <v>63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hidden="1" customHeight="1" x14ac:dyDescent="0.25">
      <c r="A370" s="54" t="s">
        <v>611</v>
      </c>
      <c r="B370" s="54" t="s">
        <v>612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70</v>
      </c>
      <c r="Q371" s="733"/>
      <c r="R371" s="733"/>
      <c r="S371" s="733"/>
      <c r="T371" s="733"/>
      <c r="U371" s="733"/>
      <c r="V371" s="734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hidden="1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70</v>
      </c>
      <c r="Q372" s="733"/>
      <c r="R372" s="733"/>
      <c r="S372" s="733"/>
      <c r="T372" s="733"/>
      <c r="U372" s="733"/>
      <c r="V372" s="734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hidden="1" customHeight="1" x14ac:dyDescent="0.25">
      <c r="A373" s="735" t="s">
        <v>72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70</v>
      </c>
      <c r="Q377" s="733"/>
      <c r="R377" s="733"/>
      <c r="S377" s="733"/>
      <c r="T377" s="733"/>
      <c r="U377" s="733"/>
      <c r="V377" s="734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hidden="1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70</v>
      </c>
      <c r="Q378" s="733"/>
      <c r="R378" s="733"/>
      <c r="S378" s="733"/>
      <c r="T378" s="733"/>
      <c r="U378" s="733"/>
      <c r="V378" s="734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hidden="1" customHeight="1" x14ac:dyDescent="0.2">
      <c r="A379" s="823" t="s">
        <v>623</v>
      </c>
      <c r="B379" s="824"/>
      <c r="C379" s="824"/>
      <c r="D379" s="824"/>
      <c r="E379" s="824"/>
      <c r="F379" s="824"/>
      <c r="G379" s="824"/>
      <c r="H379" s="824"/>
      <c r="I379" s="824"/>
      <c r="J379" s="824"/>
      <c r="K379" s="824"/>
      <c r="L379" s="824"/>
      <c r="M379" s="824"/>
      <c r="N379" s="824"/>
      <c r="O379" s="824"/>
      <c r="P379" s="824"/>
      <c r="Q379" s="824"/>
      <c r="R379" s="824"/>
      <c r="S379" s="824"/>
      <c r="T379" s="824"/>
      <c r="U379" s="824"/>
      <c r="V379" s="824"/>
      <c r="W379" s="824"/>
      <c r="X379" s="824"/>
      <c r="Y379" s="824"/>
      <c r="Z379" s="824"/>
      <c r="AA379" s="48"/>
      <c r="AB379" s="48"/>
      <c r="AC379" s="48"/>
    </row>
    <row r="380" spans="1:68" ht="16.5" hidden="1" customHeight="1" x14ac:dyDescent="0.25">
      <c r="A380" s="737" t="s">
        <v>624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hidden="1" customHeight="1" x14ac:dyDescent="0.25">
      <c r="A381" s="735" t="s">
        <v>113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68</v>
      </c>
      <c r="X382" s="723">
        <v>3500</v>
      </c>
      <c r="Y382" s="724">
        <f t="shared" ref="Y382:Y392" si="72">IFERROR(IF(X382="",0,CEILING((X382/$H382),1)*$H382),"")</f>
        <v>3510</v>
      </c>
      <c r="Z382" s="36">
        <f>IFERROR(IF(Y382=0,"",ROUNDUP(Y382/H382,0)*0.02175),"")</f>
        <v>5.0894999999999992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3612</v>
      </c>
      <c r="BN382" s="64">
        <f t="shared" ref="BN382:BN392" si="74">IFERROR(Y382*I382/H382,"0")</f>
        <v>3622.32</v>
      </c>
      <c r="BO382" s="64">
        <f t="shared" ref="BO382:BO392" si="75">IFERROR(1/J382*(X382/H382),"0")</f>
        <v>4.8611111111111107</v>
      </c>
      <c r="BP382" s="64">
        <f t="shared" ref="BP382:BP392" si="76">IFERROR(1/J382*(Y382/H382),"0")</f>
        <v>4.875</v>
      </c>
    </row>
    <row r="383" spans="1:68" ht="27" hidden="1" customHeight="1" x14ac:dyDescent="0.25">
      <c r="A383" s="54" t="s">
        <v>625</v>
      </c>
      <c r="B383" s="54" t="s">
        <v>628</v>
      </c>
      <c r="C383" s="31">
        <v>4301011946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11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68</v>
      </c>
      <c r="X384" s="723">
        <v>1000</v>
      </c>
      <c r="Y384" s="724">
        <f t="shared" si="72"/>
        <v>1005</v>
      </c>
      <c r="Z384" s="36">
        <f>IFERROR(IF(Y384=0,"",ROUNDUP(Y384/H384,0)*0.02175),"")</f>
        <v>1.4572499999999999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1032</v>
      </c>
      <c r="BN384" s="64">
        <f t="shared" si="74"/>
        <v>1037.1600000000001</v>
      </c>
      <c r="BO384" s="64">
        <f t="shared" si="75"/>
        <v>1.3888888888888888</v>
      </c>
      <c r="BP384" s="64">
        <f t="shared" si="76"/>
        <v>1.3958333333333333</v>
      </c>
    </row>
    <row r="385" spans="1:68" ht="27" hidden="1" customHeight="1" x14ac:dyDescent="0.25">
      <c r="A385" s="54" t="s">
        <v>630</v>
      </c>
      <c r="B385" s="54" t="s">
        <v>633</v>
      </c>
      <c r="C385" s="31">
        <v>4301011947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11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4301011943</v>
      </c>
      <c r="D386" s="738">
        <v>4680115884830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7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0"/>
      <c r="R386" s="730"/>
      <c r="S386" s="730"/>
      <c r="T386" s="731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8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68</v>
      </c>
      <c r="X387" s="723">
        <v>1000</v>
      </c>
      <c r="Y387" s="724">
        <f t="shared" si="72"/>
        <v>1005</v>
      </c>
      <c r="Z387" s="36">
        <f>IFERROR(IF(Y387=0,"",ROUNDUP(Y387/H387,0)*0.02175),"")</f>
        <v>1.4572499999999999</v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1032</v>
      </c>
      <c r="BN387" s="64">
        <f t="shared" si="74"/>
        <v>1037.1600000000001</v>
      </c>
      <c r="BO387" s="64">
        <f t="shared" si="75"/>
        <v>1.3888888888888888</v>
      </c>
      <c r="BP387" s="64">
        <f t="shared" si="76"/>
        <v>1.3958333333333333</v>
      </c>
    </row>
    <row r="388" spans="1:68" ht="27" hidden="1" customHeight="1" x14ac:dyDescent="0.25">
      <c r="A388" s="54" t="s">
        <v>638</v>
      </c>
      <c r="B388" s="54" t="s">
        <v>639</v>
      </c>
      <c r="C388" s="31">
        <v>4301011339</v>
      </c>
      <c r="D388" s="738">
        <v>4607091383997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0"/>
      <c r="R388" s="730"/>
      <c r="S388" s="730"/>
      <c r="T388" s="731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70</v>
      </c>
      <c r="Q393" s="733"/>
      <c r="R393" s="733"/>
      <c r="S393" s="733"/>
      <c r="T393" s="733"/>
      <c r="U393" s="733"/>
      <c r="V393" s="734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366.66666666666669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368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8.0039999999999996</v>
      </c>
      <c r="AA393" s="726"/>
      <c r="AB393" s="726"/>
      <c r="AC393" s="726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70</v>
      </c>
      <c r="Q394" s="733"/>
      <c r="R394" s="733"/>
      <c r="S394" s="733"/>
      <c r="T394" s="733"/>
      <c r="U394" s="733"/>
      <c r="V394" s="734"/>
      <c r="W394" s="37" t="s">
        <v>68</v>
      </c>
      <c r="X394" s="725">
        <f>IFERROR(SUM(X382:X392),"0")</f>
        <v>5500</v>
      </c>
      <c r="Y394" s="725">
        <f>IFERROR(SUM(Y382:Y392),"0")</f>
        <v>5520</v>
      </c>
      <c r="Z394" s="37"/>
      <c r="AA394" s="726"/>
      <c r="AB394" s="726"/>
      <c r="AC394" s="726"/>
    </row>
    <row r="395" spans="1:68" ht="14.25" hidden="1" customHeight="1" x14ac:dyDescent="0.25">
      <c r="A395" s="735" t="s">
        <v>165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68</v>
      </c>
      <c r="X396" s="723">
        <v>2500</v>
      </c>
      <c r="Y396" s="724">
        <f>IFERROR(IF(X396="",0,CEILING((X396/$H396),1)*$H396),"")</f>
        <v>2505</v>
      </c>
      <c r="Z396" s="36">
        <f>IFERROR(IF(Y396=0,"",ROUNDUP(Y396/H396,0)*0.02175),"")</f>
        <v>3.6322499999999995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2580</v>
      </c>
      <c r="BN396" s="64">
        <f>IFERROR(Y396*I396/H396,"0")</f>
        <v>2585.1600000000003</v>
      </c>
      <c r="BO396" s="64">
        <f>IFERROR(1/J396*(X396/H396),"0")</f>
        <v>3.4722222222222219</v>
      </c>
      <c r="BP396" s="64">
        <f>IFERROR(1/J396*(Y396/H396),"0")</f>
        <v>3.4791666666666665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70</v>
      </c>
      <c r="Q398" s="733"/>
      <c r="R398" s="733"/>
      <c r="S398" s="733"/>
      <c r="T398" s="733"/>
      <c r="U398" s="733"/>
      <c r="V398" s="734"/>
      <c r="W398" s="37" t="s">
        <v>71</v>
      </c>
      <c r="X398" s="725">
        <f>IFERROR(X396/H396,"0")+IFERROR(X397/H397,"0")</f>
        <v>166.66666666666666</v>
      </c>
      <c r="Y398" s="725">
        <f>IFERROR(Y396/H396,"0")+IFERROR(Y397/H397,"0")</f>
        <v>167</v>
      </c>
      <c r="Z398" s="725">
        <f>IFERROR(IF(Z396="",0,Z396),"0")+IFERROR(IF(Z397="",0,Z397),"0")</f>
        <v>3.6322499999999995</v>
      </c>
      <c r="AA398" s="726"/>
      <c r="AB398" s="726"/>
      <c r="AC398" s="726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70</v>
      </c>
      <c r="Q399" s="733"/>
      <c r="R399" s="733"/>
      <c r="S399" s="733"/>
      <c r="T399" s="733"/>
      <c r="U399" s="733"/>
      <c r="V399" s="734"/>
      <c r="W399" s="37" t="s">
        <v>68</v>
      </c>
      <c r="X399" s="725">
        <f>IFERROR(SUM(X396:X397),"0")</f>
        <v>2500</v>
      </c>
      <c r="Y399" s="725">
        <f>IFERROR(SUM(Y396:Y397),"0")</f>
        <v>2505</v>
      </c>
      <c r="Z399" s="37"/>
      <c r="AA399" s="726"/>
      <c r="AB399" s="726"/>
      <c r="AC399" s="726"/>
    </row>
    <row r="400" spans="1:68" ht="14.25" hidden="1" customHeight="1" x14ac:dyDescent="0.25">
      <c r="A400" s="735" t="s">
        <v>72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661</v>
      </c>
      <c r="B403" s="54" t="s">
        <v>662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70</v>
      </c>
      <c r="Q404" s="733"/>
      <c r="R404" s="733"/>
      <c r="S404" s="733"/>
      <c r="T404" s="733"/>
      <c r="U404" s="733"/>
      <c r="V404" s="734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70</v>
      </c>
      <c r="Q405" s="733"/>
      <c r="R405" s="733"/>
      <c r="S405" s="733"/>
      <c r="T405" s="733"/>
      <c r="U405" s="733"/>
      <c r="V405" s="734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5" t="s">
        <v>212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27" hidden="1" customHeight="1" x14ac:dyDescent="0.25">
      <c r="A407" s="54" t="s">
        <v>664</v>
      </c>
      <c r="B407" s="54" t="s">
        <v>665</v>
      </c>
      <c r="C407" s="31">
        <v>4301060314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0"/>
      <c r="R407" s="730"/>
      <c r="S407" s="730"/>
      <c r="T407" s="731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664</v>
      </c>
      <c r="B408" s="54" t="s">
        <v>667</v>
      </c>
      <c r="C408" s="31">
        <v>4301060345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0"/>
      <c r="R408" s="730"/>
      <c r="S408" s="730"/>
      <c r="T408" s="731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70</v>
      </c>
      <c r="Q409" s="733"/>
      <c r="R409" s="733"/>
      <c r="S409" s="733"/>
      <c r="T409" s="733"/>
      <c r="U409" s="733"/>
      <c r="V409" s="734"/>
      <c r="W409" s="37" t="s">
        <v>71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hidden="1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70</v>
      </c>
      <c r="Q410" s="733"/>
      <c r="R410" s="733"/>
      <c r="S410" s="733"/>
      <c r="T410" s="733"/>
      <c r="U410" s="733"/>
      <c r="V410" s="734"/>
      <c r="W410" s="37" t="s">
        <v>68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hidden="1" customHeight="1" x14ac:dyDescent="0.25">
      <c r="A411" s="737" t="s">
        <v>669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hidden="1" customHeight="1" x14ac:dyDescent="0.25">
      <c r="A412" s="735" t="s">
        <v>113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hidden="1" customHeight="1" x14ac:dyDescent="0.25">
      <c r="A413" s="54" t="s">
        <v>670</v>
      </c>
      <c r="B413" s="54" t="s">
        <v>671</v>
      </c>
      <c r="C413" s="31">
        <v>4301011873</v>
      </c>
      <c r="D413" s="738">
        <v>4680115881907</v>
      </c>
      <c r="E413" s="739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4" t="s">
        <v>672</v>
      </c>
      <c r="Q413" s="730"/>
      <c r="R413" s="730"/>
      <c r="S413" s="730"/>
      <c r="T413" s="731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674</v>
      </c>
      <c r="C414" s="31">
        <v>4301011483</v>
      </c>
      <c r="D414" s="738">
        <v>4680115881907</v>
      </c>
      <c r="E414" s="739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0"/>
      <c r="R414" s="730"/>
      <c r="S414" s="730"/>
      <c r="T414" s="731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4301011874</v>
      </c>
      <c r="D416" s="738">
        <v>4680115884892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8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0"/>
      <c r="R416" s="730"/>
      <c r="S416" s="730"/>
      <c r="T416" s="731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4301011312</v>
      </c>
      <c r="D417" s="738">
        <v>4607091384192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1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0"/>
      <c r="R417" s="730"/>
      <c r="S417" s="730"/>
      <c r="T417" s="731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70</v>
      </c>
      <c r="Q420" s="733"/>
      <c r="R420" s="733"/>
      <c r="S420" s="733"/>
      <c r="T420" s="733"/>
      <c r="U420" s="733"/>
      <c r="V420" s="734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hidden="1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70</v>
      </c>
      <c r="Q421" s="733"/>
      <c r="R421" s="733"/>
      <c r="S421" s="733"/>
      <c r="T421" s="733"/>
      <c r="U421" s="733"/>
      <c r="V421" s="734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hidden="1" customHeight="1" x14ac:dyDescent="0.25">
      <c r="A422" s="735" t="s">
        <v>63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70</v>
      </c>
      <c r="Q425" s="733"/>
      <c r="R425" s="733"/>
      <c r="S425" s="733"/>
      <c r="T425" s="733"/>
      <c r="U425" s="733"/>
      <c r="V425" s="734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70</v>
      </c>
      <c r="Q426" s="733"/>
      <c r="R426" s="733"/>
      <c r="S426" s="733"/>
      <c r="T426" s="733"/>
      <c r="U426" s="733"/>
      <c r="V426" s="734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5" t="s">
        <v>72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hidden="1" customHeight="1" x14ac:dyDescent="0.25">
      <c r="A428" s="54" t="s">
        <v>693</v>
      </c>
      <c r="B428" s="54" t="s">
        <v>694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1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0"/>
      <c r="R430" s="730"/>
      <c r="S430" s="730"/>
      <c r="T430" s="731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0"/>
      <c r="R431" s="730"/>
      <c r="S431" s="730"/>
      <c r="T431" s="731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70</v>
      </c>
      <c r="Q433" s="733"/>
      <c r="R433" s="733"/>
      <c r="S433" s="733"/>
      <c r="T433" s="733"/>
      <c r="U433" s="733"/>
      <c r="V433" s="734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hidden="1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70</v>
      </c>
      <c r="Q434" s="733"/>
      <c r="R434" s="733"/>
      <c r="S434" s="733"/>
      <c r="T434" s="733"/>
      <c r="U434" s="733"/>
      <c r="V434" s="734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hidden="1" customHeight="1" x14ac:dyDescent="0.25">
      <c r="A435" s="735" t="s">
        <v>212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70</v>
      </c>
      <c r="Q437" s="733"/>
      <c r="R437" s="733"/>
      <c r="S437" s="733"/>
      <c r="T437" s="733"/>
      <c r="U437" s="733"/>
      <c r="V437" s="734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70</v>
      </c>
      <c r="Q438" s="733"/>
      <c r="R438" s="733"/>
      <c r="S438" s="733"/>
      <c r="T438" s="733"/>
      <c r="U438" s="733"/>
      <c r="V438" s="734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823" t="s">
        <v>708</v>
      </c>
      <c r="B439" s="824"/>
      <c r="C439" s="824"/>
      <c r="D439" s="824"/>
      <c r="E439" s="824"/>
      <c r="F439" s="824"/>
      <c r="G439" s="824"/>
      <c r="H439" s="824"/>
      <c r="I439" s="824"/>
      <c r="J439" s="824"/>
      <c r="K439" s="824"/>
      <c r="L439" s="824"/>
      <c r="M439" s="824"/>
      <c r="N439" s="824"/>
      <c r="O439" s="824"/>
      <c r="P439" s="824"/>
      <c r="Q439" s="824"/>
      <c r="R439" s="824"/>
      <c r="S439" s="824"/>
      <c r="T439" s="824"/>
      <c r="U439" s="824"/>
      <c r="V439" s="824"/>
      <c r="W439" s="824"/>
      <c r="X439" s="824"/>
      <c r="Y439" s="824"/>
      <c r="Z439" s="824"/>
      <c r="AA439" s="48"/>
      <c r="AB439" s="48"/>
      <c r="AC439" s="48"/>
    </row>
    <row r="440" spans="1:68" ht="16.5" hidden="1" customHeight="1" x14ac:dyDescent="0.25">
      <c r="A440" s="737" t="s">
        <v>709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hidden="1" customHeight="1" x14ac:dyDescent="0.25">
      <c r="A441" s="735" t="s">
        <v>113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70</v>
      </c>
      <c r="Q443" s="733"/>
      <c r="R443" s="733"/>
      <c r="S443" s="733"/>
      <c r="T443" s="733"/>
      <c r="U443" s="733"/>
      <c r="V443" s="734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70</v>
      </c>
      <c r="Q444" s="733"/>
      <c r="R444" s="733"/>
      <c r="S444" s="733"/>
      <c r="T444" s="733"/>
      <c r="U444" s="733"/>
      <c r="V444" s="734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5" t="s">
        <v>63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720</v>
      </c>
      <c r="B449" s="54" t="s">
        <v>721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4301031335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3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726</v>
      </c>
      <c r="C452" s="31">
        <v>4301031257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4301031330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0"/>
      <c r="R453" s="730"/>
      <c r="S453" s="730"/>
      <c r="T453" s="731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4301031178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0"/>
      <c r="R454" s="730"/>
      <c r="S454" s="730"/>
      <c r="T454" s="731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4301031336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6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4301031254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801" t="s">
        <v>739</v>
      </c>
      <c r="Q458" s="730"/>
      <c r="R458" s="730"/>
      <c r="S458" s="730"/>
      <c r="T458" s="731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7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4301031358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4301031338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751</v>
      </c>
      <c r="C464" s="31">
        <v>4301031255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70</v>
      </c>
      <c r="Q465" s="733"/>
      <c r="R465" s="733"/>
      <c r="S465" s="733"/>
      <c r="T465" s="733"/>
      <c r="U465" s="733"/>
      <c r="V465" s="734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hidden="1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70</v>
      </c>
      <c r="Q466" s="733"/>
      <c r="R466" s="733"/>
      <c r="S466" s="733"/>
      <c r="T466" s="733"/>
      <c r="U466" s="733"/>
      <c r="V466" s="734"/>
      <c r="W466" s="37" t="s">
        <v>68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hidden="1" customHeight="1" x14ac:dyDescent="0.25">
      <c r="A467" s="735" t="s">
        <v>72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70</v>
      </c>
      <c r="Q470" s="733"/>
      <c r="R470" s="733"/>
      <c r="S470" s="733"/>
      <c r="T470" s="733"/>
      <c r="U470" s="733"/>
      <c r="V470" s="734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70</v>
      </c>
      <c r="Q471" s="733"/>
      <c r="R471" s="733"/>
      <c r="S471" s="733"/>
      <c r="T471" s="733"/>
      <c r="U471" s="733"/>
      <c r="V471" s="734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5" t="s">
        <v>102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hidden="1" customHeight="1" x14ac:dyDescent="0.25">
      <c r="A473" s="54" t="s">
        <v>759</v>
      </c>
      <c r="B473" s="54" t="s">
        <v>760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764</v>
      </c>
      <c r="B474" s="54" t="s">
        <v>765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70</v>
      </c>
      <c r="Q475" s="733"/>
      <c r="R475" s="733"/>
      <c r="S475" s="733"/>
      <c r="T475" s="733"/>
      <c r="U475" s="733"/>
      <c r="V475" s="734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hidden="1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70</v>
      </c>
      <c r="Q476" s="733"/>
      <c r="R476" s="733"/>
      <c r="S476" s="733"/>
      <c r="T476" s="733"/>
      <c r="U476" s="733"/>
      <c r="V476" s="734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hidden="1" customHeight="1" x14ac:dyDescent="0.25">
      <c r="A477" s="737" t="s">
        <v>767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hidden="1" customHeight="1" x14ac:dyDescent="0.25">
      <c r="A478" s="735" t="s">
        <v>165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hidden="1" customHeight="1" x14ac:dyDescent="0.25">
      <c r="A479" s="54" t="s">
        <v>768</v>
      </c>
      <c r="B479" s="54" t="s">
        <v>769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70</v>
      </c>
      <c r="Q480" s="733"/>
      <c r="R480" s="733"/>
      <c r="S480" s="733"/>
      <c r="T480" s="733"/>
      <c r="U480" s="733"/>
      <c r="V480" s="734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70</v>
      </c>
      <c r="Q481" s="733"/>
      <c r="R481" s="733"/>
      <c r="S481" s="733"/>
      <c r="T481" s="733"/>
      <c r="U481" s="733"/>
      <c r="V481" s="734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5" t="s">
        <v>63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hidden="1" customHeight="1" x14ac:dyDescent="0.25">
      <c r="A483" s="54" t="s">
        <v>771</v>
      </c>
      <c r="B483" s="54" t="s">
        <v>772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4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780</v>
      </c>
      <c r="B486" s="54" t="s">
        <v>781</v>
      </c>
      <c r="C486" s="31">
        <v>4301031359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5" t="s">
        <v>782</v>
      </c>
      <c r="Q486" s="730"/>
      <c r="R486" s="730"/>
      <c r="S486" s="730"/>
      <c r="T486" s="731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780</v>
      </c>
      <c r="B487" s="54" t="s">
        <v>783</v>
      </c>
      <c r="C487" s="31">
        <v>4301031327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0"/>
      <c r="R487" s="730"/>
      <c r="S487" s="730"/>
      <c r="T487" s="731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70</v>
      </c>
      <c r="Q488" s="733"/>
      <c r="R488" s="733"/>
      <c r="S488" s="733"/>
      <c r="T488" s="733"/>
      <c r="U488" s="733"/>
      <c r="V488" s="734"/>
      <c r="W488" s="37" t="s">
        <v>71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hidden="1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70</v>
      </c>
      <c r="Q489" s="733"/>
      <c r="R489" s="733"/>
      <c r="S489" s="733"/>
      <c r="T489" s="733"/>
      <c r="U489" s="733"/>
      <c r="V489" s="734"/>
      <c r="W489" s="37" t="s">
        <v>68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hidden="1" customHeight="1" x14ac:dyDescent="0.25">
      <c r="A490" s="735" t="s">
        <v>102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hidden="1" customHeight="1" x14ac:dyDescent="0.25">
      <c r="A491" s="54" t="s">
        <v>784</v>
      </c>
      <c r="B491" s="54" t="s">
        <v>785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70</v>
      </c>
      <c r="Q492" s="733"/>
      <c r="R492" s="733"/>
      <c r="S492" s="733"/>
      <c r="T492" s="733"/>
      <c r="U492" s="733"/>
      <c r="V492" s="734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hidden="1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70</v>
      </c>
      <c r="Q493" s="733"/>
      <c r="R493" s="733"/>
      <c r="S493" s="733"/>
      <c r="T493" s="733"/>
      <c r="U493" s="733"/>
      <c r="V493" s="734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hidden="1" customHeight="1" x14ac:dyDescent="0.25">
      <c r="A494" s="735" t="s">
        <v>786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hidden="1" customHeight="1" x14ac:dyDescent="0.25">
      <c r="A495" s="54" t="s">
        <v>787</v>
      </c>
      <c r="B495" s="54" t="s">
        <v>788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70</v>
      </c>
      <c r="Q496" s="733"/>
      <c r="R496" s="733"/>
      <c r="S496" s="733"/>
      <c r="T496" s="733"/>
      <c r="U496" s="733"/>
      <c r="V496" s="734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hidden="1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70</v>
      </c>
      <c r="Q497" s="733"/>
      <c r="R497" s="733"/>
      <c r="S497" s="733"/>
      <c r="T497" s="733"/>
      <c r="U497" s="733"/>
      <c r="V497" s="734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hidden="1" customHeight="1" x14ac:dyDescent="0.25">
      <c r="A498" s="737" t="s">
        <v>790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hidden="1" customHeight="1" x14ac:dyDescent="0.25">
      <c r="A499" s="735" t="s">
        <v>63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hidden="1" customHeight="1" x14ac:dyDescent="0.25">
      <c r="A500" s="54" t="s">
        <v>791</v>
      </c>
      <c r="B500" s="54" t="s">
        <v>792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794</v>
      </c>
      <c r="B501" s="54" t="s">
        <v>795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796</v>
      </c>
      <c r="B502" s="54" t="s">
        <v>797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799</v>
      </c>
      <c r="B503" s="54" t="s">
        <v>800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75" t="s">
        <v>801</v>
      </c>
      <c r="Q503" s="730"/>
      <c r="R503" s="730"/>
      <c r="S503" s="730"/>
      <c r="T503" s="731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70</v>
      </c>
      <c r="Q504" s="733"/>
      <c r="R504" s="733"/>
      <c r="S504" s="733"/>
      <c r="T504" s="733"/>
      <c r="U504" s="733"/>
      <c r="V504" s="734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hidden="1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70</v>
      </c>
      <c r="Q505" s="733"/>
      <c r="R505" s="733"/>
      <c r="S505" s="733"/>
      <c r="T505" s="733"/>
      <c r="U505" s="733"/>
      <c r="V505" s="734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hidden="1" customHeight="1" x14ac:dyDescent="0.25">
      <c r="A506" s="737" t="s">
        <v>803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hidden="1" customHeight="1" x14ac:dyDescent="0.25">
      <c r="A507" s="735" t="s">
        <v>63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hidden="1" customHeight="1" x14ac:dyDescent="0.25">
      <c r="A508" s="54" t="s">
        <v>804</v>
      </c>
      <c r="B508" s="54" t="s">
        <v>805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70</v>
      </c>
      <c r="Q509" s="733"/>
      <c r="R509" s="733"/>
      <c r="S509" s="733"/>
      <c r="T509" s="733"/>
      <c r="U509" s="733"/>
      <c r="V509" s="734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70</v>
      </c>
      <c r="Q510" s="733"/>
      <c r="R510" s="733"/>
      <c r="S510" s="733"/>
      <c r="T510" s="733"/>
      <c r="U510" s="733"/>
      <c r="V510" s="734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823" t="s">
        <v>807</v>
      </c>
      <c r="B511" s="824"/>
      <c r="C511" s="824"/>
      <c r="D511" s="824"/>
      <c r="E511" s="824"/>
      <c r="F511" s="824"/>
      <c r="G511" s="824"/>
      <c r="H511" s="824"/>
      <c r="I511" s="824"/>
      <c r="J511" s="824"/>
      <c r="K511" s="824"/>
      <c r="L511" s="824"/>
      <c r="M511" s="824"/>
      <c r="N511" s="824"/>
      <c r="O511" s="824"/>
      <c r="P511" s="824"/>
      <c r="Q511" s="824"/>
      <c r="R511" s="824"/>
      <c r="S511" s="824"/>
      <c r="T511" s="824"/>
      <c r="U511" s="824"/>
      <c r="V511" s="824"/>
      <c r="W511" s="824"/>
      <c r="X511" s="824"/>
      <c r="Y511" s="824"/>
      <c r="Z511" s="824"/>
      <c r="AA511" s="48"/>
      <c r="AB511" s="48"/>
      <c r="AC511" s="48"/>
    </row>
    <row r="512" spans="1:68" ht="16.5" hidden="1" customHeight="1" x14ac:dyDescent="0.25">
      <c r="A512" s="737" t="s">
        <v>807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hidden="1" customHeight="1" x14ac:dyDescent="0.25">
      <c r="A513" s="735" t="s">
        <v>113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hidden="1" customHeight="1" x14ac:dyDescent="0.25">
      <c r="A514" s="54" t="s">
        <v>808</v>
      </c>
      <c r="B514" s="54" t="s">
        <v>809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hidden="1" customHeight="1" x14ac:dyDescent="0.25">
      <c r="A515" s="54" t="s">
        <v>810</v>
      </c>
      <c r="B515" s="54" t="s">
        <v>811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68</v>
      </c>
      <c r="X517" s="723">
        <v>250</v>
      </c>
      <c r="Y517" s="724">
        <f t="shared" si="89"/>
        <v>253.44</v>
      </c>
      <c r="Z517" s="36">
        <f t="shared" si="90"/>
        <v>0.57408000000000003</v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267.04545454545456</v>
      </c>
      <c r="BN517" s="64">
        <f t="shared" si="92"/>
        <v>270.71999999999997</v>
      </c>
      <c r="BO517" s="64">
        <f t="shared" si="93"/>
        <v>0.45527389277389274</v>
      </c>
      <c r="BP517" s="64">
        <f t="shared" si="94"/>
        <v>0.46153846153846156</v>
      </c>
    </row>
    <row r="518" spans="1:68" ht="16.5" hidden="1" customHeight="1" x14ac:dyDescent="0.25">
      <c r="A518" s="54" t="s">
        <v>819</v>
      </c>
      <c r="B518" s="54" t="s">
        <v>820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822</v>
      </c>
      <c r="B519" s="54" t="s">
        <v>823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68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hidden="1" customHeight="1" x14ac:dyDescent="0.25">
      <c r="A520" s="54" t="s">
        <v>825</v>
      </c>
      <c r="B520" s="54" t="s">
        <v>826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3" t="s">
        <v>827</v>
      </c>
      <c r="Q520" s="730"/>
      <c r="R520" s="730"/>
      <c r="S520" s="730"/>
      <c r="T520" s="731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hidden="1" customHeight="1" x14ac:dyDescent="0.25">
      <c r="A521" s="54" t="s">
        <v>825</v>
      </c>
      <c r="B521" s="54" t="s">
        <v>828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785" t="s">
        <v>831</v>
      </c>
      <c r="Q522" s="730"/>
      <c r="R522" s="730"/>
      <c r="S522" s="730"/>
      <c r="T522" s="731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832</v>
      </c>
      <c r="B523" s="54" t="s">
        <v>833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59" t="s">
        <v>834</v>
      </c>
      <c r="Q523" s="730"/>
      <c r="R523" s="730"/>
      <c r="S523" s="730"/>
      <c r="T523" s="731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832</v>
      </c>
      <c r="B524" s="54" t="s">
        <v>835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70</v>
      </c>
      <c r="Q525" s="733"/>
      <c r="R525" s="733"/>
      <c r="S525" s="733"/>
      <c r="T525" s="733"/>
      <c r="U525" s="733"/>
      <c r="V525" s="734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47.348484848484844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48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0.57408000000000003</v>
      </c>
      <c r="AA525" s="726"/>
      <c r="AB525" s="726"/>
      <c r="AC525" s="726"/>
    </row>
    <row r="526" spans="1:68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70</v>
      </c>
      <c r="Q526" s="733"/>
      <c r="R526" s="733"/>
      <c r="S526" s="733"/>
      <c r="T526" s="733"/>
      <c r="U526" s="733"/>
      <c r="V526" s="734"/>
      <c r="W526" s="37" t="s">
        <v>68</v>
      </c>
      <c r="X526" s="725">
        <f>IFERROR(SUM(X514:X524),"0")</f>
        <v>250</v>
      </c>
      <c r="Y526" s="725">
        <f>IFERROR(SUM(Y514:Y524),"0")</f>
        <v>253.44</v>
      </c>
      <c r="Z526" s="37"/>
      <c r="AA526" s="726"/>
      <c r="AB526" s="726"/>
      <c r="AC526" s="726"/>
    </row>
    <row r="527" spans="1:68" ht="14.25" hidden="1" customHeight="1" x14ac:dyDescent="0.25">
      <c r="A527" s="735" t="s">
        <v>165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0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68</v>
      </c>
      <c r="X528" s="723">
        <v>200</v>
      </c>
      <c r="Y528" s="724">
        <f>IFERROR(IF(X528="",0,CEILING((X528/$H528),1)*$H528),"")</f>
        <v>200.64000000000001</v>
      </c>
      <c r="Z528" s="36">
        <f>IFERROR(IF(Y528=0,"",ROUNDUP(Y528/H528,0)*0.01196),"")</f>
        <v>0.45448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213.63636363636363</v>
      </c>
      <c r="BN528" s="64">
        <f>IFERROR(Y528*I528/H528,"0")</f>
        <v>214.32</v>
      </c>
      <c r="BO528" s="64">
        <f>IFERROR(1/J528*(X528/H528),"0")</f>
        <v>0.36421911421911418</v>
      </c>
      <c r="BP528" s="64">
        <f>IFERROR(1/J528*(Y528/H528),"0")</f>
        <v>0.36538461538461542</v>
      </c>
    </row>
    <row r="529" spans="1:68" ht="16.5" hidden="1" customHeight="1" x14ac:dyDescent="0.25">
      <c r="A529" s="54" t="s">
        <v>839</v>
      </c>
      <c r="B529" s="54" t="s">
        <v>840</v>
      </c>
      <c r="C529" s="31">
        <v>4301020364</v>
      </c>
      <c r="D529" s="738">
        <v>4680115880054</v>
      </c>
      <c r="E529" s="739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6" t="s">
        <v>841</v>
      </c>
      <c r="Q529" s="730"/>
      <c r="R529" s="730"/>
      <c r="S529" s="730"/>
      <c r="T529" s="731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842</v>
      </c>
      <c r="C530" s="31">
        <v>4301020206</v>
      </c>
      <c r="D530" s="738">
        <v>4680115880054</v>
      </c>
      <c r="E530" s="739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0"/>
      <c r="R530" s="730"/>
      <c r="S530" s="730"/>
      <c r="T530" s="731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70</v>
      </c>
      <c r="Q531" s="733"/>
      <c r="R531" s="733"/>
      <c r="S531" s="733"/>
      <c r="T531" s="733"/>
      <c r="U531" s="733"/>
      <c r="V531" s="734"/>
      <c r="W531" s="37" t="s">
        <v>71</v>
      </c>
      <c r="X531" s="725">
        <f>IFERROR(X528/H528,"0")+IFERROR(X529/H529,"0")+IFERROR(X530/H530,"0")</f>
        <v>37.878787878787875</v>
      </c>
      <c r="Y531" s="725">
        <f>IFERROR(Y528/H528,"0")+IFERROR(Y529/H529,"0")+IFERROR(Y530/H530,"0")</f>
        <v>38</v>
      </c>
      <c r="Z531" s="725">
        <f>IFERROR(IF(Z528="",0,Z528),"0")+IFERROR(IF(Z529="",0,Z529),"0")+IFERROR(IF(Z530="",0,Z530),"0")</f>
        <v>0.45448</v>
      </c>
      <c r="AA531" s="726"/>
      <c r="AB531" s="726"/>
      <c r="AC531" s="726"/>
    </row>
    <row r="532" spans="1:68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70</v>
      </c>
      <c r="Q532" s="733"/>
      <c r="R532" s="733"/>
      <c r="S532" s="733"/>
      <c r="T532" s="733"/>
      <c r="U532" s="733"/>
      <c r="V532" s="734"/>
      <c r="W532" s="37" t="s">
        <v>68</v>
      </c>
      <c r="X532" s="725">
        <f>IFERROR(SUM(X528:X530),"0")</f>
        <v>200</v>
      </c>
      <c r="Y532" s="725">
        <f>IFERROR(SUM(Y528:Y530),"0")</f>
        <v>200.64000000000001</v>
      </c>
      <c r="Z532" s="37"/>
      <c r="AA532" s="726"/>
      <c r="AB532" s="726"/>
      <c r="AC532" s="726"/>
    </row>
    <row r="533" spans="1:68" ht="14.25" hidden="1" customHeight="1" x14ac:dyDescent="0.25">
      <c r="A533" s="735" t="s">
        <v>63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68</v>
      </c>
      <c r="X534" s="723">
        <v>80</v>
      </c>
      <c r="Y534" s="724">
        <f t="shared" ref="Y534:Y542" si="95">IFERROR(IF(X534="",0,CEILING((X534/$H534),1)*$H534),"")</f>
        <v>84.48</v>
      </c>
      <c r="Z534" s="36">
        <f>IFERROR(IF(Y534=0,"",ROUNDUP(Y534/H534,0)*0.01196),"")</f>
        <v>0.19136</v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85.454545454545453</v>
      </c>
      <c r="BN534" s="64">
        <f t="shared" ref="BN534:BN542" si="97">IFERROR(Y534*I534/H534,"0")</f>
        <v>90.24</v>
      </c>
      <c r="BO534" s="64">
        <f t="shared" ref="BO534:BO542" si="98">IFERROR(1/J534*(X534/H534),"0")</f>
        <v>0.14568764568764569</v>
      </c>
      <c r="BP534" s="64">
        <f t="shared" ref="BP534:BP542" si="99">IFERROR(1/J534*(Y534/H534),"0")</f>
        <v>0.15384615384615385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68</v>
      </c>
      <c r="X535" s="723">
        <v>150</v>
      </c>
      <c r="Y535" s="724">
        <f t="shared" si="95"/>
        <v>153.12</v>
      </c>
      <c r="Z535" s="36">
        <f>IFERROR(IF(Y535=0,"",ROUNDUP(Y535/H535,0)*0.01196),"")</f>
        <v>0.34683999999999998</v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160.22727272727272</v>
      </c>
      <c r="BN535" s="64">
        <f t="shared" si="97"/>
        <v>163.56</v>
      </c>
      <c r="BO535" s="64">
        <f t="shared" si="98"/>
        <v>0.27316433566433568</v>
      </c>
      <c r="BP535" s="64">
        <f t="shared" si="99"/>
        <v>0.27884615384615385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68</v>
      </c>
      <c r="X536" s="723">
        <v>170</v>
      </c>
      <c r="Y536" s="724">
        <f t="shared" si="95"/>
        <v>174.24</v>
      </c>
      <c r="Z536" s="36">
        <f>IFERROR(IF(Y536=0,"",ROUNDUP(Y536/H536,0)*0.01196),"")</f>
        <v>0.39468000000000003</v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181.59090909090907</v>
      </c>
      <c r="BN536" s="64">
        <f t="shared" si="97"/>
        <v>186.12</v>
      </c>
      <c r="BO536" s="64">
        <f t="shared" si="98"/>
        <v>0.3095862470862471</v>
      </c>
      <c r="BP536" s="64">
        <f t="shared" si="99"/>
        <v>0.31730769230769235</v>
      </c>
    </row>
    <row r="537" spans="1:68" ht="27" hidden="1" customHeight="1" x14ac:dyDescent="0.25">
      <c r="A537" s="54" t="s">
        <v>852</v>
      </c>
      <c r="B537" s="54" t="s">
        <v>853</v>
      </c>
      <c r="C537" s="31">
        <v>4301031383</v>
      </c>
      <c r="D537" s="738">
        <v>4680115882072</v>
      </c>
      <c r="E537" s="739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7" t="s">
        <v>854</v>
      </c>
      <c r="Q537" s="730"/>
      <c r="R537" s="730"/>
      <c r="S537" s="730"/>
      <c r="T537" s="731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852</v>
      </c>
      <c r="B538" s="54" t="s">
        <v>856</v>
      </c>
      <c r="C538" s="31">
        <v>4301031249</v>
      </c>
      <c r="D538" s="738">
        <v>4680115882072</v>
      </c>
      <c r="E538" s="739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0"/>
      <c r="R538" s="730"/>
      <c r="S538" s="730"/>
      <c r="T538" s="731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857</v>
      </c>
      <c r="B539" s="54" t="s">
        <v>858</v>
      </c>
      <c r="C539" s="31">
        <v>4301031385</v>
      </c>
      <c r="D539" s="738">
        <v>4680115882102</v>
      </c>
      <c r="E539" s="739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1" t="s">
        <v>859</v>
      </c>
      <c r="Q539" s="730"/>
      <c r="R539" s="730"/>
      <c r="S539" s="730"/>
      <c r="T539" s="731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857</v>
      </c>
      <c r="B540" s="54" t="s">
        <v>861</v>
      </c>
      <c r="C540" s="31">
        <v>4301031251</v>
      </c>
      <c r="D540" s="738">
        <v>4680115882102</v>
      </c>
      <c r="E540" s="739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0"/>
      <c r="R540" s="730"/>
      <c r="S540" s="730"/>
      <c r="T540" s="731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862</v>
      </c>
      <c r="B541" s="54" t="s">
        <v>863</v>
      </c>
      <c r="C541" s="31">
        <v>4301031384</v>
      </c>
      <c r="D541" s="738">
        <v>4680115882096</v>
      </c>
      <c r="E541" s="739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01" t="s">
        <v>864</v>
      </c>
      <c r="Q541" s="730"/>
      <c r="R541" s="730"/>
      <c r="S541" s="730"/>
      <c r="T541" s="731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862</v>
      </c>
      <c r="B542" s="54" t="s">
        <v>866</v>
      </c>
      <c r="C542" s="31">
        <v>4301031253</v>
      </c>
      <c r="D542" s="738">
        <v>4680115882096</v>
      </c>
      <c r="E542" s="739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0"/>
      <c r="R542" s="730"/>
      <c r="S542" s="730"/>
      <c r="T542" s="731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70</v>
      </c>
      <c r="Q543" s="733"/>
      <c r="R543" s="733"/>
      <c r="S543" s="733"/>
      <c r="T543" s="733"/>
      <c r="U543" s="733"/>
      <c r="V543" s="734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75.757575757575751</v>
      </c>
      <c r="Y543" s="725">
        <f>IFERROR(Y534/H534,"0")+IFERROR(Y535/H535,"0")+IFERROR(Y536/H536,"0")+IFERROR(Y537/H537,"0")+IFERROR(Y538/H538,"0")+IFERROR(Y539/H539,"0")+IFERROR(Y540/H540,"0")+IFERROR(Y541/H541,"0")+IFERROR(Y542/H542,"0")</f>
        <v>78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0.93288000000000004</v>
      </c>
      <c r="AA543" s="726"/>
      <c r="AB543" s="726"/>
      <c r="AC543" s="726"/>
    </row>
    <row r="544" spans="1:68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70</v>
      </c>
      <c r="Q544" s="733"/>
      <c r="R544" s="733"/>
      <c r="S544" s="733"/>
      <c r="T544" s="733"/>
      <c r="U544" s="733"/>
      <c r="V544" s="734"/>
      <c r="W544" s="37" t="s">
        <v>68</v>
      </c>
      <c r="X544" s="725">
        <f>IFERROR(SUM(X534:X542),"0")</f>
        <v>400</v>
      </c>
      <c r="Y544" s="725">
        <f>IFERROR(SUM(Y534:Y542),"0")</f>
        <v>411.84000000000003</v>
      </c>
      <c r="Z544" s="37"/>
      <c r="AA544" s="726"/>
      <c r="AB544" s="726"/>
      <c r="AC544" s="726"/>
    </row>
    <row r="545" spans="1:68" ht="14.25" hidden="1" customHeight="1" x14ac:dyDescent="0.25">
      <c r="A545" s="735" t="s">
        <v>72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hidden="1" customHeight="1" x14ac:dyDescent="0.25">
      <c r="A546" s="54" t="s">
        <v>867</v>
      </c>
      <c r="B546" s="54" t="s">
        <v>868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9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870</v>
      </c>
      <c r="B547" s="54" t="s">
        <v>871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70</v>
      </c>
      <c r="Q549" s="733"/>
      <c r="R549" s="733"/>
      <c r="S549" s="733"/>
      <c r="T549" s="733"/>
      <c r="U549" s="733"/>
      <c r="V549" s="734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70</v>
      </c>
      <c r="Q550" s="733"/>
      <c r="R550" s="733"/>
      <c r="S550" s="733"/>
      <c r="T550" s="733"/>
      <c r="U550" s="733"/>
      <c r="V550" s="734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5" t="s">
        <v>212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hidden="1" customHeight="1" x14ac:dyDescent="0.25">
      <c r="A552" s="54" t="s">
        <v>876</v>
      </c>
      <c r="B552" s="54" t="s">
        <v>877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9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879</v>
      </c>
      <c r="B553" s="54" t="s">
        <v>880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1" t="s">
        <v>881</v>
      </c>
      <c r="Q553" s="730"/>
      <c r="R553" s="730"/>
      <c r="S553" s="730"/>
      <c r="T553" s="731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70</v>
      </c>
      <c r="Q554" s="733"/>
      <c r="R554" s="733"/>
      <c r="S554" s="733"/>
      <c r="T554" s="733"/>
      <c r="U554" s="733"/>
      <c r="V554" s="734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70</v>
      </c>
      <c r="Q555" s="733"/>
      <c r="R555" s="733"/>
      <c r="S555" s="733"/>
      <c r="T555" s="733"/>
      <c r="U555" s="733"/>
      <c r="V555" s="734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823" t="s">
        <v>882</v>
      </c>
      <c r="B556" s="824"/>
      <c r="C556" s="824"/>
      <c r="D556" s="824"/>
      <c r="E556" s="824"/>
      <c r="F556" s="824"/>
      <c r="G556" s="824"/>
      <c r="H556" s="824"/>
      <c r="I556" s="824"/>
      <c r="J556" s="824"/>
      <c r="K556" s="824"/>
      <c r="L556" s="824"/>
      <c r="M556" s="824"/>
      <c r="N556" s="824"/>
      <c r="O556" s="824"/>
      <c r="P556" s="824"/>
      <c r="Q556" s="824"/>
      <c r="R556" s="824"/>
      <c r="S556" s="824"/>
      <c r="T556" s="824"/>
      <c r="U556" s="824"/>
      <c r="V556" s="824"/>
      <c r="W556" s="824"/>
      <c r="X556" s="824"/>
      <c r="Y556" s="824"/>
      <c r="Z556" s="824"/>
      <c r="AA556" s="48"/>
      <c r="AB556" s="48"/>
      <c r="AC556" s="48"/>
    </row>
    <row r="557" spans="1:68" ht="16.5" hidden="1" customHeight="1" x14ac:dyDescent="0.25">
      <c r="A557" s="737" t="s">
        <v>882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hidden="1" customHeight="1" x14ac:dyDescent="0.25">
      <c r="A558" s="735" t="s">
        <v>113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hidden="1" customHeight="1" x14ac:dyDescent="0.25">
      <c r="A559" s="54" t="s">
        <v>883</v>
      </c>
      <c r="B559" s="54" t="s">
        <v>884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76" t="s">
        <v>885</v>
      </c>
      <c r="Q559" s="730"/>
      <c r="R559" s="730"/>
      <c r="S559" s="730"/>
      <c r="T559" s="731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887</v>
      </c>
      <c r="B560" s="54" t="s">
        <v>888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49" t="s">
        <v>889</v>
      </c>
      <c r="Q560" s="730"/>
      <c r="R560" s="730"/>
      <c r="S560" s="730"/>
      <c r="T560" s="731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891</v>
      </c>
      <c r="B561" s="54" t="s">
        <v>892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1" t="s">
        <v>893</v>
      </c>
      <c r="Q561" s="730"/>
      <c r="R561" s="730"/>
      <c r="S561" s="730"/>
      <c r="T561" s="731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895</v>
      </c>
      <c r="B562" s="54" t="s">
        <v>896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4" t="s">
        <v>897</v>
      </c>
      <c r="Q562" s="730"/>
      <c r="R562" s="730"/>
      <c r="S562" s="730"/>
      <c r="T562" s="731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5" t="s">
        <v>901</v>
      </c>
      <c r="Q563" s="730"/>
      <c r="R563" s="730"/>
      <c r="S563" s="730"/>
      <c r="T563" s="731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902</v>
      </c>
      <c r="B564" s="54" t="s">
        <v>903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41" t="s">
        <v>904</v>
      </c>
      <c r="Q564" s="730"/>
      <c r="R564" s="730"/>
      <c r="S564" s="730"/>
      <c r="T564" s="731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786" t="s">
        <v>907</v>
      </c>
      <c r="Q565" s="730"/>
      <c r="R565" s="730"/>
      <c r="S565" s="730"/>
      <c r="T565" s="731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70</v>
      </c>
      <c r="Q566" s="733"/>
      <c r="R566" s="733"/>
      <c r="S566" s="733"/>
      <c r="T566" s="733"/>
      <c r="U566" s="733"/>
      <c r="V566" s="734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hidden="1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70</v>
      </c>
      <c r="Q567" s="733"/>
      <c r="R567" s="733"/>
      <c r="S567" s="733"/>
      <c r="T567" s="733"/>
      <c r="U567" s="733"/>
      <c r="V567" s="734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hidden="1" customHeight="1" x14ac:dyDescent="0.25">
      <c r="A568" s="735" t="s">
        <v>165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hidden="1" customHeight="1" x14ac:dyDescent="0.25">
      <c r="A569" s="54" t="s">
        <v>908</v>
      </c>
      <c r="B569" s="54" t="s">
        <v>909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0" t="s">
        <v>910</v>
      </c>
      <c r="Q569" s="730"/>
      <c r="R569" s="730"/>
      <c r="S569" s="730"/>
      <c r="T569" s="731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911</v>
      </c>
      <c r="B570" s="54" t="s">
        <v>912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6" t="s">
        <v>913</v>
      </c>
      <c r="Q570" s="730"/>
      <c r="R570" s="730"/>
      <c r="S570" s="730"/>
      <c r="T570" s="731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914</v>
      </c>
      <c r="B571" s="54" t="s">
        <v>915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6" t="s">
        <v>916</v>
      </c>
      <c r="Q571" s="730"/>
      <c r="R571" s="730"/>
      <c r="S571" s="730"/>
      <c r="T571" s="731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918</v>
      </c>
      <c r="B572" s="54" t="s">
        <v>919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0"/>
      <c r="R572" s="730"/>
      <c r="S572" s="730"/>
      <c r="T572" s="731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70</v>
      </c>
      <c r="Q573" s="733"/>
      <c r="R573" s="733"/>
      <c r="S573" s="733"/>
      <c r="T573" s="733"/>
      <c r="U573" s="733"/>
      <c r="V573" s="734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70</v>
      </c>
      <c r="Q574" s="733"/>
      <c r="R574" s="733"/>
      <c r="S574" s="733"/>
      <c r="T574" s="733"/>
      <c r="U574" s="733"/>
      <c r="V574" s="734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5" t="s">
        <v>63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hidden="1" customHeight="1" x14ac:dyDescent="0.25">
      <c r="A576" s="54" t="s">
        <v>921</v>
      </c>
      <c r="B576" s="54" t="s">
        <v>922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3" t="s">
        <v>923</v>
      </c>
      <c r="Q576" s="730"/>
      <c r="R576" s="730"/>
      <c r="S576" s="730"/>
      <c r="T576" s="731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58" t="s">
        <v>927</v>
      </c>
      <c r="Q577" s="730"/>
      <c r="R577" s="730"/>
      <c r="S577" s="730"/>
      <c r="T577" s="731"/>
      <c r="U577" s="34"/>
      <c r="V577" s="34"/>
      <c r="W577" s="35" t="s">
        <v>68</v>
      </c>
      <c r="X577" s="723">
        <v>100</v>
      </c>
      <c r="Y577" s="724">
        <f t="shared" si="105"/>
        <v>100.80000000000001</v>
      </c>
      <c r="Z577" s="36">
        <f>IFERROR(IF(Y577=0,"",ROUNDUP(Y577/H577,0)*0.00753),"")</f>
        <v>0.18071999999999999</v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106.19047619047619</v>
      </c>
      <c r="BN577" s="64">
        <f t="shared" si="107"/>
        <v>107.04</v>
      </c>
      <c r="BO577" s="64">
        <f t="shared" si="108"/>
        <v>0.15262515262515264</v>
      </c>
      <c r="BP577" s="64">
        <f t="shared" si="109"/>
        <v>0.15384615384615385</v>
      </c>
    </row>
    <row r="578" spans="1:68" ht="27" hidden="1" customHeight="1" x14ac:dyDescent="0.25">
      <c r="A578" s="54" t="s">
        <v>929</v>
      </c>
      <c r="B578" s="54" t="s">
        <v>930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81" t="s">
        <v>931</v>
      </c>
      <c r="Q578" s="730"/>
      <c r="R578" s="730"/>
      <c r="S578" s="730"/>
      <c r="T578" s="731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933</v>
      </c>
      <c r="B579" s="54" t="s">
        <v>934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097" t="s">
        <v>935</v>
      </c>
      <c r="Q579" s="730"/>
      <c r="R579" s="730"/>
      <c r="S579" s="730"/>
      <c r="T579" s="731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937</v>
      </c>
      <c r="B580" s="54" t="s">
        <v>938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6" t="s">
        <v>939</v>
      </c>
      <c r="Q580" s="730"/>
      <c r="R580" s="730"/>
      <c r="S580" s="730"/>
      <c r="T580" s="731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941</v>
      </c>
      <c r="B581" s="54" t="s">
        <v>942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06" t="s">
        <v>943</v>
      </c>
      <c r="Q581" s="730"/>
      <c r="R581" s="730"/>
      <c r="S581" s="730"/>
      <c r="T581" s="731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944</v>
      </c>
      <c r="B582" s="54" t="s">
        <v>945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0" t="s">
        <v>946</v>
      </c>
      <c r="Q582" s="730"/>
      <c r="R582" s="730"/>
      <c r="S582" s="730"/>
      <c r="T582" s="731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70</v>
      </c>
      <c r="Q583" s="733"/>
      <c r="R583" s="733"/>
      <c r="S583" s="733"/>
      <c r="T583" s="733"/>
      <c r="U583" s="733"/>
      <c r="V583" s="734"/>
      <c r="W583" s="37" t="s">
        <v>71</v>
      </c>
      <c r="X583" s="725">
        <f>IFERROR(X576/H576,"0")+IFERROR(X577/H577,"0")+IFERROR(X578/H578,"0")+IFERROR(X579/H579,"0")+IFERROR(X580/H580,"0")+IFERROR(X581/H581,"0")+IFERROR(X582/H582,"0")</f>
        <v>23.80952380952381</v>
      </c>
      <c r="Y583" s="725">
        <f>IFERROR(Y576/H576,"0")+IFERROR(Y577/H577,"0")+IFERROR(Y578/H578,"0")+IFERROR(Y579/H579,"0")+IFERROR(Y580/H580,"0")+IFERROR(Y581/H581,"0")+IFERROR(Y582/H582,"0")</f>
        <v>24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0.18071999999999999</v>
      </c>
      <c r="AA583" s="726"/>
      <c r="AB583" s="726"/>
      <c r="AC583" s="726"/>
    </row>
    <row r="584" spans="1:68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70</v>
      </c>
      <c r="Q584" s="733"/>
      <c r="R584" s="733"/>
      <c r="S584" s="733"/>
      <c r="T584" s="733"/>
      <c r="U584" s="733"/>
      <c r="V584" s="734"/>
      <c r="W584" s="37" t="s">
        <v>68</v>
      </c>
      <c r="X584" s="725">
        <f>IFERROR(SUM(X576:X582),"0")</f>
        <v>100</v>
      </c>
      <c r="Y584" s="725">
        <f>IFERROR(SUM(Y576:Y582),"0")</f>
        <v>100.80000000000001</v>
      </c>
      <c r="Z584" s="37"/>
      <c r="AA584" s="726"/>
      <c r="AB584" s="726"/>
      <c r="AC584" s="726"/>
    </row>
    <row r="585" spans="1:68" ht="14.25" hidden="1" customHeight="1" x14ac:dyDescent="0.25">
      <c r="A585" s="735" t="s">
        <v>72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hidden="1" customHeight="1" x14ac:dyDescent="0.25">
      <c r="A586" s="54" t="s">
        <v>947</v>
      </c>
      <c r="B586" s="54" t="s">
        <v>948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42" t="s">
        <v>949</v>
      </c>
      <c r="Q586" s="730"/>
      <c r="R586" s="730"/>
      <c r="S586" s="730"/>
      <c r="T586" s="731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951</v>
      </c>
      <c r="B587" s="54" t="s">
        <v>952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874" t="s">
        <v>953</v>
      </c>
      <c r="Q587" s="730"/>
      <c r="R587" s="730"/>
      <c r="S587" s="730"/>
      <c r="T587" s="731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955</v>
      </c>
      <c r="B588" s="54" t="s">
        <v>956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65" t="s">
        <v>957</v>
      </c>
      <c r="Q588" s="730"/>
      <c r="R588" s="730"/>
      <c r="S588" s="730"/>
      <c r="T588" s="731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958</v>
      </c>
      <c r="B589" s="54" t="s">
        <v>959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8" t="s">
        <v>960</v>
      </c>
      <c r="Q589" s="730"/>
      <c r="R589" s="730"/>
      <c r="S589" s="730"/>
      <c r="T589" s="731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70</v>
      </c>
      <c r="Q590" s="733"/>
      <c r="R590" s="733"/>
      <c r="S590" s="733"/>
      <c r="T590" s="733"/>
      <c r="U590" s="733"/>
      <c r="V590" s="734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hidden="1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70</v>
      </c>
      <c r="Q591" s="733"/>
      <c r="R591" s="733"/>
      <c r="S591" s="733"/>
      <c r="T591" s="733"/>
      <c r="U591" s="733"/>
      <c r="V591" s="734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hidden="1" customHeight="1" x14ac:dyDescent="0.25">
      <c r="A592" s="735" t="s">
        <v>212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hidden="1" customHeight="1" x14ac:dyDescent="0.25">
      <c r="A593" s="54" t="s">
        <v>961</v>
      </c>
      <c r="B593" s="54" t="s">
        <v>962</v>
      </c>
      <c r="C593" s="31">
        <v>4301060408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873" t="s">
        <v>963</v>
      </c>
      <c r="Q593" s="730"/>
      <c r="R593" s="730"/>
      <c r="S593" s="730"/>
      <c r="T593" s="731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961</v>
      </c>
      <c r="B594" s="54" t="s">
        <v>965</v>
      </c>
      <c r="C594" s="31">
        <v>4301060354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29" t="s">
        <v>966</v>
      </c>
      <c r="Q594" s="730"/>
      <c r="R594" s="730"/>
      <c r="S594" s="730"/>
      <c r="T594" s="731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967</v>
      </c>
      <c r="B595" s="54" t="s">
        <v>968</v>
      </c>
      <c r="C595" s="31">
        <v>4301060407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2" t="s">
        <v>969</v>
      </c>
      <c r="Q595" s="730"/>
      <c r="R595" s="730"/>
      <c r="S595" s="730"/>
      <c r="T595" s="731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967</v>
      </c>
      <c r="B596" s="54" t="s">
        <v>971</v>
      </c>
      <c r="C596" s="31">
        <v>4301060355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1" t="s">
        <v>972</v>
      </c>
      <c r="Q596" s="730"/>
      <c r="R596" s="730"/>
      <c r="S596" s="730"/>
      <c r="T596" s="731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70</v>
      </c>
      <c r="Q597" s="733"/>
      <c r="R597" s="733"/>
      <c r="S597" s="733"/>
      <c r="T597" s="733"/>
      <c r="U597" s="733"/>
      <c r="V597" s="734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70</v>
      </c>
      <c r="Q598" s="733"/>
      <c r="R598" s="733"/>
      <c r="S598" s="733"/>
      <c r="T598" s="733"/>
      <c r="U598" s="733"/>
      <c r="V598" s="734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37" t="s">
        <v>973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hidden="1" customHeight="1" x14ac:dyDescent="0.25">
      <c r="A600" s="735" t="s">
        <v>113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hidden="1" customHeight="1" x14ac:dyDescent="0.25">
      <c r="A601" s="54" t="s">
        <v>974</v>
      </c>
      <c r="B601" s="54" t="s">
        <v>975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91" t="s">
        <v>976</v>
      </c>
      <c r="Q601" s="730"/>
      <c r="R601" s="730"/>
      <c r="S601" s="730"/>
      <c r="T601" s="731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59" t="s">
        <v>980</v>
      </c>
      <c r="Q602" s="730"/>
      <c r="R602" s="730"/>
      <c r="S602" s="730"/>
      <c r="T602" s="731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70</v>
      </c>
      <c r="Q603" s="733"/>
      <c r="R603" s="733"/>
      <c r="S603" s="733"/>
      <c r="T603" s="733"/>
      <c r="U603" s="733"/>
      <c r="V603" s="734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70</v>
      </c>
      <c r="Q604" s="733"/>
      <c r="R604" s="733"/>
      <c r="S604" s="733"/>
      <c r="T604" s="733"/>
      <c r="U604" s="733"/>
      <c r="V604" s="734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5" t="s">
        <v>165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hidden="1" customHeight="1" x14ac:dyDescent="0.25">
      <c r="A606" s="54" t="s">
        <v>982</v>
      </c>
      <c r="B606" s="54" t="s">
        <v>983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05" t="s">
        <v>984</v>
      </c>
      <c r="Q606" s="730"/>
      <c r="R606" s="730"/>
      <c r="S606" s="730"/>
      <c r="T606" s="731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70</v>
      </c>
      <c r="Q607" s="733"/>
      <c r="R607" s="733"/>
      <c r="S607" s="733"/>
      <c r="T607" s="733"/>
      <c r="U607" s="733"/>
      <c r="V607" s="734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70</v>
      </c>
      <c r="Q608" s="733"/>
      <c r="R608" s="733"/>
      <c r="S608" s="733"/>
      <c r="T608" s="733"/>
      <c r="U608" s="733"/>
      <c r="V608" s="734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5" t="s">
        <v>63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hidden="1" customHeight="1" x14ac:dyDescent="0.25">
      <c r="A610" s="54" t="s">
        <v>986</v>
      </c>
      <c r="B610" s="54" t="s">
        <v>987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66" t="s">
        <v>988</v>
      </c>
      <c r="Q610" s="730"/>
      <c r="R610" s="730"/>
      <c r="S610" s="730"/>
      <c r="T610" s="731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70</v>
      </c>
      <c r="Q611" s="733"/>
      <c r="R611" s="733"/>
      <c r="S611" s="733"/>
      <c r="T611" s="733"/>
      <c r="U611" s="733"/>
      <c r="V611" s="734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70</v>
      </c>
      <c r="Q612" s="733"/>
      <c r="R612" s="733"/>
      <c r="S612" s="733"/>
      <c r="T612" s="733"/>
      <c r="U612" s="733"/>
      <c r="V612" s="734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5" t="s">
        <v>72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hidden="1" customHeight="1" x14ac:dyDescent="0.25">
      <c r="A614" s="54" t="s">
        <v>990</v>
      </c>
      <c r="B614" s="54" t="s">
        <v>991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38" t="s">
        <v>992</v>
      </c>
      <c r="Q614" s="730"/>
      <c r="R614" s="730"/>
      <c r="S614" s="730"/>
      <c r="T614" s="731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70</v>
      </c>
      <c r="Q615" s="733"/>
      <c r="R615" s="733"/>
      <c r="S615" s="733"/>
      <c r="T615" s="733"/>
      <c r="U615" s="733"/>
      <c r="V615" s="734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70</v>
      </c>
      <c r="Q616" s="733"/>
      <c r="R616" s="733"/>
      <c r="S616" s="733"/>
      <c r="T616" s="733"/>
      <c r="U616" s="733"/>
      <c r="V616" s="734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2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6"/>
      <c r="P617" s="755" t="s">
        <v>994</v>
      </c>
      <c r="Q617" s="756"/>
      <c r="R617" s="756"/>
      <c r="S617" s="756"/>
      <c r="T617" s="756"/>
      <c r="U617" s="756"/>
      <c r="V617" s="757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9300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9358.92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6"/>
      <c r="P618" s="755" t="s">
        <v>995</v>
      </c>
      <c r="Q618" s="756"/>
      <c r="R618" s="756"/>
      <c r="S618" s="756"/>
      <c r="T618" s="756"/>
      <c r="U618" s="756"/>
      <c r="V618" s="757"/>
      <c r="W618" s="37" t="s">
        <v>68</v>
      </c>
      <c r="X618" s="725">
        <f>IFERROR(SUM(BM22:BM614),"0")</f>
        <v>9635.7005772005778</v>
      </c>
      <c r="Y618" s="725">
        <f>IFERROR(SUM(BN22:BN614),"0")</f>
        <v>9697.32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6"/>
      <c r="P619" s="755" t="s">
        <v>996</v>
      </c>
      <c r="Q619" s="756"/>
      <c r="R619" s="756"/>
      <c r="S619" s="756"/>
      <c r="T619" s="756"/>
      <c r="U619" s="756"/>
      <c r="V619" s="757"/>
      <c r="W619" s="37" t="s">
        <v>997</v>
      </c>
      <c r="X619" s="38">
        <f>ROUNDUP(SUM(BO22:BO614),0)</f>
        <v>14</v>
      </c>
      <c r="Y619" s="38">
        <f>ROUNDUP(SUM(BP22:BP614),0)</f>
        <v>14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6"/>
      <c r="P620" s="755" t="s">
        <v>998</v>
      </c>
      <c r="Q620" s="756"/>
      <c r="R620" s="756"/>
      <c r="S620" s="756"/>
      <c r="T620" s="756"/>
      <c r="U620" s="756"/>
      <c r="V620" s="757"/>
      <c r="W620" s="37" t="s">
        <v>68</v>
      </c>
      <c r="X620" s="725">
        <f>GrossWeightTotal+PalletQtyTotal*25</f>
        <v>9985.7005772005778</v>
      </c>
      <c r="Y620" s="725">
        <f>GrossWeightTotalR+PalletQtyTotalR*25</f>
        <v>10047.32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6"/>
      <c r="P621" s="755" t="s">
        <v>999</v>
      </c>
      <c r="Q621" s="756"/>
      <c r="R621" s="756"/>
      <c r="S621" s="756"/>
      <c r="T621" s="756"/>
      <c r="U621" s="756"/>
      <c r="V621" s="757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750.53511303511311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757</v>
      </c>
      <c r="Z621" s="37"/>
      <c r="AA621" s="726"/>
      <c r="AB621" s="726"/>
      <c r="AC621" s="726"/>
    </row>
    <row r="622" spans="1:68" ht="14.25" hidden="1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6"/>
      <c r="P622" s="755" t="s">
        <v>1000</v>
      </c>
      <c r="Q622" s="756"/>
      <c r="R622" s="756"/>
      <c r="S622" s="756"/>
      <c r="T622" s="756"/>
      <c r="U622" s="756"/>
      <c r="V622" s="757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14.517910000000001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7" t="s">
        <v>111</v>
      </c>
      <c r="D624" s="867"/>
      <c r="E624" s="867"/>
      <c r="F624" s="867"/>
      <c r="G624" s="867"/>
      <c r="H624" s="868"/>
      <c r="I624" s="727" t="s">
        <v>331</v>
      </c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8"/>
      <c r="W624" s="727" t="s">
        <v>623</v>
      </c>
      <c r="X624" s="868"/>
      <c r="Y624" s="727" t="s">
        <v>708</v>
      </c>
      <c r="Z624" s="867"/>
      <c r="AA624" s="867"/>
      <c r="AB624" s="868"/>
      <c r="AC624" s="715" t="s">
        <v>807</v>
      </c>
      <c r="AD624" s="727" t="s">
        <v>882</v>
      </c>
      <c r="AE624" s="868"/>
      <c r="AF624" s="716"/>
    </row>
    <row r="625" spans="1:32" ht="14.25" customHeight="1" thickTop="1" x14ac:dyDescent="0.2">
      <c r="A625" s="1133" t="s">
        <v>1003</v>
      </c>
      <c r="B625" s="727" t="s">
        <v>62</v>
      </c>
      <c r="C625" s="727" t="s">
        <v>112</v>
      </c>
      <c r="D625" s="727" t="s">
        <v>137</v>
      </c>
      <c r="E625" s="727" t="s">
        <v>220</v>
      </c>
      <c r="F625" s="727" t="s">
        <v>242</v>
      </c>
      <c r="G625" s="727" t="s">
        <v>292</v>
      </c>
      <c r="H625" s="727" t="s">
        <v>111</v>
      </c>
      <c r="I625" s="727" t="s">
        <v>332</v>
      </c>
      <c r="J625" s="727" t="s">
        <v>357</v>
      </c>
      <c r="K625" s="727" t="s">
        <v>428</v>
      </c>
      <c r="L625" s="716"/>
      <c r="M625" s="727" t="s">
        <v>448</v>
      </c>
      <c r="N625" s="716"/>
      <c r="O625" s="727" t="s">
        <v>472</v>
      </c>
      <c r="P625" s="727" t="s">
        <v>489</v>
      </c>
      <c r="Q625" s="727" t="s">
        <v>492</v>
      </c>
      <c r="R625" s="727" t="s">
        <v>501</v>
      </c>
      <c r="S625" s="727" t="s">
        <v>515</v>
      </c>
      <c r="T625" s="727" t="s">
        <v>519</v>
      </c>
      <c r="U625" s="727" t="s">
        <v>527</v>
      </c>
      <c r="V625" s="727" t="s">
        <v>610</v>
      </c>
      <c r="W625" s="727" t="s">
        <v>624</v>
      </c>
      <c r="X625" s="727" t="s">
        <v>669</v>
      </c>
      <c r="Y625" s="727" t="s">
        <v>709</v>
      </c>
      <c r="Z625" s="727" t="s">
        <v>767</v>
      </c>
      <c r="AA625" s="727" t="s">
        <v>790</v>
      </c>
      <c r="AB625" s="727" t="s">
        <v>803</v>
      </c>
      <c r="AC625" s="727" t="s">
        <v>807</v>
      </c>
      <c r="AD625" s="727" t="s">
        <v>882</v>
      </c>
      <c r="AE625" s="727" t="s">
        <v>973</v>
      </c>
      <c r="AF625" s="716"/>
    </row>
    <row r="626" spans="1:32" ht="13.5" customHeight="1" thickBot="1" x14ac:dyDescent="0.25">
      <c r="A626" s="1134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313.20000000000005</v>
      </c>
      <c r="E627" s="46">
        <f>IFERROR(Y106*1,"0")+IFERROR(Y107*1,"0")+IFERROR(Y108*1,"0")+IFERROR(Y112*1,"0")+IFERROR(Y113*1,"0")+IFERROR(Y114*1,"0")+IFERROR(Y115*1,"0")+IFERROR(Y116*1,"0")</f>
        <v>0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0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0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54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8025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0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865.92000000000007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100.80000000000001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0,00"/>
        <filter val="14"/>
        <filter val="150,00"/>
        <filter val="166,67"/>
        <filter val="170,00"/>
        <filter val="2 500,00"/>
        <filter val="200,00"/>
        <filter val="23,15"/>
        <filter val="23,81"/>
        <filter val="250,00"/>
        <filter val="3 500,00"/>
        <filter val="366,67"/>
        <filter val="37,88"/>
        <filter val="4,63"/>
        <filter val="400,00"/>
        <filter val="47,35"/>
        <filter val="5 500,00"/>
        <filter val="50,00"/>
        <filter val="75,76"/>
        <filter val="750,54"/>
        <filter val="80,00"/>
        <filter val="9 300,00"/>
        <filter val="9 635,70"/>
        <filter val="9 985,70"/>
      </filters>
    </filterColumn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2024-11-01T10:29:17Z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