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6FA94C-7524-4E93-B5A7-DD090A07459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X611" i="1"/>
  <c r="BO610" i="1"/>
  <c r="BM610" i="1"/>
  <c r="Y610" i="1"/>
  <c r="X608" i="1"/>
  <c r="X607" i="1"/>
  <c r="BO606" i="1"/>
  <c r="BM606" i="1"/>
  <c r="Y606" i="1"/>
  <c r="X604" i="1"/>
  <c r="X603" i="1"/>
  <c r="BO602" i="1"/>
  <c r="BM602" i="1"/>
  <c r="Y602" i="1"/>
  <c r="BO601" i="1"/>
  <c r="BM601" i="1"/>
  <c r="Y601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X590" i="1"/>
  <c r="BO589" i="1"/>
  <c r="BM589" i="1"/>
  <c r="Y589" i="1"/>
  <c r="BO588" i="1"/>
  <c r="BM588" i="1"/>
  <c r="Y588" i="1"/>
  <c r="BO587" i="1"/>
  <c r="BM587" i="1"/>
  <c r="Y587" i="1"/>
  <c r="BO586" i="1"/>
  <c r="BM586" i="1"/>
  <c r="Y586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X554" i="1"/>
  <c r="BO553" i="1"/>
  <c r="BM553" i="1"/>
  <c r="Y553" i="1"/>
  <c r="BO552" i="1"/>
  <c r="BM552" i="1"/>
  <c r="Y552" i="1"/>
  <c r="P552" i="1"/>
  <c r="X550" i="1"/>
  <c r="X549" i="1"/>
  <c r="BO548" i="1"/>
  <c r="BM548" i="1"/>
  <c r="Y548" i="1"/>
  <c r="P548" i="1"/>
  <c r="BO547" i="1"/>
  <c r="BM547" i="1"/>
  <c r="Y547" i="1"/>
  <c r="P547" i="1"/>
  <c r="BO546" i="1"/>
  <c r="BM546" i="1"/>
  <c r="Y546" i="1"/>
  <c r="Y549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O529" i="1"/>
  <c r="BM529" i="1"/>
  <c r="Y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7" i="1"/>
  <c r="X496" i="1"/>
  <c r="BO495" i="1"/>
  <c r="BM495" i="1"/>
  <c r="Y495" i="1"/>
  <c r="P495" i="1"/>
  <c r="X493" i="1"/>
  <c r="X492" i="1"/>
  <c r="BO491" i="1"/>
  <c r="BM491" i="1"/>
  <c r="Y491" i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Y425" i="1" s="1"/>
  <c r="P423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X410" i="1"/>
  <c r="X409" i="1"/>
  <c r="BO408" i="1"/>
  <c r="BM408" i="1"/>
  <c r="Y408" i="1"/>
  <c r="P408" i="1"/>
  <c r="BO407" i="1"/>
  <c r="BM407" i="1"/>
  <c r="Y407" i="1"/>
  <c r="Y409" i="1" s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V627" i="1" s="1"/>
  <c r="P370" i="1"/>
  <c r="X367" i="1"/>
  <c r="X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X361" i="1"/>
  <c r="X360" i="1"/>
  <c r="BO359" i="1"/>
  <c r="BM359" i="1"/>
  <c r="Y359" i="1"/>
  <c r="BP359" i="1" s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P341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O335" i="1"/>
  <c r="BM335" i="1"/>
  <c r="Y335" i="1"/>
  <c r="BP335" i="1" s="1"/>
  <c r="P335" i="1"/>
  <c r="BO334" i="1"/>
  <c r="BM334" i="1"/>
  <c r="Y334" i="1"/>
  <c r="Y338" i="1" s="1"/>
  <c r="P334" i="1"/>
  <c r="X332" i="1"/>
  <c r="X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BP326" i="1" s="1"/>
  <c r="P326" i="1"/>
  <c r="BP325" i="1"/>
  <c r="BO325" i="1"/>
  <c r="BN325" i="1"/>
  <c r="BM325" i="1"/>
  <c r="Z325" i="1"/>
  <c r="Y325" i="1"/>
  <c r="P325" i="1"/>
  <c r="BO324" i="1"/>
  <c r="BM324" i="1"/>
  <c r="Y324" i="1"/>
  <c r="BP324" i="1" s="1"/>
  <c r="BO323" i="1"/>
  <c r="BM323" i="1"/>
  <c r="Y323" i="1"/>
  <c r="P323" i="1"/>
  <c r="X320" i="1"/>
  <c r="X319" i="1"/>
  <c r="BO318" i="1"/>
  <c r="BM318" i="1"/>
  <c r="Y318" i="1"/>
  <c r="Y320" i="1" s="1"/>
  <c r="P318" i="1"/>
  <c r="BP317" i="1"/>
  <c r="BO317" i="1"/>
  <c r="BN317" i="1"/>
  <c r="BM317" i="1"/>
  <c r="Z317" i="1"/>
  <c r="Y317" i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O303" i="1"/>
  <c r="BM303" i="1"/>
  <c r="Y303" i="1"/>
  <c r="BP303" i="1" s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R627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P627" i="1" s="1"/>
  <c r="P287" i="1"/>
  <c r="X284" i="1"/>
  <c r="X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Y283" i="1" s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BP261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K627" i="1" s="1"/>
  <c r="P249" i="1"/>
  <c r="X246" i="1"/>
  <c r="X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Y238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O207" i="1"/>
  <c r="BM207" i="1"/>
  <c r="Y207" i="1"/>
  <c r="BP207" i="1" s="1"/>
  <c r="P207" i="1"/>
  <c r="BO206" i="1"/>
  <c r="BM206" i="1"/>
  <c r="Y206" i="1"/>
  <c r="P206" i="1"/>
  <c r="X203" i="1"/>
  <c r="X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2" i="1" s="1"/>
  <c r="P194" i="1"/>
  <c r="X192" i="1"/>
  <c r="X191" i="1"/>
  <c r="BO190" i="1"/>
  <c r="BM190" i="1"/>
  <c r="Y190" i="1"/>
  <c r="I627" i="1" s="1"/>
  <c r="X186" i="1"/>
  <c r="X185" i="1"/>
  <c r="BO184" i="1"/>
  <c r="BM184" i="1"/>
  <c r="Y184" i="1"/>
  <c r="BP184" i="1" s="1"/>
  <c r="P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X166" i="1"/>
  <c r="X165" i="1"/>
  <c r="BO164" i="1"/>
  <c r="BM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P154" i="1"/>
  <c r="BO153" i="1"/>
  <c r="BM153" i="1"/>
  <c r="Y153" i="1"/>
  <c r="BP153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F62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7" i="1" s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6" i="1" s="1"/>
  <c r="X24" i="1"/>
  <c r="X23" i="1"/>
  <c r="X621" i="1" s="1"/>
  <c r="BO22" i="1"/>
  <c r="BM22" i="1"/>
  <c r="X618" i="1" s="1"/>
  <c r="Y22" i="1"/>
  <c r="P22" i="1"/>
  <c r="H10" i="1"/>
  <c r="A9" i="1"/>
  <c r="A10" i="1" s="1"/>
  <c r="D7" i="1"/>
  <c r="Q6" i="1"/>
  <c r="P2" i="1"/>
  <c r="BP237" i="1" l="1"/>
  <c r="BN237" i="1"/>
  <c r="Z237" i="1"/>
  <c r="BP263" i="1"/>
  <c r="BN263" i="1"/>
  <c r="Z263" i="1"/>
  <c r="BP301" i="1"/>
  <c r="BN301" i="1"/>
  <c r="Z301" i="1"/>
  <c r="BP343" i="1"/>
  <c r="BN343" i="1"/>
  <c r="Z343" i="1"/>
  <c r="BP382" i="1"/>
  <c r="BN382" i="1"/>
  <c r="Z382" i="1"/>
  <c r="BP402" i="1"/>
  <c r="BN402" i="1"/>
  <c r="Z402" i="1"/>
  <c r="BP430" i="1"/>
  <c r="BN430" i="1"/>
  <c r="Z430" i="1"/>
  <c r="BP469" i="1"/>
  <c r="BN469" i="1"/>
  <c r="Z469" i="1"/>
  <c r="BP553" i="1"/>
  <c r="BN553" i="1"/>
  <c r="Z553" i="1"/>
  <c r="Y574" i="1"/>
  <c r="Y573" i="1"/>
  <c r="BP569" i="1"/>
  <c r="BN569" i="1"/>
  <c r="Z569" i="1"/>
  <c r="BP571" i="1"/>
  <c r="BN571" i="1"/>
  <c r="Z571" i="1"/>
  <c r="BP587" i="1"/>
  <c r="BN587" i="1"/>
  <c r="Z587" i="1"/>
  <c r="BP589" i="1"/>
  <c r="BN589" i="1"/>
  <c r="Z589" i="1"/>
  <c r="Z28" i="1"/>
  <c r="BN28" i="1"/>
  <c r="Z50" i="1"/>
  <c r="BN50" i="1"/>
  <c r="Z84" i="1"/>
  <c r="BN84" i="1"/>
  <c r="Z107" i="1"/>
  <c r="BN107" i="1"/>
  <c r="Y118" i="1"/>
  <c r="Z124" i="1"/>
  <c r="BN124" i="1"/>
  <c r="Y134" i="1"/>
  <c r="Z137" i="1"/>
  <c r="BN137" i="1"/>
  <c r="Y145" i="1"/>
  <c r="Z140" i="1"/>
  <c r="BN140" i="1"/>
  <c r="Z159" i="1"/>
  <c r="BN159" i="1"/>
  <c r="Z176" i="1"/>
  <c r="BN176" i="1"/>
  <c r="Z219" i="1"/>
  <c r="BN219" i="1"/>
  <c r="Z229" i="1"/>
  <c r="BN229" i="1"/>
  <c r="BP252" i="1"/>
  <c r="BN252" i="1"/>
  <c r="Z252" i="1"/>
  <c r="BP282" i="1"/>
  <c r="BN282" i="1"/>
  <c r="Z282" i="1"/>
  <c r="U627" i="1"/>
  <c r="BP329" i="1"/>
  <c r="BN329" i="1"/>
  <c r="Z329" i="1"/>
  <c r="BP365" i="1"/>
  <c r="BN365" i="1"/>
  <c r="Z365" i="1"/>
  <c r="BP388" i="1"/>
  <c r="BN388" i="1"/>
  <c r="Z388" i="1"/>
  <c r="BP416" i="1"/>
  <c r="BN416" i="1"/>
  <c r="Z416" i="1"/>
  <c r="BP450" i="1"/>
  <c r="BN450" i="1"/>
  <c r="Z450" i="1"/>
  <c r="BP548" i="1"/>
  <c r="BN548" i="1"/>
  <c r="Z548" i="1"/>
  <c r="Y555" i="1"/>
  <c r="Y554" i="1"/>
  <c r="BP552" i="1"/>
  <c r="BN552" i="1"/>
  <c r="Z552" i="1"/>
  <c r="Z554" i="1" s="1"/>
  <c r="BP570" i="1"/>
  <c r="BN570" i="1"/>
  <c r="Z570" i="1"/>
  <c r="BP572" i="1"/>
  <c r="BN572" i="1"/>
  <c r="Z572" i="1"/>
  <c r="Y591" i="1"/>
  <c r="Y590" i="1"/>
  <c r="BP586" i="1"/>
  <c r="BN586" i="1"/>
  <c r="Z586" i="1"/>
  <c r="BP588" i="1"/>
  <c r="BN588" i="1"/>
  <c r="Z588" i="1"/>
  <c r="Y245" i="1"/>
  <c r="Y354" i="1"/>
  <c r="Y361" i="1"/>
  <c r="B627" i="1"/>
  <c r="X619" i="1"/>
  <c r="Z26" i="1"/>
  <c r="BN26" i="1"/>
  <c r="BP26" i="1"/>
  <c r="Y35" i="1"/>
  <c r="Z30" i="1"/>
  <c r="BN30" i="1"/>
  <c r="Z31" i="1"/>
  <c r="BN31" i="1"/>
  <c r="Z32" i="1"/>
  <c r="BN32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Y55" i="1"/>
  <c r="Z52" i="1"/>
  <c r="BN52" i="1"/>
  <c r="D627" i="1"/>
  <c r="Z66" i="1"/>
  <c r="BN66" i="1"/>
  <c r="Z69" i="1"/>
  <c r="BN69" i="1"/>
  <c r="Y79" i="1"/>
  <c r="Z82" i="1"/>
  <c r="BN82" i="1"/>
  <c r="Z86" i="1"/>
  <c r="BN86" i="1"/>
  <c r="Z100" i="1"/>
  <c r="BN100" i="1"/>
  <c r="E627" i="1"/>
  <c r="Z113" i="1"/>
  <c r="BN113" i="1"/>
  <c r="Z122" i="1"/>
  <c r="BN122" i="1"/>
  <c r="Z132" i="1"/>
  <c r="BN132" i="1"/>
  <c r="Z133" i="1"/>
  <c r="BN133" i="1"/>
  <c r="Y144" i="1"/>
  <c r="Z142" i="1"/>
  <c r="BN142" i="1"/>
  <c r="Z153" i="1"/>
  <c r="BN153" i="1"/>
  <c r="Y156" i="1"/>
  <c r="Z163" i="1"/>
  <c r="BN163" i="1"/>
  <c r="BP163" i="1"/>
  <c r="Y166" i="1"/>
  <c r="H627" i="1"/>
  <c r="Z174" i="1"/>
  <c r="BN174" i="1"/>
  <c r="BP174" i="1"/>
  <c r="Y179" i="1"/>
  <c r="Z178" i="1"/>
  <c r="BN178" i="1"/>
  <c r="Y186" i="1"/>
  <c r="Z184" i="1"/>
  <c r="BN184" i="1"/>
  <c r="Z195" i="1"/>
  <c r="BN195" i="1"/>
  <c r="Z199" i="1"/>
  <c r="BN199" i="1"/>
  <c r="X620" i="1"/>
  <c r="Z197" i="1"/>
  <c r="BN197" i="1"/>
  <c r="Z201" i="1"/>
  <c r="BN201" i="1"/>
  <c r="BP206" i="1"/>
  <c r="BN206" i="1"/>
  <c r="Z206" i="1"/>
  <c r="Z217" i="1"/>
  <c r="BN217" i="1"/>
  <c r="Z221" i="1"/>
  <c r="BN221" i="1"/>
  <c r="Z227" i="1"/>
  <c r="BN227" i="1"/>
  <c r="BP227" i="1"/>
  <c r="Z231" i="1"/>
  <c r="BN231" i="1"/>
  <c r="Z235" i="1"/>
  <c r="BN235" i="1"/>
  <c r="Z241" i="1"/>
  <c r="BN241" i="1"/>
  <c r="BP241" i="1"/>
  <c r="Y246" i="1"/>
  <c r="Z250" i="1"/>
  <c r="BN250" i="1"/>
  <c r="Z254" i="1"/>
  <c r="BN254" i="1"/>
  <c r="Z261" i="1"/>
  <c r="BN261" i="1"/>
  <c r="Z265" i="1"/>
  <c r="BN265" i="1"/>
  <c r="Z280" i="1"/>
  <c r="BN280" i="1"/>
  <c r="Z287" i="1"/>
  <c r="Z288" i="1" s="1"/>
  <c r="BN287" i="1"/>
  <c r="BP287" i="1"/>
  <c r="Y288" i="1"/>
  <c r="Z292" i="1"/>
  <c r="BN292" i="1"/>
  <c r="Y295" i="1"/>
  <c r="Z299" i="1"/>
  <c r="BN299" i="1"/>
  <c r="BP299" i="1"/>
  <c r="Y304" i="1"/>
  <c r="Z303" i="1"/>
  <c r="BN303" i="1"/>
  <c r="Y319" i="1"/>
  <c r="Z327" i="1"/>
  <c r="BN327" i="1"/>
  <c r="Z335" i="1"/>
  <c r="BN335" i="1"/>
  <c r="Z341" i="1"/>
  <c r="BN341" i="1"/>
  <c r="Z345" i="1"/>
  <c r="BN345" i="1"/>
  <c r="Z359" i="1"/>
  <c r="BN359" i="1"/>
  <c r="Y360" i="1"/>
  <c r="Z363" i="1"/>
  <c r="BN363" i="1"/>
  <c r="Y366" i="1"/>
  <c r="Z370" i="1"/>
  <c r="Z371" i="1" s="1"/>
  <c r="BN370" i="1"/>
  <c r="BP370" i="1"/>
  <c r="Y371" i="1"/>
  <c r="Z374" i="1"/>
  <c r="BN374" i="1"/>
  <c r="BP374" i="1"/>
  <c r="BP386" i="1"/>
  <c r="BN386" i="1"/>
  <c r="Z386" i="1"/>
  <c r="Y398" i="1"/>
  <c r="BP396" i="1"/>
  <c r="BN396" i="1"/>
  <c r="Z396" i="1"/>
  <c r="BP414" i="1"/>
  <c r="BN414" i="1"/>
  <c r="Z414" i="1"/>
  <c r="Y434" i="1"/>
  <c r="BP428" i="1"/>
  <c r="BN428" i="1"/>
  <c r="Z428" i="1"/>
  <c r="BP448" i="1"/>
  <c r="BN448" i="1"/>
  <c r="Z448" i="1"/>
  <c r="BP456" i="1"/>
  <c r="BN456" i="1"/>
  <c r="Z456" i="1"/>
  <c r="BP463" i="1"/>
  <c r="BN463" i="1"/>
  <c r="Z463" i="1"/>
  <c r="Y493" i="1"/>
  <c r="Y492" i="1"/>
  <c r="BP491" i="1"/>
  <c r="BN491" i="1"/>
  <c r="Z491" i="1"/>
  <c r="Z492" i="1" s="1"/>
  <c r="Y497" i="1"/>
  <c r="Y496" i="1"/>
  <c r="BP495" i="1"/>
  <c r="BN495" i="1"/>
  <c r="Z495" i="1"/>
  <c r="Z496" i="1" s="1"/>
  <c r="BP500" i="1"/>
  <c r="BN500" i="1"/>
  <c r="Z500" i="1"/>
  <c r="BP519" i="1"/>
  <c r="BN519" i="1"/>
  <c r="Z519" i="1"/>
  <c r="BP528" i="1"/>
  <c r="BN528" i="1"/>
  <c r="Z528" i="1"/>
  <c r="Y550" i="1"/>
  <c r="BP546" i="1"/>
  <c r="BN546" i="1"/>
  <c r="Z546" i="1"/>
  <c r="BP602" i="1"/>
  <c r="BN602" i="1"/>
  <c r="Z602" i="1"/>
  <c r="Y612" i="1"/>
  <c r="Y611" i="1"/>
  <c r="BP610" i="1"/>
  <c r="BN610" i="1"/>
  <c r="Z610" i="1"/>
  <c r="Z611" i="1" s="1"/>
  <c r="Y377" i="1"/>
  <c r="BP390" i="1"/>
  <c r="BN390" i="1"/>
  <c r="Z390" i="1"/>
  <c r="BP408" i="1"/>
  <c r="BN408" i="1"/>
  <c r="Z408" i="1"/>
  <c r="BP418" i="1"/>
  <c r="BN418" i="1"/>
  <c r="Z418" i="1"/>
  <c r="BP432" i="1"/>
  <c r="BN432" i="1"/>
  <c r="Z432" i="1"/>
  <c r="BP452" i="1"/>
  <c r="BN452" i="1"/>
  <c r="Z452" i="1"/>
  <c r="BP459" i="1"/>
  <c r="BN459" i="1"/>
  <c r="Z459" i="1"/>
  <c r="Y475" i="1"/>
  <c r="BP473" i="1"/>
  <c r="BN473" i="1"/>
  <c r="Z473" i="1"/>
  <c r="BP515" i="1"/>
  <c r="BN515" i="1"/>
  <c r="Z515" i="1"/>
  <c r="BP520" i="1"/>
  <c r="BN520" i="1"/>
  <c r="Z520" i="1"/>
  <c r="BP529" i="1"/>
  <c r="BN529" i="1"/>
  <c r="Z529" i="1"/>
  <c r="AE627" i="1"/>
  <c r="Y603" i="1"/>
  <c r="BP601" i="1"/>
  <c r="BN601" i="1"/>
  <c r="Z601" i="1"/>
  <c r="Z603" i="1" s="1"/>
  <c r="Y393" i="1"/>
  <c r="Y465" i="1"/>
  <c r="Y505" i="1"/>
  <c r="F9" i="1"/>
  <c r="J9" i="1"/>
  <c r="F10" i="1"/>
  <c r="Z22" i="1"/>
  <c r="Z23" i="1" s="1"/>
  <c r="BN22" i="1"/>
  <c r="BP22" i="1"/>
  <c r="Y23" i="1"/>
  <c r="X617" i="1"/>
  <c r="Z27" i="1"/>
  <c r="BN27" i="1"/>
  <c r="BP27" i="1"/>
  <c r="Z29" i="1"/>
  <c r="BN29" i="1"/>
  <c r="Z33" i="1"/>
  <c r="BN33" i="1"/>
  <c r="C627" i="1"/>
  <c r="Z49" i="1"/>
  <c r="BN49" i="1"/>
  <c r="BP49" i="1"/>
  <c r="Z51" i="1"/>
  <c r="BN51" i="1"/>
  <c r="Z53" i="1"/>
  <c r="BN53" i="1"/>
  <c r="Y54" i="1"/>
  <c r="Z57" i="1"/>
  <c r="Z59" i="1" s="1"/>
  <c r="BN57" i="1"/>
  <c r="BP57" i="1"/>
  <c r="Y60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Y78" i="1"/>
  <c r="Z81" i="1"/>
  <c r="BN81" i="1"/>
  <c r="BP81" i="1"/>
  <c r="Z83" i="1"/>
  <c r="BN83" i="1"/>
  <c r="Z85" i="1"/>
  <c r="BN85" i="1"/>
  <c r="Y88" i="1"/>
  <c r="Z90" i="1"/>
  <c r="BN90" i="1"/>
  <c r="BP90" i="1"/>
  <c r="Z91" i="1"/>
  <c r="BN91" i="1"/>
  <c r="Z92" i="1"/>
  <c r="BN92" i="1"/>
  <c r="Z93" i="1"/>
  <c r="BN93" i="1"/>
  <c r="Z95" i="1"/>
  <c r="BN95" i="1"/>
  <c r="Y96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Y135" i="1"/>
  <c r="Z138" i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7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BN175" i="1"/>
  <c r="BP175" i="1"/>
  <c r="Z177" i="1"/>
  <c r="BN177" i="1"/>
  <c r="Z183" i="1"/>
  <c r="Z185" i="1" s="1"/>
  <c r="BN183" i="1"/>
  <c r="BP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27" i="1"/>
  <c r="Y209" i="1"/>
  <c r="Z207" i="1"/>
  <c r="Z208" i="1" s="1"/>
  <c r="BN207" i="1"/>
  <c r="Y208" i="1"/>
  <c r="Y213" i="1"/>
  <c r="BP218" i="1"/>
  <c r="BN218" i="1"/>
  <c r="Z218" i="1"/>
  <c r="H9" i="1"/>
  <c r="Y24" i="1"/>
  <c r="Y72" i="1"/>
  <c r="Y110" i="1"/>
  <c r="Y127" i="1"/>
  <c r="Y171" i="1"/>
  <c r="Y192" i="1"/>
  <c r="BP212" i="1"/>
  <c r="BN212" i="1"/>
  <c r="Z212" i="1"/>
  <c r="Z213" i="1" s="1"/>
  <c r="Y214" i="1"/>
  <c r="Y224" i="1"/>
  <c r="Y225" i="1"/>
  <c r="BP216" i="1"/>
  <c r="BN216" i="1"/>
  <c r="Z216" i="1"/>
  <c r="BP220" i="1"/>
  <c r="BN220" i="1"/>
  <c r="Z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39" i="1"/>
  <c r="Z242" i="1"/>
  <c r="BN242" i="1"/>
  <c r="BP242" i="1"/>
  <c r="Z244" i="1"/>
  <c r="BN244" i="1"/>
  <c r="Z249" i="1"/>
  <c r="BN249" i="1"/>
  <c r="BP249" i="1"/>
  <c r="Z251" i="1"/>
  <c r="BN251" i="1"/>
  <c r="Z253" i="1"/>
  <c r="BN253" i="1"/>
  <c r="Z255" i="1"/>
  <c r="BN255" i="1"/>
  <c r="Y258" i="1"/>
  <c r="M627" i="1"/>
  <c r="Z262" i="1"/>
  <c r="BN262" i="1"/>
  <c r="Z264" i="1"/>
  <c r="BN264" i="1"/>
  <c r="Z266" i="1"/>
  <c r="BN266" i="1"/>
  <c r="Z268" i="1"/>
  <c r="BN268" i="1"/>
  <c r="Y269" i="1"/>
  <c r="O627" i="1"/>
  <c r="Z279" i="1"/>
  <c r="BN279" i="1"/>
  <c r="BP279" i="1"/>
  <c r="Z281" i="1"/>
  <c r="BN281" i="1"/>
  <c r="Y284" i="1"/>
  <c r="Y289" i="1"/>
  <c r="Q627" i="1"/>
  <c r="Z293" i="1"/>
  <c r="Z295" i="1" s="1"/>
  <c r="BN293" i="1"/>
  <c r="BP293" i="1"/>
  <c r="Y296" i="1"/>
  <c r="Z300" i="1"/>
  <c r="Z304" i="1" s="1"/>
  <c r="BN300" i="1"/>
  <c r="BP300" i="1"/>
  <c r="Z302" i="1"/>
  <c r="BN302" i="1"/>
  <c r="Y305" i="1"/>
  <c r="Y310" i="1"/>
  <c r="T627" i="1"/>
  <c r="Y315" i="1"/>
  <c r="Z318" i="1"/>
  <c r="Z319" i="1" s="1"/>
  <c r="BN318" i="1"/>
  <c r="BP318" i="1"/>
  <c r="Z323" i="1"/>
  <c r="BN323" i="1"/>
  <c r="BP323" i="1"/>
  <c r="Z324" i="1"/>
  <c r="BN324" i="1"/>
  <c r="Z326" i="1"/>
  <c r="BN326" i="1"/>
  <c r="Z328" i="1"/>
  <c r="BN328" i="1"/>
  <c r="Z330" i="1"/>
  <c r="BN330" i="1"/>
  <c r="Y331" i="1"/>
  <c r="Z334" i="1"/>
  <c r="BN334" i="1"/>
  <c r="BP334" i="1"/>
  <c r="Z336" i="1"/>
  <c r="BN336" i="1"/>
  <c r="Y339" i="1"/>
  <c r="Y347" i="1"/>
  <c r="Z342" i="1"/>
  <c r="BN342" i="1"/>
  <c r="BP344" i="1"/>
  <c r="BN344" i="1"/>
  <c r="Z344" i="1"/>
  <c r="BP352" i="1"/>
  <c r="BN352" i="1"/>
  <c r="Z352" i="1"/>
  <c r="BP358" i="1"/>
  <c r="BN358" i="1"/>
  <c r="Z358" i="1"/>
  <c r="Z360" i="1" s="1"/>
  <c r="Y367" i="1"/>
  <c r="BP375" i="1"/>
  <c r="BN375" i="1"/>
  <c r="Z375" i="1"/>
  <c r="Z377" i="1" s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X627" i="1"/>
  <c r="Y420" i="1"/>
  <c r="BP413" i="1"/>
  <c r="BN413" i="1"/>
  <c r="Z413" i="1"/>
  <c r="BP417" i="1"/>
  <c r="BN417" i="1"/>
  <c r="Z417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Y476" i="1"/>
  <c r="Y480" i="1"/>
  <c r="BP479" i="1"/>
  <c r="BN479" i="1"/>
  <c r="Z479" i="1"/>
  <c r="Z480" i="1" s="1"/>
  <c r="Y481" i="1"/>
  <c r="Y489" i="1"/>
  <c r="BP483" i="1"/>
  <c r="BN483" i="1"/>
  <c r="Z483" i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Z531" i="1" s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257" i="1"/>
  <c r="Y270" i="1"/>
  <c r="Y332" i="1"/>
  <c r="BP346" i="1"/>
  <c r="BN346" i="1"/>
  <c r="Z346" i="1"/>
  <c r="Y348" i="1"/>
  <c r="Y353" i="1"/>
  <c r="BP350" i="1"/>
  <c r="BN350" i="1"/>
  <c r="Z350" i="1"/>
  <c r="BP364" i="1"/>
  <c r="BN364" i="1"/>
  <c r="Z364" i="1"/>
  <c r="Z366" i="1" s="1"/>
  <c r="BP383" i="1"/>
  <c r="BN383" i="1"/>
  <c r="Z383" i="1"/>
  <c r="BP387" i="1"/>
  <c r="BN387" i="1"/>
  <c r="Z387" i="1"/>
  <c r="Z393" i="1" s="1"/>
  <c r="BP391" i="1"/>
  <c r="BN391" i="1"/>
  <c r="Z391" i="1"/>
  <c r="BP403" i="1"/>
  <c r="BN403" i="1"/>
  <c r="Z403" i="1"/>
  <c r="Y405" i="1"/>
  <c r="Y410" i="1"/>
  <c r="BP407" i="1"/>
  <c r="BN407" i="1"/>
  <c r="Z407" i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BP431" i="1"/>
  <c r="BN431" i="1"/>
  <c r="Z431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BP485" i="1"/>
  <c r="BN485" i="1"/>
  <c r="Z485" i="1"/>
  <c r="Y488" i="1"/>
  <c r="BP501" i="1"/>
  <c r="BN501" i="1"/>
  <c r="Z501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BP547" i="1"/>
  <c r="BN547" i="1"/>
  <c r="Z547" i="1"/>
  <c r="Z549" i="1" s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573" i="1" l="1"/>
  <c r="Z470" i="1"/>
  <c r="Z409" i="1"/>
  <c r="Z353" i="1"/>
  <c r="Z475" i="1"/>
  <c r="Z202" i="1"/>
  <c r="Z179" i="1"/>
  <c r="Z590" i="1"/>
  <c r="Z504" i="1"/>
  <c r="Z269" i="1"/>
  <c r="Z433" i="1"/>
  <c r="Z347" i="1"/>
  <c r="Z283" i="1"/>
  <c r="Z257" i="1"/>
  <c r="Z245" i="1"/>
  <c r="Z238" i="1"/>
  <c r="Z144" i="1"/>
  <c r="Z54" i="1"/>
  <c r="Z35" i="1"/>
  <c r="Z566" i="1"/>
  <c r="Z597" i="1"/>
  <c r="Z583" i="1"/>
  <c r="Z543" i="1"/>
  <c r="Z488" i="1"/>
  <c r="Z420" i="1"/>
  <c r="Z338" i="1"/>
  <c r="Z331" i="1"/>
  <c r="Z134" i="1"/>
  <c r="Z126" i="1"/>
  <c r="Z117" i="1"/>
  <c r="Z109" i="1"/>
  <c r="Z102" i="1"/>
  <c r="Z96" i="1"/>
  <c r="Z87" i="1"/>
  <c r="Z78" i="1"/>
  <c r="Z71" i="1"/>
  <c r="Y621" i="1"/>
  <c r="Y618" i="1"/>
  <c r="Z525" i="1"/>
  <c r="Z465" i="1"/>
  <c r="Z404" i="1"/>
  <c r="Z224" i="1"/>
  <c r="Z622" i="1" s="1"/>
  <c r="Y617" i="1"/>
  <c r="Y619" i="1"/>
  <c r="Y620" i="1" l="1"/>
</calcChain>
</file>

<file path=xl/sharedStrings.xml><?xml version="1.0" encoding="utf-8"?>
<sst xmlns="http://schemas.openxmlformats.org/spreadsheetml/2006/main" count="2921" uniqueCount="1038">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</sst>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6" xfId="0" applyBorder="1" applyProtection="1">
      <protection hidden="1"/>
    </xf>
    <xf numFmtId="0" fontId="644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27"/>
  <sheetViews>
    <sheetView showGridLines="0" tabSelected="1" zoomScaleNormal="100" zoomScaleSheetLayoutView="100" workbookViewId="0">
      <selection activeCell="AA74" sqref="AA74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1045" t="s">
        <v>0</v>
      </c>
      <c r="E1" s="762"/>
      <c r="F1" s="762"/>
      <c r="G1" s="12" t="s">
        <v>1</v>
      </c>
      <c r="H1" s="1045" t="s">
        <v>2</v>
      </c>
      <c r="I1" s="762"/>
      <c r="J1" s="762"/>
      <c r="K1" s="762"/>
      <c r="L1" s="762"/>
      <c r="M1" s="762"/>
      <c r="N1" s="762"/>
      <c r="O1" s="762"/>
      <c r="P1" s="762"/>
      <c r="Q1" s="762"/>
      <c r="R1" s="1109" t="s">
        <v>3</v>
      </c>
      <c r="S1" s="762"/>
      <c r="T1" s="76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1003" t="s">
        <v>8</v>
      </c>
      <c r="B5" s="904"/>
      <c r="C5" s="770"/>
      <c r="D5" s="862"/>
      <c r="E5" s="864"/>
      <c r="F5" s="802" t="s">
        <v>9</v>
      </c>
      <c r="G5" s="770"/>
      <c r="H5" s="862" t="s">
        <v>1037</v>
      </c>
      <c r="I5" s="863"/>
      <c r="J5" s="863"/>
      <c r="K5" s="863"/>
      <c r="L5" s="863"/>
      <c r="M5" s="864"/>
      <c r="N5" s="58"/>
      <c r="P5" s="24" t="s">
        <v>10</v>
      </c>
      <c r="Q5" s="773">
        <v>45600</v>
      </c>
      <c r="R5" s="774"/>
      <c r="T5" s="966" t="s">
        <v>11</v>
      </c>
      <c r="U5" s="900"/>
      <c r="V5" s="968" t="s">
        <v>12</v>
      </c>
      <c r="W5" s="774"/>
      <c r="AB5" s="51"/>
      <c r="AC5" s="51"/>
      <c r="AD5" s="51"/>
      <c r="AE5" s="51"/>
    </row>
    <row r="6" spans="1:32" s="720" customFormat="1" ht="24" customHeight="1" x14ac:dyDescent="0.2">
      <c r="A6" s="1003" t="s">
        <v>13</v>
      </c>
      <c r="B6" s="904"/>
      <c r="C6" s="770"/>
      <c r="D6" s="866" t="s">
        <v>14</v>
      </c>
      <c r="E6" s="867"/>
      <c r="F6" s="867"/>
      <c r="G6" s="867"/>
      <c r="H6" s="867"/>
      <c r="I6" s="867"/>
      <c r="J6" s="867"/>
      <c r="K6" s="867"/>
      <c r="L6" s="867"/>
      <c r="M6" s="774"/>
      <c r="N6" s="59"/>
      <c r="P6" s="24" t="s">
        <v>15</v>
      </c>
      <c r="Q6" s="784" t="str">
        <f>IF(Q5=0," ",CHOOSE(WEEKDAY(Q5,2),"Понедельник","Вторник","Среда","Четверг","Пятница","Суббота","Воскресенье"))</f>
        <v>Понедельник</v>
      </c>
      <c r="R6" s="730"/>
      <c r="T6" s="975" t="s">
        <v>16</v>
      </c>
      <c r="U6" s="900"/>
      <c r="V6" s="878" t="s">
        <v>17</v>
      </c>
      <c r="W6" s="879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1082" t="str">
        <f>IFERROR(VLOOKUP(DeliveryAddress,Table,3,0),1)</f>
        <v>1</v>
      </c>
      <c r="E7" s="1083"/>
      <c r="F7" s="1083"/>
      <c r="G7" s="1083"/>
      <c r="H7" s="1083"/>
      <c r="I7" s="1083"/>
      <c r="J7" s="1083"/>
      <c r="K7" s="1083"/>
      <c r="L7" s="1083"/>
      <c r="M7" s="971"/>
      <c r="N7" s="60"/>
      <c r="P7" s="24"/>
      <c r="Q7" s="42"/>
      <c r="R7" s="42"/>
      <c r="T7" s="735"/>
      <c r="U7" s="900"/>
      <c r="V7" s="880"/>
      <c r="W7" s="881"/>
      <c r="AB7" s="51"/>
      <c r="AC7" s="51"/>
      <c r="AD7" s="51"/>
      <c r="AE7" s="51"/>
    </row>
    <row r="8" spans="1:32" s="720" customFormat="1" ht="25.5" customHeight="1" x14ac:dyDescent="0.2">
      <c r="A8" s="755" t="s">
        <v>18</v>
      </c>
      <c r="B8" s="732"/>
      <c r="C8" s="733"/>
      <c r="D8" s="1094"/>
      <c r="E8" s="1095"/>
      <c r="F8" s="1095"/>
      <c r="G8" s="1095"/>
      <c r="H8" s="1095"/>
      <c r="I8" s="1095"/>
      <c r="J8" s="1095"/>
      <c r="K8" s="1095"/>
      <c r="L8" s="1095"/>
      <c r="M8" s="1096"/>
      <c r="N8" s="61"/>
      <c r="P8" s="24" t="s">
        <v>19</v>
      </c>
      <c r="Q8" s="970">
        <v>0.41666666666666669</v>
      </c>
      <c r="R8" s="971"/>
      <c r="T8" s="735"/>
      <c r="U8" s="900"/>
      <c r="V8" s="880"/>
      <c r="W8" s="881"/>
      <c r="AB8" s="51"/>
      <c r="AC8" s="51"/>
      <c r="AD8" s="51"/>
      <c r="AE8" s="51"/>
    </row>
    <row r="9" spans="1:32" s="720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16"/>
      <c r="E9" s="817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934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9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21"/>
      <c r="P9" s="26" t="s">
        <v>20</v>
      </c>
      <c r="Q9" s="1023"/>
      <c r="R9" s="807"/>
      <c r="T9" s="735"/>
      <c r="U9" s="900"/>
      <c r="V9" s="882"/>
      <c r="W9" s="883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16"/>
      <c r="E10" s="817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06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76"/>
      <c r="R10" s="977"/>
      <c r="U10" s="24" t="s">
        <v>22</v>
      </c>
      <c r="V10" s="1120" t="s">
        <v>23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25"/>
      <c r="R11" s="774"/>
      <c r="U11" s="24" t="s">
        <v>26</v>
      </c>
      <c r="V11" s="806" t="s">
        <v>27</v>
      </c>
      <c r="W11" s="807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47" t="s">
        <v>28</v>
      </c>
      <c r="B12" s="904"/>
      <c r="C12" s="904"/>
      <c r="D12" s="904"/>
      <c r="E12" s="904"/>
      <c r="F12" s="904"/>
      <c r="G12" s="904"/>
      <c r="H12" s="904"/>
      <c r="I12" s="904"/>
      <c r="J12" s="904"/>
      <c r="K12" s="904"/>
      <c r="L12" s="904"/>
      <c r="M12" s="770"/>
      <c r="N12" s="62"/>
      <c r="P12" s="24" t="s">
        <v>29</v>
      </c>
      <c r="Q12" s="970"/>
      <c r="R12" s="971"/>
      <c r="S12" s="23"/>
      <c r="U12" s="24"/>
      <c r="V12" s="762"/>
      <c r="W12" s="735"/>
      <c r="AB12" s="51"/>
      <c r="AC12" s="51"/>
      <c r="AD12" s="51"/>
      <c r="AE12" s="51"/>
    </row>
    <row r="13" spans="1:32" s="720" customFormat="1" ht="23.25" customHeight="1" x14ac:dyDescent="0.2">
      <c r="A13" s="947" t="s">
        <v>30</v>
      </c>
      <c r="B13" s="904"/>
      <c r="C13" s="904"/>
      <c r="D13" s="904"/>
      <c r="E13" s="904"/>
      <c r="F13" s="904"/>
      <c r="G13" s="904"/>
      <c r="H13" s="904"/>
      <c r="I13" s="904"/>
      <c r="J13" s="904"/>
      <c r="K13" s="904"/>
      <c r="L13" s="904"/>
      <c r="M13" s="770"/>
      <c r="N13" s="62"/>
      <c r="O13" s="26"/>
      <c r="P13" s="26" t="s">
        <v>31</v>
      </c>
      <c r="Q13" s="806"/>
      <c r="R13" s="80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47" t="s">
        <v>32</v>
      </c>
      <c r="B14" s="904"/>
      <c r="C14" s="904"/>
      <c r="D14" s="904"/>
      <c r="E14" s="904"/>
      <c r="F14" s="904"/>
      <c r="G14" s="904"/>
      <c r="H14" s="904"/>
      <c r="I14" s="904"/>
      <c r="J14" s="904"/>
      <c r="K14" s="904"/>
      <c r="L14" s="904"/>
      <c r="M14" s="77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0" t="s">
        <v>33</v>
      </c>
      <c r="B15" s="904"/>
      <c r="C15" s="904"/>
      <c r="D15" s="904"/>
      <c r="E15" s="904"/>
      <c r="F15" s="904"/>
      <c r="G15" s="904"/>
      <c r="H15" s="904"/>
      <c r="I15" s="904"/>
      <c r="J15" s="904"/>
      <c r="K15" s="904"/>
      <c r="L15" s="904"/>
      <c r="M15" s="770"/>
      <c r="N15" s="63"/>
      <c r="P15" s="956" t="s">
        <v>34</v>
      </c>
      <c r="Q15" s="762"/>
      <c r="R15" s="762"/>
      <c r="S15" s="762"/>
      <c r="T15" s="76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7"/>
      <c r="Q16" s="957"/>
      <c r="R16" s="957"/>
      <c r="S16" s="957"/>
      <c r="T16" s="95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2" t="s">
        <v>35</v>
      </c>
      <c r="B17" s="742" t="s">
        <v>36</v>
      </c>
      <c r="C17" s="1004" t="s">
        <v>37</v>
      </c>
      <c r="D17" s="742" t="s">
        <v>38</v>
      </c>
      <c r="E17" s="743"/>
      <c r="F17" s="742" t="s">
        <v>39</v>
      </c>
      <c r="G17" s="742" t="s">
        <v>40</v>
      </c>
      <c r="H17" s="742" t="s">
        <v>41</v>
      </c>
      <c r="I17" s="742" t="s">
        <v>42</v>
      </c>
      <c r="J17" s="742" t="s">
        <v>43</v>
      </c>
      <c r="K17" s="742" t="s">
        <v>44</v>
      </c>
      <c r="L17" s="742" t="s">
        <v>45</v>
      </c>
      <c r="M17" s="742" t="s">
        <v>46</v>
      </c>
      <c r="N17" s="742" t="s">
        <v>47</v>
      </c>
      <c r="O17" s="742" t="s">
        <v>48</v>
      </c>
      <c r="P17" s="742" t="s">
        <v>49</v>
      </c>
      <c r="Q17" s="1050"/>
      <c r="R17" s="1050"/>
      <c r="S17" s="1050"/>
      <c r="T17" s="743"/>
      <c r="U17" s="769" t="s">
        <v>50</v>
      </c>
      <c r="V17" s="770"/>
      <c r="W17" s="742" t="s">
        <v>51</v>
      </c>
      <c r="X17" s="742" t="s">
        <v>52</v>
      </c>
      <c r="Y17" s="771" t="s">
        <v>53</v>
      </c>
      <c r="Z17" s="890" t="s">
        <v>54</v>
      </c>
      <c r="AA17" s="796" t="s">
        <v>55</v>
      </c>
      <c r="AB17" s="796" t="s">
        <v>56</v>
      </c>
      <c r="AC17" s="796" t="s">
        <v>57</v>
      </c>
      <c r="AD17" s="796" t="s">
        <v>58</v>
      </c>
      <c r="AE17" s="797"/>
      <c r="AF17" s="798"/>
      <c r="AG17" s="66"/>
      <c r="BD17" s="65" t="s">
        <v>59</v>
      </c>
    </row>
    <row r="18" spans="1:68" ht="14.25" customHeight="1" x14ac:dyDescent="0.2">
      <c r="A18" s="748"/>
      <c r="B18" s="748"/>
      <c r="C18" s="748"/>
      <c r="D18" s="744"/>
      <c r="E18" s="745"/>
      <c r="F18" s="748"/>
      <c r="G18" s="748"/>
      <c r="H18" s="748"/>
      <c r="I18" s="748"/>
      <c r="J18" s="748"/>
      <c r="K18" s="748"/>
      <c r="L18" s="748"/>
      <c r="M18" s="748"/>
      <c r="N18" s="748"/>
      <c r="O18" s="748"/>
      <c r="P18" s="744"/>
      <c r="Q18" s="1051"/>
      <c r="R18" s="1051"/>
      <c r="S18" s="1051"/>
      <c r="T18" s="745"/>
      <c r="U18" s="67" t="s">
        <v>60</v>
      </c>
      <c r="V18" s="67" t="s">
        <v>61</v>
      </c>
      <c r="W18" s="748"/>
      <c r="X18" s="748"/>
      <c r="Y18" s="772"/>
      <c r="Z18" s="891"/>
      <c r="AA18" s="886"/>
      <c r="AB18" s="886"/>
      <c r="AC18" s="886"/>
      <c r="AD18" s="799"/>
      <c r="AE18" s="800"/>
      <c r="AF18" s="801"/>
      <c r="AG18" s="66"/>
      <c r="BD18" s="65"/>
    </row>
    <row r="19" spans="1:68" ht="27.75" hidden="1" customHeight="1" x14ac:dyDescent="0.2">
      <c r="A19" s="908" t="s">
        <v>62</v>
      </c>
      <c r="B19" s="909"/>
      <c r="C19" s="909"/>
      <c r="D19" s="909"/>
      <c r="E19" s="909"/>
      <c r="F19" s="909"/>
      <c r="G19" s="909"/>
      <c r="H19" s="909"/>
      <c r="I19" s="909"/>
      <c r="J19" s="909"/>
      <c r="K19" s="909"/>
      <c r="L19" s="909"/>
      <c r="M19" s="909"/>
      <c r="N19" s="909"/>
      <c r="O19" s="909"/>
      <c r="P19" s="909"/>
      <c r="Q19" s="909"/>
      <c r="R19" s="909"/>
      <c r="S19" s="909"/>
      <c r="T19" s="909"/>
      <c r="U19" s="909"/>
      <c r="V19" s="909"/>
      <c r="W19" s="909"/>
      <c r="X19" s="909"/>
      <c r="Y19" s="909"/>
      <c r="Z19" s="909"/>
      <c r="AA19" s="48"/>
      <c r="AB19" s="48"/>
      <c r="AC19" s="48"/>
    </row>
    <row r="20" spans="1:68" ht="16.5" hidden="1" customHeight="1" x14ac:dyDescent="0.25">
      <c r="A20" s="761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hidden="1" customHeight="1" x14ac:dyDescent="0.25">
      <c r="A21" s="737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29">
        <v>4680115885004</v>
      </c>
      <c r="E22" s="730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9"/>
      <c r="R22" s="739"/>
      <c r="S22" s="739"/>
      <c r="T22" s="740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31" t="s">
        <v>70</v>
      </c>
      <c r="Q23" s="732"/>
      <c r="R23" s="732"/>
      <c r="S23" s="732"/>
      <c r="T23" s="732"/>
      <c r="U23" s="732"/>
      <c r="V23" s="733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hidden="1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31" t="s">
        <v>70</v>
      </c>
      <c r="Q24" s="732"/>
      <c r="R24" s="732"/>
      <c r="S24" s="732"/>
      <c r="T24" s="732"/>
      <c r="U24" s="732"/>
      <c r="V24" s="733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hidden="1" customHeight="1" x14ac:dyDescent="0.25">
      <c r="A25" s="737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29">
        <v>4680115885912</v>
      </c>
      <c r="E26" s="730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895" t="s">
        <v>76</v>
      </c>
      <c r="Q26" s="739"/>
      <c r="R26" s="739"/>
      <c r="S26" s="739"/>
      <c r="T26" s="740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29">
        <v>4607091383881</v>
      </c>
      <c r="E27" s="730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9"/>
      <c r="R27" s="739"/>
      <c r="S27" s="739"/>
      <c r="T27" s="740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29">
        <v>4607091388237</v>
      </c>
      <c r="E28" s="730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9"/>
      <c r="R28" s="739"/>
      <c r="S28" s="739"/>
      <c r="T28" s="740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29">
        <v>4607091383935</v>
      </c>
      <c r="E29" s="730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8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9"/>
      <c r="R29" s="739"/>
      <c r="S29" s="739"/>
      <c r="T29" s="740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29">
        <v>4680115881990</v>
      </c>
      <c r="E30" s="730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1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9"/>
      <c r="R30" s="739"/>
      <c r="S30" s="739"/>
      <c r="T30" s="740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29">
        <v>4680115881853</v>
      </c>
      <c r="E31" s="730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99" t="s">
        <v>91</v>
      </c>
      <c r="Q31" s="739"/>
      <c r="R31" s="739"/>
      <c r="S31" s="739"/>
      <c r="T31" s="740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29">
        <v>4680115885905</v>
      </c>
      <c r="E32" s="730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63" t="s">
        <v>95</v>
      </c>
      <c r="Q32" s="739"/>
      <c r="R32" s="739"/>
      <c r="S32" s="739"/>
      <c r="T32" s="740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29">
        <v>4607091383911</v>
      </c>
      <c r="E33" s="730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9"/>
      <c r="R33" s="739"/>
      <c r="S33" s="739"/>
      <c r="T33" s="740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29">
        <v>4607091388244</v>
      </c>
      <c r="E34" s="730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9"/>
      <c r="R34" s="739"/>
      <c r="S34" s="739"/>
      <c r="T34" s="740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31" t="s">
        <v>70</v>
      </c>
      <c r="Q35" s="732"/>
      <c r="R35" s="732"/>
      <c r="S35" s="732"/>
      <c r="T35" s="732"/>
      <c r="U35" s="732"/>
      <c r="V35" s="733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hidden="1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31" t="s">
        <v>70</v>
      </c>
      <c r="Q36" s="732"/>
      <c r="R36" s="732"/>
      <c r="S36" s="732"/>
      <c r="T36" s="732"/>
      <c r="U36" s="732"/>
      <c r="V36" s="733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hidden="1" customHeight="1" x14ac:dyDescent="0.25">
      <c r="A37" s="737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29">
        <v>4607091388503</v>
      </c>
      <c r="E38" s="730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9"/>
      <c r="R38" s="739"/>
      <c r="S38" s="739"/>
      <c r="T38" s="740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31" t="s">
        <v>70</v>
      </c>
      <c r="Q39" s="732"/>
      <c r="R39" s="732"/>
      <c r="S39" s="732"/>
      <c r="T39" s="732"/>
      <c r="U39" s="732"/>
      <c r="V39" s="733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hidden="1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31" t="s">
        <v>70</v>
      </c>
      <c r="Q40" s="732"/>
      <c r="R40" s="732"/>
      <c r="S40" s="732"/>
      <c r="T40" s="732"/>
      <c r="U40" s="732"/>
      <c r="V40" s="733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hidden="1" customHeight="1" x14ac:dyDescent="0.25">
      <c r="A41" s="737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29">
        <v>4607091389111</v>
      </c>
      <c r="E42" s="730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9"/>
      <c r="R42" s="739"/>
      <c r="S42" s="739"/>
      <c r="T42" s="740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31" t="s">
        <v>70</v>
      </c>
      <c r="Q43" s="732"/>
      <c r="R43" s="732"/>
      <c r="S43" s="732"/>
      <c r="T43" s="732"/>
      <c r="U43" s="732"/>
      <c r="V43" s="733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hidden="1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31" t="s">
        <v>70</v>
      </c>
      <c r="Q44" s="732"/>
      <c r="R44" s="732"/>
      <c r="S44" s="732"/>
      <c r="T44" s="732"/>
      <c r="U44" s="732"/>
      <c r="V44" s="733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hidden="1" customHeight="1" x14ac:dyDescent="0.2">
      <c r="A45" s="908" t="s">
        <v>111</v>
      </c>
      <c r="B45" s="909"/>
      <c r="C45" s="909"/>
      <c r="D45" s="909"/>
      <c r="E45" s="909"/>
      <c r="F45" s="909"/>
      <c r="G45" s="909"/>
      <c r="H45" s="909"/>
      <c r="I45" s="909"/>
      <c r="J45" s="909"/>
      <c r="K45" s="909"/>
      <c r="L45" s="909"/>
      <c r="M45" s="909"/>
      <c r="N45" s="909"/>
      <c r="O45" s="909"/>
      <c r="P45" s="909"/>
      <c r="Q45" s="909"/>
      <c r="R45" s="909"/>
      <c r="S45" s="909"/>
      <c r="T45" s="909"/>
      <c r="U45" s="909"/>
      <c r="V45" s="909"/>
      <c r="W45" s="909"/>
      <c r="X45" s="909"/>
      <c r="Y45" s="909"/>
      <c r="Z45" s="909"/>
      <c r="AA45" s="48"/>
      <c r="AB45" s="48"/>
      <c r="AC45" s="48"/>
    </row>
    <row r="46" spans="1:68" ht="16.5" hidden="1" customHeight="1" x14ac:dyDescent="0.25">
      <c r="A46" s="761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hidden="1" customHeight="1" x14ac:dyDescent="0.25">
      <c r="A47" s="737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hidden="1" customHeight="1" x14ac:dyDescent="0.25">
      <c r="A48" s="54" t="s">
        <v>114</v>
      </c>
      <c r="B48" s="54" t="s">
        <v>115</v>
      </c>
      <c r="C48" s="31">
        <v>4301011540</v>
      </c>
      <c r="D48" s="729">
        <v>4607091385670</v>
      </c>
      <c r="E48" s="730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5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9"/>
      <c r="R48" s="739"/>
      <c r="S48" s="739"/>
      <c r="T48" s="740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4301011380</v>
      </c>
      <c r="D49" s="729">
        <v>4607091385670</v>
      </c>
      <c r="E49" s="730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9"/>
      <c r="R49" s="739"/>
      <c r="S49" s="739"/>
      <c r="T49" s="740"/>
      <c r="U49" s="34"/>
      <c r="V49" s="34"/>
      <c r="W49" s="35" t="s">
        <v>68</v>
      </c>
      <c r="X49" s="723">
        <v>0</v>
      </c>
      <c r="Y49" s="724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29">
        <v>4680115883956</v>
      </c>
      <c r="E50" s="730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105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9"/>
      <c r="R50" s="739"/>
      <c r="S50" s="739"/>
      <c r="T50" s="740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4301011565</v>
      </c>
      <c r="D51" s="729">
        <v>4680115882539</v>
      </c>
      <c r="E51" s="730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8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9"/>
      <c r="R51" s="739"/>
      <c r="S51" s="739"/>
      <c r="T51" s="740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4301011382</v>
      </c>
      <c r="D52" s="729">
        <v>4607091385687</v>
      </c>
      <c r="E52" s="730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103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9"/>
      <c r="R52" s="739"/>
      <c r="S52" s="739"/>
      <c r="T52" s="740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29">
        <v>4680115883949</v>
      </c>
      <c r="E53" s="730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10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9"/>
      <c r="R53" s="739"/>
      <c r="S53" s="739"/>
      <c r="T53" s="740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31" t="s">
        <v>70</v>
      </c>
      <c r="Q54" s="732"/>
      <c r="R54" s="732"/>
      <c r="S54" s="732"/>
      <c r="T54" s="732"/>
      <c r="U54" s="732"/>
      <c r="V54" s="733"/>
      <c r="W54" s="37" t="s">
        <v>71</v>
      </c>
      <c r="X54" s="725">
        <f>IFERROR(X48/H48,"0")+IFERROR(X49/H49,"0")+IFERROR(X50/H50,"0")+IFERROR(X51/H51,"0")+IFERROR(X52/H52,"0")+IFERROR(X53/H53,"0")</f>
        <v>0</v>
      </c>
      <c r="Y54" s="725">
        <f>IFERROR(Y48/H48,"0")+IFERROR(Y49/H49,"0")+IFERROR(Y50/H50,"0")+IFERROR(Y51/H51,"0")+IFERROR(Y52/H52,"0")+IFERROR(Y53/H53,"0")</f>
        <v>0</v>
      </c>
      <c r="Z54" s="725">
        <f>IFERROR(IF(Z48="",0,Z48),"0")+IFERROR(IF(Z49="",0,Z49),"0")+IFERROR(IF(Z50="",0,Z50),"0")+IFERROR(IF(Z51="",0,Z51),"0")+IFERROR(IF(Z52="",0,Z52),"0")+IFERROR(IF(Z53="",0,Z53),"0")</f>
        <v>0</v>
      </c>
      <c r="AA54" s="726"/>
      <c r="AB54" s="726"/>
      <c r="AC54" s="726"/>
    </row>
    <row r="55" spans="1:68" hidden="1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31" t="s">
        <v>70</v>
      </c>
      <c r="Q55" s="732"/>
      <c r="R55" s="732"/>
      <c r="S55" s="732"/>
      <c r="T55" s="732"/>
      <c r="U55" s="732"/>
      <c r="V55" s="733"/>
      <c r="W55" s="37" t="s">
        <v>68</v>
      </c>
      <c r="X55" s="725">
        <f>IFERROR(SUM(X48:X53),"0")</f>
        <v>0</v>
      </c>
      <c r="Y55" s="725">
        <f>IFERROR(SUM(Y48:Y53),"0")</f>
        <v>0</v>
      </c>
      <c r="Z55" s="37"/>
      <c r="AA55" s="726"/>
      <c r="AB55" s="726"/>
      <c r="AC55" s="726"/>
    </row>
    <row r="56" spans="1:68" ht="14.25" hidden="1" customHeight="1" x14ac:dyDescent="0.25">
      <c r="A56" s="737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29">
        <v>4680115885233</v>
      </c>
      <c r="E57" s="730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8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9"/>
      <c r="R57" s="739"/>
      <c r="S57" s="739"/>
      <c r="T57" s="740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29">
        <v>4680115884915</v>
      </c>
      <c r="E58" s="730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7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9"/>
      <c r="R58" s="739"/>
      <c r="S58" s="739"/>
      <c r="T58" s="740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31" t="s">
        <v>70</v>
      </c>
      <c r="Q59" s="732"/>
      <c r="R59" s="732"/>
      <c r="S59" s="732"/>
      <c r="T59" s="732"/>
      <c r="U59" s="732"/>
      <c r="V59" s="733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hidden="1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31" t="s">
        <v>70</v>
      </c>
      <c r="Q60" s="732"/>
      <c r="R60" s="732"/>
      <c r="S60" s="732"/>
      <c r="T60" s="732"/>
      <c r="U60" s="732"/>
      <c r="V60" s="733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hidden="1" customHeight="1" x14ac:dyDescent="0.25">
      <c r="A61" s="761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hidden="1" customHeight="1" x14ac:dyDescent="0.25">
      <c r="A62" s="737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29">
        <v>4680115885882</v>
      </c>
      <c r="E63" s="730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54" t="s">
        <v>140</v>
      </c>
      <c r="Q63" s="739"/>
      <c r="R63" s="739"/>
      <c r="S63" s="739"/>
      <c r="T63" s="740"/>
      <c r="U63" s="34"/>
      <c r="V63" s="34"/>
      <c r="W63" s="35" t="s">
        <v>68</v>
      </c>
      <c r="X63" s="723">
        <v>0</v>
      </c>
      <c r="Y63" s="724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4301011817</v>
      </c>
      <c r="D64" s="729">
        <v>4680115881426</v>
      </c>
      <c r="E64" s="730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8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9"/>
      <c r="R64" s="739"/>
      <c r="S64" s="739"/>
      <c r="T64" s="740"/>
      <c r="U64" s="34"/>
      <c r="V64" s="34"/>
      <c r="W64" s="35" t="s">
        <v>68</v>
      </c>
      <c r="X64" s="723">
        <v>0</v>
      </c>
      <c r="Y64" s="724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143</v>
      </c>
      <c r="B65" s="54" t="s">
        <v>146</v>
      </c>
      <c r="C65" s="31">
        <v>4301011948</v>
      </c>
      <c r="D65" s="729">
        <v>4680115881426</v>
      </c>
      <c r="E65" s="730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9"/>
      <c r="R65" s="739"/>
      <c r="S65" s="739"/>
      <c r="T65" s="740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4301011386</v>
      </c>
      <c r="D66" s="729">
        <v>4680115880283</v>
      </c>
      <c r="E66" s="730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10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9"/>
      <c r="R66" s="739"/>
      <c r="S66" s="739"/>
      <c r="T66" s="740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152</v>
      </c>
      <c r="B67" s="54" t="s">
        <v>153</v>
      </c>
      <c r="C67" s="31">
        <v>4301011432</v>
      </c>
      <c r="D67" s="729">
        <v>4680115882720</v>
      </c>
      <c r="E67" s="730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8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9"/>
      <c r="R67" s="739"/>
      <c r="S67" s="739"/>
      <c r="T67" s="740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155</v>
      </c>
      <c r="B68" s="54" t="s">
        <v>156</v>
      </c>
      <c r="C68" s="31">
        <v>4301011589</v>
      </c>
      <c r="D68" s="729">
        <v>4680115885899</v>
      </c>
      <c r="E68" s="730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1031" t="s">
        <v>158</v>
      </c>
      <c r="Q68" s="739"/>
      <c r="R68" s="739"/>
      <c r="S68" s="739"/>
      <c r="T68" s="740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hidden="1" customHeight="1" x14ac:dyDescent="0.25">
      <c r="A69" s="54" t="s">
        <v>160</v>
      </c>
      <c r="B69" s="54" t="s">
        <v>161</v>
      </c>
      <c r="C69" s="31">
        <v>4301012008</v>
      </c>
      <c r="D69" s="729">
        <v>4680115881525</v>
      </c>
      <c r="E69" s="730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7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9"/>
      <c r="R69" s="739"/>
      <c r="S69" s="739"/>
      <c r="T69" s="740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163</v>
      </c>
      <c r="B70" s="54" t="s">
        <v>164</v>
      </c>
      <c r="C70" s="31">
        <v>4301011802</v>
      </c>
      <c r="D70" s="729">
        <v>4680115881419</v>
      </c>
      <c r="E70" s="730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78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9"/>
      <c r="R70" s="739"/>
      <c r="S70" s="739"/>
      <c r="T70" s="740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idden="1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31" t="s">
        <v>70</v>
      </c>
      <c r="Q71" s="732"/>
      <c r="R71" s="732"/>
      <c r="S71" s="732"/>
      <c r="T71" s="732"/>
      <c r="U71" s="732"/>
      <c r="V71" s="733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0</v>
      </c>
      <c r="Y71" s="725">
        <f>IFERROR(Y63/H63,"0")+IFERROR(Y64/H64,"0")+IFERROR(Y65/H65,"0")+IFERROR(Y66/H66,"0")+IFERROR(Y67/H67,"0")+IFERROR(Y68/H68,"0")+IFERROR(Y69/H69,"0")+IFERROR(Y70/H70,"0")</f>
        <v>0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6"/>
      <c r="AB71" s="726"/>
      <c r="AC71" s="726"/>
    </row>
    <row r="72" spans="1:68" hidden="1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31" t="s">
        <v>70</v>
      </c>
      <c r="Q72" s="732"/>
      <c r="R72" s="732"/>
      <c r="S72" s="732"/>
      <c r="T72" s="732"/>
      <c r="U72" s="732"/>
      <c r="V72" s="733"/>
      <c r="W72" s="37" t="s">
        <v>68</v>
      </c>
      <c r="X72" s="725">
        <f>IFERROR(SUM(X63:X70),"0")</f>
        <v>0</v>
      </c>
      <c r="Y72" s="725">
        <f>IFERROR(SUM(Y63:Y70),"0")</f>
        <v>0</v>
      </c>
      <c r="Z72" s="37"/>
      <c r="AA72" s="726"/>
      <c r="AB72" s="726"/>
      <c r="AC72" s="726"/>
    </row>
    <row r="73" spans="1:68" ht="14.25" hidden="1" customHeight="1" x14ac:dyDescent="0.25">
      <c r="A73" s="737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29">
        <v>4680115881440</v>
      </c>
      <c r="E74" s="730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8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9"/>
      <c r="R74" s="739"/>
      <c r="S74" s="739"/>
      <c r="T74" s="740"/>
      <c r="U74" s="34"/>
      <c r="V74" s="34"/>
      <c r="W74" s="35" t="s">
        <v>68</v>
      </c>
      <c r="X74" s="723">
        <v>52</v>
      </c>
      <c r="Y74" s="724">
        <f>IFERROR(IF(X74="",0,CEILING((X74/$H74),1)*$H74),"")</f>
        <v>54</v>
      </c>
      <c r="Z74" s="36">
        <f>IFERROR(IF(Y74=0,"",ROUNDUP(Y74/H74,0)*0.02175),"")</f>
        <v>0.10874999999999999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54.311111111111103</v>
      </c>
      <c r="BN74" s="64">
        <f>IFERROR(Y74*I74/H74,"0")</f>
        <v>56.4</v>
      </c>
      <c r="BO74" s="64">
        <f>IFERROR(1/J74*(X74/H74),"0")</f>
        <v>8.5978835978835974E-2</v>
      </c>
      <c r="BP74" s="64">
        <f>IFERROR(1/J74*(Y74/H74),"0")</f>
        <v>8.9285714285714274E-2</v>
      </c>
    </row>
    <row r="75" spans="1:68" ht="27" hidden="1" customHeight="1" x14ac:dyDescent="0.25">
      <c r="A75" s="54" t="s">
        <v>169</v>
      </c>
      <c r="B75" s="54" t="s">
        <v>170</v>
      </c>
      <c r="C75" s="31">
        <v>4301020228</v>
      </c>
      <c r="D75" s="729">
        <v>4680115882751</v>
      </c>
      <c r="E75" s="730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81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9"/>
      <c r="R75" s="739"/>
      <c r="S75" s="739"/>
      <c r="T75" s="740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4301020358</v>
      </c>
      <c r="D76" s="729">
        <v>4680115885950</v>
      </c>
      <c r="E76" s="730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67" t="s">
        <v>174</v>
      </c>
      <c r="Q76" s="739"/>
      <c r="R76" s="739"/>
      <c r="S76" s="739"/>
      <c r="T76" s="740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4301020296</v>
      </c>
      <c r="D77" s="729">
        <v>4680115881433</v>
      </c>
      <c r="E77" s="730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9"/>
      <c r="R77" s="739"/>
      <c r="S77" s="739"/>
      <c r="T77" s="740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31" t="s">
        <v>70</v>
      </c>
      <c r="Q78" s="732"/>
      <c r="R78" s="732"/>
      <c r="S78" s="732"/>
      <c r="T78" s="732"/>
      <c r="U78" s="732"/>
      <c r="V78" s="733"/>
      <c r="W78" s="37" t="s">
        <v>71</v>
      </c>
      <c r="X78" s="725">
        <f>IFERROR(X74/H74,"0")+IFERROR(X75/H75,"0")+IFERROR(X76/H76,"0")+IFERROR(X77/H77,"0")</f>
        <v>4.8148148148148149</v>
      </c>
      <c r="Y78" s="725">
        <f>IFERROR(Y74/H74,"0")+IFERROR(Y75/H75,"0")+IFERROR(Y76/H76,"0")+IFERROR(Y77/H77,"0")</f>
        <v>5</v>
      </c>
      <c r="Z78" s="725">
        <f>IFERROR(IF(Z74="",0,Z74),"0")+IFERROR(IF(Z75="",0,Z75),"0")+IFERROR(IF(Z76="",0,Z76),"0")+IFERROR(IF(Z77="",0,Z77),"0")</f>
        <v>0.10874999999999999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31" t="s">
        <v>70</v>
      </c>
      <c r="Q79" s="732"/>
      <c r="R79" s="732"/>
      <c r="S79" s="732"/>
      <c r="T79" s="732"/>
      <c r="U79" s="732"/>
      <c r="V79" s="733"/>
      <c r="W79" s="37" t="s">
        <v>68</v>
      </c>
      <c r="X79" s="725">
        <f>IFERROR(SUM(X74:X77),"0")</f>
        <v>52</v>
      </c>
      <c r="Y79" s="725">
        <f>IFERROR(SUM(Y74:Y77),"0")</f>
        <v>54</v>
      </c>
      <c r="Z79" s="37"/>
      <c r="AA79" s="726"/>
      <c r="AB79" s="726"/>
      <c r="AC79" s="726"/>
    </row>
    <row r="80" spans="1:68" ht="14.25" hidden="1" customHeight="1" x14ac:dyDescent="0.25">
      <c r="A80" s="737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hidden="1" customHeight="1" x14ac:dyDescent="0.25">
      <c r="A81" s="54" t="s">
        <v>177</v>
      </c>
      <c r="B81" s="54" t="s">
        <v>178</v>
      </c>
      <c r="C81" s="31">
        <v>4301031242</v>
      </c>
      <c r="D81" s="729">
        <v>4680115885066</v>
      </c>
      <c r="E81" s="730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11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9"/>
      <c r="R81" s="739"/>
      <c r="S81" s="739"/>
      <c r="T81" s="740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180</v>
      </c>
      <c r="B82" s="54" t="s">
        <v>181</v>
      </c>
      <c r="C82" s="31">
        <v>4301031240</v>
      </c>
      <c r="D82" s="729">
        <v>4680115885042</v>
      </c>
      <c r="E82" s="730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0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9"/>
      <c r="R82" s="739"/>
      <c r="S82" s="739"/>
      <c r="T82" s="740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4301031315</v>
      </c>
      <c r="D83" s="729">
        <v>4680115885080</v>
      </c>
      <c r="E83" s="730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82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9"/>
      <c r="R83" s="739"/>
      <c r="S83" s="739"/>
      <c r="T83" s="740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186</v>
      </c>
      <c r="B84" s="54" t="s">
        <v>187</v>
      </c>
      <c r="C84" s="31">
        <v>4301031243</v>
      </c>
      <c r="D84" s="729">
        <v>4680115885073</v>
      </c>
      <c r="E84" s="730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8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9"/>
      <c r="R84" s="739"/>
      <c r="S84" s="739"/>
      <c r="T84" s="740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29">
        <v>4680115885059</v>
      </c>
      <c r="E85" s="730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9"/>
      <c r="R85" s="739"/>
      <c r="S85" s="739"/>
      <c r="T85" s="740"/>
      <c r="U85" s="34"/>
      <c r="V85" s="34"/>
      <c r="W85" s="35" t="s">
        <v>68</v>
      </c>
      <c r="X85" s="723">
        <v>5</v>
      </c>
      <c r="Y85" s="724">
        <f t="shared" si="16"/>
        <v>5.4</v>
      </c>
      <c r="Z85" s="36">
        <f>IFERROR(IF(Y85=0,"",ROUNDUP(Y85/H85,0)*0.00502),"")</f>
        <v>1.506E-2</v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5.2777777777777777</v>
      </c>
      <c r="BN85" s="64">
        <f t="shared" si="18"/>
        <v>5.7</v>
      </c>
      <c r="BO85" s="64">
        <f t="shared" si="19"/>
        <v>1.1870845204178538E-2</v>
      </c>
      <c r="BP85" s="64">
        <f t="shared" si="20"/>
        <v>1.2820512820512822E-2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4301031316</v>
      </c>
      <c r="D86" s="729">
        <v>4680115885097</v>
      </c>
      <c r="E86" s="730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9"/>
      <c r="R86" s="739"/>
      <c r="S86" s="739"/>
      <c r="T86" s="740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31" t="s">
        <v>70</v>
      </c>
      <c r="Q87" s="732"/>
      <c r="R87" s="732"/>
      <c r="S87" s="732"/>
      <c r="T87" s="732"/>
      <c r="U87" s="732"/>
      <c r="V87" s="733"/>
      <c r="W87" s="37" t="s">
        <v>71</v>
      </c>
      <c r="X87" s="725">
        <f>IFERROR(X81/H81,"0")+IFERROR(X82/H82,"0")+IFERROR(X83/H83,"0")+IFERROR(X84/H84,"0")+IFERROR(X85/H85,"0")+IFERROR(X86/H86,"0")</f>
        <v>2.7777777777777777</v>
      </c>
      <c r="Y87" s="725">
        <f>IFERROR(Y81/H81,"0")+IFERROR(Y82/H82,"0")+IFERROR(Y83/H83,"0")+IFERROR(Y84/H84,"0")+IFERROR(Y85/H85,"0")+IFERROR(Y86/H86,"0")</f>
        <v>3</v>
      </c>
      <c r="Z87" s="725">
        <f>IFERROR(IF(Z81="",0,Z81),"0")+IFERROR(IF(Z82="",0,Z82),"0")+IFERROR(IF(Z83="",0,Z83),"0")+IFERROR(IF(Z84="",0,Z84),"0")+IFERROR(IF(Z85="",0,Z85),"0")+IFERROR(IF(Z86="",0,Z86),"0")</f>
        <v>1.506E-2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31" t="s">
        <v>70</v>
      </c>
      <c r="Q88" s="732"/>
      <c r="R88" s="732"/>
      <c r="S88" s="732"/>
      <c r="T88" s="732"/>
      <c r="U88" s="732"/>
      <c r="V88" s="733"/>
      <c r="W88" s="37" t="s">
        <v>68</v>
      </c>
      <c r="X88" s="725">
        <f>IFERROR(SUM(X81:X86),"0")</f>
        <v>5</v>
      </c>
      <c r="Y88" s="725">
        <f>IFERROR(SUM(Y81:Y86),"0")</f>
        <v>5.4</v>
      </c>
      <c r="Z88" s="37"/>
      <c r="AA88" s="726"/>
      <c r="AB88" s="726"/>
      <c r="AC88" s="726"/>
    </row>
    <row r="89" spans="1:68" ht="14.25" hidden="1" customHeight="1" x14ac:dyDescent="0.25">
      <c r="A89" s="737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hidden="1" customHeight="1" x14ac:dyDescent="0.25">
      <c r="A90" s="54" t="s">
        <v>192</v>
      </c>
      <c r="B90" s="54" t="s">
        <v>193</v>
      </c>
      <c r="C90" s="31">
        <v>4301051844</v>
      </c>
      <c r="D90" s="729">
        <v>4680115885929</v>
      </c>
      <c r="E90" s="730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19" t="s">
        <v>194</v>
      </c>
      <c r="Q90" s="739"/>
      <c r="R90" s="739"/>
      <c r="S90" s="739"/>
      <c r="T90" s="740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4301051823</v>
      </c>
      <c r="D91" s="729">
        <v>4680115881891</v>
      </c>
      <c r="E91" s="730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01" t="s">
        <v>199</v>
      </c>
      <c r="Q91" s="739"/>
      <c r="R91" s="739"/>
      <c r="S91" s="739"/>
      <c r="T91" s="740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29">
        <v>4680115885769</v>
      </c>
      <c r="E92" s="730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1085" t="s">
        <v>203</v>
      </c>
      <c r="Q92" s="739"/>
      <c r="R92" s="739"/>
      <c r="S92" s="739"/>
      <c r="T92" s="740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29">
        <v>4680115884410</v>
      </c>
      <c r="E93" s="730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876" t="s">
        <v>206</v>
      </c>
      <c r="Q93" s="739"/>
      <c r="R93" s="739"/>
      <c r="S93" s="739"/>
      <c r="T93" s="740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4301051827</v>
      </c>
      <c r="D94" s="729">
        <v>4680115884403</v>
      </c>
      <c r="E94" s="730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109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9"/>
      <c r="R94" s="739"/>
      <c r="S94" s="739"/>
      <c r="T94" s="740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hidden="1" customHeight="1" x14ac:dyDescent="0.25">
      <c r="A95" s="54" t="s">
        <v>210</v>
      </c>
      <c r="B95" s="54" t="s">
        <v>211</v>
      </c>
      <c r="C95" s="31">
        <v>4301051837</v>
      </c>
      <c r="D95" s="729">
        <v>4680115884311</v>
      </c>
      <c r="E95" s="730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113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9"/>
      <c r="R95" s="739"/>
      <c r="S95" s="739"/>
      <c r="T95" s="740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31" t="s">
        <v>70</v>
      </c>
      <c r="Q96" s="732"/>
      <c r="R96" s="732"/>
      <c r="S96" s="732"/>
      <c r="T96" s="732"/>
      <c r="U96" s="732"/>
      <c r="V96" s="733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hidden="1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31" t="s">
        <v>70</v>
      </c>
      <c r="Q97" s="732"/>
      <c r="R97" s="732"/>
      <c r="S97" s="732"/>
      <c r="T97" s="732"/>
      <c r="U97" s="732"/>
      <c r="V97" s="733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hidden="1" customHeight="1" x14ac:dyDescent="0.25">
      <c r="A98" s="737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hidden="1" customHeight="1" x14ac:dyDescent="0.25">
      <c r="A99" s="54" t="s">
        <v>213</v>
      </c>
      <c r="B99" s="54" t="s">
        <v>214</v>
      </c>
      <c r="C99" s="31">
        <v>4301060366</v>
      </c>
      <c r="D99" s="729">
        <v>4680115881532</v>
      </c>
      <c r="E99" s="730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113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9"/>
      <c r="R99" s="739"/>
      <c r="S99" s="739"/>
      <c r="T99" s="740"/>
      <c r="U99" s="34"/>
      <c r="V99" s="34"/>
      <c r="W99" s="35" t="s">
        <v>68</v>
      </c>
      <c r="X99" s="723">
        <v>0</v>
      </c>
      <c r="Y99" s="72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213</v>
      </c>
      <c r="B100" s="54" t="s">
        <v>216</v>
      </c>
      <c r="C100" s="31">
        <v>4301060371</v>
      </c>
      <c r="D100" s="729">
        <v>4680115881532</v>
      </c>
      <c r="E100" s="730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09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9"/>
      <c r="R100" s="739"/>
      <c r="S100" s="739"/>
      <c r="T100" s="740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217</v>
      </c>
      <c r="B101" s="54" t="s">
        <v>218</v>
      </c>
      <c r="C101" s="31">
        <v>4301060351</v>
      </c>
      <c r="D101" s="729">
        <v>4680115881464</v>
      </c>
      <c r="E101" s="730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8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9"/>
      <c r="R101" s="739"/>
      <c r="S101" s="739"/>
      <c r="T101" s="740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31" t="s">
        <v>70</v>
      </c>
      <c r="Q102" s="732"/>
      <c r="R102" s="732"/>
      <c r="S102" s="732"/>
      <c r="T102" s="732"/>
      <c r="U102" s="732"/>
      <c r="V102" s="733"/>
      <c r="W102" s="37" t="s">
        <v>71</v>
      </c>
      <c r="X102" s="725">
        <f>IFERROR(X99/H99,"0")+IFERROR(X100/H100,"0")+IFERROR(X101/H101,"0")</f>
        <v>0</v>
      </c>
      <c r="Y102" s="725">
        <f>IFERROR(Y99/H99,"0")+IFERROR(Y100/H100,"0")+IFERROR(Y101/H101,"0")</f>
        <v>0</v>
      </c>
      <c r="Z102" s="725">
        <f>IFERROR(IF(Z99="",0,Z99),"0")+IFERROR(IF(Z100="",0,Z100),"0")+IFERROR(IF(Z101="",0,Z101),"0")</f>
        <v>0</v>
      </c>
      <c r="AA102" s="726"/>
      <c r="AB102" s="726"/>
      <c r="AC102" s="726"/>
    </row>
    <row r="103" spans="1:68" hidden="1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31" t="s">
        <v>70</v>
      </c>
      <c r="Q103" s="732"/>
      <c r="R103" s="732"/>
      <c r="S103" s="732"/>
      <c r="T103" s="732"/>
      <c r="U103" s="732"/>
      <c r="V103" s="733"/>
      <c r="W103" s="37" t="s">
        <v>68</v>
      </c>
      <c r="X103" s="725">
        <f>IFERROR(SUM(X99:X101),"0")</f>
        <v>0</v>
      </c>
      <c r="Y103" s="725">
        <f>IFERROR(SUM(Y99:Y101),"0")</f>
        <v>0</v>
      </c>
      <c r="Z103" s="37"/>
      <c r="AA103" s="726"/>
      <c r="AB103" s="726"/>
      <c r="AC103" s="726"/>
    </row>
    <row r="104" spans="1:68" ht="16.5" hidden="1" customHeight="1" x14ac:dyDescent="0.25">
      <c r="A104" s="761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hidden="1" customHeight="1" x14ac:dyDescent="0.25">
      <c r="A105" s="737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29">
        <v>4680115881327</v>
      </c>
      <c r="E106" s="730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8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9"/>
      <c r="R106" s="739"/>
      <c r="S106" s="739"/>
      <c r="T106" s="740"/>
      <c r="U106" s="34"/>
      <c r="V106" s="34"/>
      <c r="W106" s="35" t="s">
        <v>68</v>
      </c>
      <c r="X106" s="723">
        <v>8</v>
      </c>
      <c r="Y106" s="724">
        <f>IFERROR(IF(X106="",0,CEILING((X106/$H106),1)*$H106),"")</f>
        <v>10.8</v>
      </c>
      <c r="Z106" s="36">
        <f>IFERROR(IF(Y106=0,"",ROUNDUP(Y106/H106,0)*0.02175),"")</f>
        <v>2.1749999999999999E-2</v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8.3555555555555543</v>
      </c>
      <c r="BN106" s="64">
        <f>IFERROR(Y106*I106/H106,"0")</f>
        <v>11.28</v>
      </c>
      <c r="BO106" s="64">
        <f>IFERROR(1/J106*(X106/H106),"0")</f>
        <v>1.3227513227513227E-2</v>
      </c>
      <c r="BP106" s="64">
        <f>IFERROR(1/J106*(Y106/H106),"0")</f>
        <v>1.7857142857142856E-2</v>
      </c>
    </row>
    <row r="107" spans="1:68" ht="27" hidden="1" customHeight="1" x14ac:dyDescent="0.25">
      <c r="A107" s="54" t="s">
        <v>224</v>
      </c>
      <c r="B107" s="54" t="s">
        <v>225</v>
      </c>
      <c r="C107" s="31">
        <v>4301011476</v>
      </c>
      <c r="D107" s="729">
        <v>4680115881518</v>
      </c>
      <c r="E107" s="730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8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9"/>
      <c r="R107" s="739"/>
      <c r="S107" s="739"/>
      <c r="T107" s="740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227</v>
      </c>
      <c r="B108" s="54" t="s">
        <v>228</v>
      </c>
      <c r="C108" s="31">
        <v>4301012007</v>
      </c>
      <c r="D108" s="729">
        <v>4680115881303</v>
      </c>
      <c r="E108" s="730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1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9"/>
      <c r="R108" s="739"/>
      <c r="S108" s="739"/>
      <c r="T108" s="740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31" t="s">
        <v>70</v>
      </c>
      <c r="Q109" s="732"/>
      <c r="R109" s="732"/>
      <c r="S109" s="732"/>
      <c r="T109" s="732"/>
      <c r="U109" s="732"/>
      <c r="V109" s="733"/>
      <c r="W109" s="37" t="s">
        <v>71</v>
      </c>
      <c r="X109" s="725">
        <f>IFERROR(X106/H106,"0")+IFERROR(X107/H107,"0")+IFERROR(X108/H108,"0")</f>
        <v>0.7407407407407407</v>
      </c>
      <c r="Y109" s="725">
        <f>IFERROR(Y106/H106,"0")+IFERROR(Y107/H107,"0")+IFERROR(Y108/H108,"0")</f>
        <v>1</v>
      </c>
      <c r="Z109" s="725">
        <f>IFERROR(IF(Z106="",0,Z106),"0")+IFERROR(IF(Z107="",0,Z107),"0")+IFERROR(IF(Z108="",0,Z108),"0")</f>
        <v>2.1749999999999999E-2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31" t="s">
        <v>70</v>
      </c>
      <c r="Q110" s="732"/>
      <c r="R110" s="732"/>
      <c r="S110" s="732"/>
      <c r="T110" s="732"/>
      <c r="U110" s="732"/>
      <c r="V110" s="733"/>
      <c r="W110" s="37" t="s">
        <v>68</v>
      </c>
      <c r="X110" s="725">
        <f>IFERROR(SUM(X106:X108),"0")</f>
        <v>8</v>
      </c>
      <c r="Y110" s="725">
        <f>IFERROR(SUM(Y106:Y108),"0")</f>
        <v>10.8</v>
      </c>
      <c r="Z110" s="37"/>
      <c r="AA110" s="726"/>
      <c r="AB110" s="726"/>
      <c r="AC110" s="726"/>
    </row>
    <row r="111" spans="1:68" ht="14.25" hidden="1" customHeight="1" x14ac:dyDescent="0.25">
      <c r="A111" s="737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hidden="1" customHeight="1" x14ac:dyDescent="0.25">
      <c r="A112" s="54" t="s">
        <v>230</v>
      </c>
      <c r="B112" s="54" t="s">
        <v>231</v>
      </c>
      <c r="C112" s="31">
        <v>4301051437</v>
      </c>
      <c r="D112" s="729">
        <v>4607091386967</v>
      </c>
      <c r="E112" s="730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8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9"/>
      <c r="R112" s="739"/>
      <c r="S112" s="739"/>
      <c r="T112" s="740"/>
      <c r="U112" s="34"/>
      <c r="V112" s="34"/>
      <c r="W112" s="35" t="s">
        <v>68</v>
      </c>
      <c r="X112" s="723">
        <v>0</v>
      </c>
      <c r="Y112" s="724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29">
        <v>4607091386967</v>
      </c>
      <c r="E113" s="730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104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9"/>
      <c r="R113" s="739"/>
      <c r="S113" s="739"/>
      <c r="T113" s="740"/>
      <c r="U113" s="34"/>
      <c r="V113" s="34"/>
      <c r="W113" s="35" t="s">
        <v>68</v>
      </c>
      <c r="X113" s="723">
        <v>10</v>
      </c>
      <c r="Y113" s="724">
        <f>IFERROR(IF(X113="",0,CEILING((X113/$H113),1)*$H113),"")</f>
        <v>16.8</v>
      </c>
      <c r="Z113" s="36">
        <f>IFERROR(IF(Y113=0,"",ROUNDUP(Y113/H113,0)*0.02175),"")</f>
        <v>4.3499999999999997E-2</v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10.671428571428571</v>
      </c>
      <c r="BN113" s="64">
        <f>IFERROR(Y113*I113/H113,"0")</f>
        <v>17.928000000000001</v>
      </c>
      <c r="BO113" s="64">
        <f>IFERROR(1/J113*(X113/H113),"0")</f>
        <v>2.1258503401360544E-2</v>
      </c>
      <c r="BP113" s="64">
        <f>IFERROR(1/J113*(Y113/H113),"0")</f>
        <v>3.5714285714285712E-2</v>
      </c>
    </row>
    <row r="114" spans="1:68" ht="27" hidden="1" customHeight="1" x14ac:dyDescent="0.25">
      <c r="A114" s="54" t="s">
        <v>234</v>
      </c>
      <c r="B114" s="54" t="s">
        <v>235</v>
      </c>
      <c r="C114" s="31">
        <v>4301051436</v>
      </c>
      <c r="D114" s="729">
        <v>4607091385731</v>
      </c>
      <c r="E114" s="730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8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9"/>
      <c r="R114" s="739"/>
      <c r="S114" s="739"/>
      <c r="T114" s="740"/>
      <c r="U114" s="34"/>
      <c r="V114" s="34"/>
      <c r="W114" s="35" t="s">
        <v>68</v>
      </c>
      <c r="X114" s="723">
        <v>0</v>
      </c>
      <c r="Y114" s="724">
        <f>IFERROR(IF(X114="",0,CEILING((X114/$H114),1)*$H114),"")</f>
        <v>0</v>
      </c>
      <c r="Z114" s="36" t="str">
        <f>IFERROR(IF(Y114=0,"",ROUNDUP(Y114/H114,0)*0.00753),"")</f>
        <v/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236</v>
      </c>
      <c r="B115" s="54" t="s">
        <v>237</v>
      </c>
      <c r="C115" s="31">
        <v>4301051438</v>
      </c>
      <c r="D115" s="729">
        <v>4680115880894</v>
      </c>
      <c r="E115" s="730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4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9"/>
      <c r="R115" s="739"/>
      <c r="S115" s="739"/>
      <c r="T115" s="740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239</v>
      </c>
      <c r="B116" s="54" t="s">
        <v>240</v>
      </c>
      <c r="C116" s="31">
        <v>4301051439</v>
      </c>
      <c r="D116" s="729">
        <v>4680115880214</v>
      </c>
      <c r="E116" s="730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10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9"/>
      <c r="R116" s="739"/>
      <c r="S116" s="739"/>
      <c r="T116" s="740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31" t="s">
        <v>70</v>
      </c>
      <c r="Q117" s="732"/>
      <c r="R117" s="732"/>
      <c r="S117" s="732"/>
      <c r="T117" s="732"/>
      <c r="U117" s="732"/>
      <c r="V117" s="733"/>
      <c r="W117" s="37" t="s">
        <v>71</v>
      </c>
      <c r="X117" s="725">
        <f>IFERROR(X112/H112,"0")+IFERROR(X113/H113,"0")+IFERROR(X114/H114,"0")+IFERROR(X115/H115,"0")+IFERROR(X116/H116,"0")</f>
        <v>1.1904761904761905</v>
      </c>
      <c r="Y117" s="725">
        <f>IFERROR(Y112/H112,"0")+IFERROR(Y113/H113,"0")+IFERROR(Y114/H114,"0")+IFERROR(Y115/H115,"0")+IFERROR(Y116/H116,"0")</f>
        <v>2</v>
      </c>
      <c r="Z117" s="725">
        <f>IFERROR(IF(Z112="",0,Z112),"0")+IFERROR(IF(Z113="",0,Z113),"0")+IFERROR(IF(Z114="",0,Z114),"0")+IFERROR(IF(Z115="",0,Z115),"0")+IFERROR(IF(Z116="",0,Z116),"0")</f>
        <v>4.3499999999999997E-2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31" t="s">
        <v>70</v>
      </c>
      <c r="Q118" s="732"/>
      <c r="R118" s="732"/>
      <c r="S118" s="732"/>
      <c r="T118" s="732"/>
      <c r="U118" s="732"/>
      <c r="V118" s="733"/>
      <c r="W118" s="37" t="s">
        <v>68</v>
      </c>
      <c r="X118" s="725">
        <f>IFERROR(SUM(X112:X116),"0")</f>
        <v>10</v>
      </c>
      <c r="Y118" s="725">
        <f>IFERROR(SUM(Y112:Y116),"0")</f>
        <v>16.8</v>
      </c>
      <c r="Z118" s="37"/>
      <c r="AA118" s="726"/>
      <c r="AB118" s="726"/>
      <c r="AC118" s="726"/>
    </row>
    <row r="119" spans="1:68" ht="16.5" hidden="1" customHeight="1" x14ac:dyDescent="0.25">
      <c r="A119" s="761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hidden="1" customHeight="1" x14ac:dyDescent="0.25">
      <c r="A120" s="737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hidden="1" customHeight="1" x14ac:dyDescent="0.25">
      <c r="A121" s="54" t="s">
        <v>243</v>
      </c>
      <c r="B121" s="54" t="s">
        <v>244</v>
      </c>
      <c r="C121" s="31">
        <v>4301011514</v>
      </c>
      <c r="D121" s="729">
        <v>4680115882133</v>
      </c>
      <c r="E121" s="730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82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9"/>
      <c r="R121" s="739"/>
      <c r="S121" s="739"/>
      <c r="T121" s="740"/>
      <c r="U121" s="34"/>
      <c r="V121" s="34"/>
      <c r="W121" s="35" t="s">
        <v>68</v>
      </c>
      <c r="X121" s="723">
        <v>0</v>
      </c>
      <c r="Y121" s="724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29">
        <v>4680115882133</v>
      </c>
      <c r="E122" s="730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8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9"/>
      <c r="R122" s="739"/>
      <c r="S122" s="739"/>
      <c r="T122" s="740"/>
      <c r="U122" s="34"/>
      <c r="V122" s="34"/>
      <c r="W122" s="35" t="s">
        <v>68</v>
      </c>
      <c r="X122" s="723">
        <v>22</v>
      </c>
      <c r="Y122" s="724">
        <f>IFERROR(IF(X122="",0,CEILING((X122/$H122),1)*$H122),"")</f>
        <v>22.4</v>
      </c>
      <c r="Z122" s="36">
        <f>IFERROR(IF(Y122=0,"",ROUNDUP(Y122/H122,0)*0.02175),"")</f>
        <v>4.3499999999999997E-2</v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22.942857142857143</v>
      </c>
      <c r="BN122" s="64">
        <f>IFERROR(Y122*I122/H122,"0")</f>
        <v>23.360000000000003</v>
      </c>
      <c r="BO122" s="64">
        <f>IFERROR(1/J122*(X122/H122),"0")</f>
        <v>3.5076530612244895E-2</v>
      </c>
      <c r="BP122" s="64">
        <f>IFERROR(1/J122*(Y122/H122),"0")</f>
        <v>3.5714285714285712E-2</v>
      </c>
    </row>
    <row r="123" spans="1:68" ht="27" hidden="1" customHeight="1" x14ac:dyDescent="0.25">
      <c r="A123" s="54" t="s">
        <v>248</v>
      </c>
      <c r="B123" s="54" t="s">
        <v>249</v>
      </c>
      <c r="C123" s="31">
        <v>4301011417</v>
      </c>
      <c r="D123" s="729">
        <v>4680115880269</v>
      </c>
      <c r="E123" s="730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7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9"/>
      <c r="R123" s="739"/>
      <c r="S123" s="739"/>
      <c r="T123" s="740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250</v>
      </c>
      <c r="B124" s="54" t="s">
        <v>251</v>
      </c>
      <c r="C124" s="31">
        <v>4301011415</v>
      </c>
      <c r="D124" s="729">
        <v>4680115880429</v>
      </c>
      <c r="E124" s="730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7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9"/>
      <c r="R124" s="739"/>
      <c r="S124" s="739"/>
      <c r="T124" s="740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4301011462</v>
      </c>
      <c r="D125" s="729">
        <v>4680115881457</v>
      </c>
      <c r="E125" s="730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8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9"/>
      <c r="R125" s="739"/>
      <c r="S125" s="739"/>
      <c r="T125" s="740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31" t="s">
        <v>70</v>
      </c>
      <c r="Q126" s="732"/>
      <c r="R126" s="732"/>
      <c r="S126" s="732"/>
      <c r="T126" s="732"/>
      <c r="U126" s="732"/>
      <c r="V126" s="733"/>
      <c r="W126" s="37" t="s">
        <v>71</v>
      </c>
      <c r="X126" s="725">
        <f>IFERROR(X121/H121,"0")+IFERROR(X122/H122,"0")+IFERROR(X123/H123,"0")+IFERROR(X124/H124,"0")+IFERROR(X125/H125,"0")</f>
        <v>1.9642857142857144</v>
      </c>
      <c r="Y126" s="725">
        <f>IFERROR(Y121/H121,"0")+IFERROR(Y122/H122,"0")+IFERROR(Y123/H123,"0")+IFERROR(Y124/H124,"0")+IFERROR(Y125/H125,"0")</f>
        <v>2</v>
      </c>
      <c r="Z126" s="725">
        <f>IFERROR(IF(Z121="",0,Z121),"0")+IFERROR(IF(Z122="",0,Z122),"0")+IFERROR(IF(Z123="",0,Z123),"0")+IFERROR(IF(Z124="",0,Z124),"0")+IFERROR(IF(Z125="",0,Z125),"0")</f>
        <v>4.3499999999999997E-2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31" t="s">
        <v>70</v>
      </c>
      <c r="Q127" s="732"/>
      <c r="R127" s="732"/>
      <c r="S127" s="732"/>
      <c r="T127" s="732"/>
      <c r="U127" s="732"/>
      <c r="V127" s="733"/>
      <c r="W127" s="37" t="s">
        <v>68</v>
      </c>
      <c r="X127" s="725">
        <f>IFERROR(SUM(X121:X125),"0")</f>
        <v>22</v>
      </c>
      <c r="Y127" s="725">
        <f>IFERROR(SUM(Y121:Y125),"0")</f>
        <v>22.4</v>
      </c>
      <c r="Z127" s="37"/>
      <c r="AA127" s="726"/>
      <c r="AB127" s="726"/>
      <c r="AC127" s="726"/>
    </row>
    <row r="128" spans="1:68" ht="14.25" hidden="1" customHeight="1" x14ac:dyDescent="0.25">
      <c r="A128" s="737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29">
        <v>4680115881488</v>
      </c>
      <c r="E129" s="730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10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9"/>
      <c r="R129" s="739"/>
      <c r="S129" s="739"/>
      <c r="T129" s="740"/>
      <c r="U129" s="34"/>
      <c r="V129" s="34"/>
      <c r="W129" s="35" t="s">
        <v>68</v>
      </c>
      <c r="X129" s="723">
        <v>11</v>
      </c>
      <c r="Y129" s="724">
        <f>IFERROR(IF(X129="",0,CEILING((X129/$H129),1)*$H129),"")</f>
        <v>21.6</v>
      </c>
      <c r="Z129" s="36">
        <f>IFERROR(IF(Y129=0,"",ROUNDUP(Y129/H129,0)*0.02175),"")</f>
        <v>4.3499999999999997E-2</v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11.488888888888887</v>
      </c>
      <c r="BN129" s="64">
        <f>IFERROR(Y129*I129/H129,"0")</f>
        <v>22.56</v>
      </c>
      <c r="BO129" s="64">
        <f>IFERROR(1/J129*(X129/H129),"0")</f>
        <v>1.8187830687830683E-2</v>
      </c>
      <c r="BP129" s="64">
        <f>IFERROR(1/J129*(Y129/H129),"0")</f>
        <v>3.5714285714285712E-2</v>
      </c>
    </row>
    <row r="130" spans="1:68" ht="16.5" hidden="1" customHeight="1" x14ac:dyDescent="0.25">
      <c r="A130" s="54" t="s">
        <v>254</v>
      </c>
      <c r="B130" s="54" t="s">
        <v>257</v>
      </c>
      <c r="C130" s="31">
        <v>4301020345</v>
      </c>
      <c r="D130" s="729">
        <v>4680115881488</v>
      </c>
      <c r="E130" s="730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932" t="s">
        <v>258</v>
      </c>
      <c r="Q130" s="739"/>
      <c r="R130" s="739"/>
      <c r="S130" s="739"/>
      <c r="T130" s="740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260</v>
      </c>
      <c r="B131" s="54" t="s">
        <v>261</v>
      </c>
      <c r="C131" s="31">
        <v>4301020346</v>
      </c>
      <c r="D131" s="729">
        <v>4680115882775</v>
      </c>
      <c r="E131" s="730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1068" t="s">
        <v>262</v>
      </c>
      <c r="Q131" s="739"/>
      <c r="R131" s="739"/>
      <c r="S131" s="739"/>
      <c r="T131" s="740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263</v>
      </c>
      <c r="C132" s="31">
        <v>4301020258</v>
      </c>
      <c r="D132" s="729">
        <v>4680115882775</v>
      </c>
      <c r="E132" s="730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9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9"/>
      <c r="R132" s="739"/>
      <c r="S132" s="739"/>
      <c r="T132" s="740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4301020344</v>
      </c>
      <c r="D133" s="729">
        <v>4680115880658</v>
      </c>
      <c r="E133" s="730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813" t="s">
        <v>266</v>
      </c>
      <c r="Q133" s="739"/>
      <c r="R133" s="739"/>
      <c r="S133" s="739"/>
      <c r="T133" s="740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31" t="s">
        <v>70</v>
      </c>
      <c r="Q134" s="732"/>
      <c r="R134" s="732"/>
      <c r="S134" s="732"/>
      <c r="T134" s="732"/>
      <c r="U134" s="732"/>
      <c r="V134" s="733"/>
      <c r="W134" s="37" t="s">
        <v>71</v>
      </c>
      <c r="X134" s="725">
        <f>IFERROR(X129/H129,"0")+IFERROR(X130/H130,"0")+IFERROR(X131/H131,"0")+IFERROR(X132/H132,"0")+IFERROR(X133/H133,"0")</f>
        <v>1.0185185185185184</v>
      </c>
      <c r="Y134" s="725">
        <f>IFERROR(Y129/H129,"0")+IFERROR(Y130/H130,"0")+IFERROR(Y131/H131,"0")+IFERROR(Y132/H132,"0")+IFERROR(Y133/H133,"0")</f>
        <v>2</v>
      </c>
      <c r="Z134" s="725">
        <f>IFERROR(IF(Z129="",0,Z129),"0")+IFERROR(IF(Z130="",0,Z130),"0")+IFERROR(IF(Z131="",0,Z131),"0")+IFERROR(IF(Z132="",0,Z132),"0")+IFERROR(IF(Z133="",0,Z133),"0")</f>
        <v>4.3499999999999997E-2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31" t="s">
        <v>70</v>
      </c>
      <c r="Q135" s="732"/>
      <c r="R135" s="732"/>
      <c r="S135" s="732"/>
      <c r="T135" s="732"/>
      <c r="U135" s="732"/>
      <c r="V135" s="733"/>
      <c r="W135" s="37" t="s">
        <v>68</v>
      </c>
      <c r="X135" s="725">
        <f>IFERROR(SUM(X129:X133),"0")</f>
        <v>11</v>
      </c>
      <c r="Y135" s="725">
        <f>IFERROR(SUM(Y129:Y133),"0")</f>
        <v>21.6</v>
      </c>
      <c r="Z135" s="37"/>
      <c r="AA135" s="726"/>
      <c r="AB135" s="726"/>
      <c r="AC135" s="726"/>
    </row>
    <row r="136" spans="1:68" ht="14.25" hidden="1" customHeight="1" x14ac:dyDescent="0.25">
      <c r="A136" s="737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hidden="1" customHeight="1" x14ac:dyDescent="0.25">
      <c r="A137" s="54" t="s">
        <v>267</v>
      </c>
      <c r="B137" s="54" t="s">
        <v>268</v>
      </c>
      <c r="C137" s="31">
        <v>4301051612</v>
      </c>
      <c r="D137" s="729">
        <v>4607091385168</v>
      </c>
      <c r="E137" s="730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10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9"/>
      <c r="R137" s="739"/>
      <c r="S137" s="739"/>
      <c r="T137" s="740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hidden="1" customHeight="1" x14ac:dyDescent="0.25">
      <c r="A138" s="54" t="s">
        <v>267</v>
      </c>
      <c r="B138" s="54" t="s">
        <v>270</v>
      </c>
      <c r="C138" s="31">
        <v>4301051360</v>
      </c>
      <c r="D138" s="729">
        <v>4607091385168</v>
      </c>
      <c r="E138" s="730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8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9"/>
      <c r="R138" s="739"/>
      <c r="S138" s="739"/>
      <c r="T138" s="740"/>
      <c r="U138" s="34"/>
      <c r="V138" s="34"/>
      <c r="W138" s="35" t="s">
        <v>68</v>
      </c>
      <c r="X138" s="723">
        <v>0</v>
      </c>
      <c r="Y138" s="724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37.5" hidden="1" customHeight="1" x14ac:dyDescent="0.25">
      <c r="A139" s="54" t="s">
        <v>272</v>
      </c>
      <c r="B139" s="54" t="s">
        <v>273</v>
      </c>
      <c r="C139" s="31">
        <v>4301051742</v>
      </c>
      <c r="D139" s="729">
        <v>4680115884540</v>
      </c>
      <c r="E139" s="730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847" t="s">
        <v>274</v>
      </c>
      <c r="Q139" s="739"/>
      <c r="R139" s="739"/>
      <c r="S139" s="739"/>
      <c r="T139" s="740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hidden="1" customHeight="1" x14ac:dyDescent="0.25">
      <c r="A140" s="54" t="s">
        <v>276</v>
      </c>
      <c r="B140" s="54" t="s">
        <v>277</v>
      </c>
      <c r="C140" s="31">
        <v>4301051362</v>
      </c>
      <c r="D140" s="729">
        <v>4607091383256</v>
      </c>
      <c r="E140" s="730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7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9"/>
      <c r="R140" s="739"/>
      <c r="S140" s="739"/>
      <c r="T140" s="740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278</v>
      </c>
      <c r="B141" s="54" t="s">
        <v>279</v>
      </c>
      <c r="C141" s="31">
        <v>4301051358</v>
      </c>
      <c r="D141" s="729">
        <v>4607091385748</v>
      </c>
      <c r="E141" s="730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3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9"/>
      <c r="R141" s="739"/>
      <c r="S141" s="739"/>
      <c r="T141" s="740"/>
      <c r="U141" s="34"/>
      <c r="V141" s="34"/>
      <c r="W141" s="35" t="s">
        <v>68</v>
      </c>
      <c r="X141" s="723">
        <v>0</v>
      </c>
      <c r="Y141" s="724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hidden="1" customHeight="1" x14ac:dyDescent="0.25">
      <c r="A142" s="54" t="s">
        <v>280</v>
      </c>
      <c r="B142" s="54" t="s">
        <v>281</v>
      </c>
      <c r="C142" s="31">
        <v>4301051740</v>
      </c>
      <c r="D142" s="729">
        <v>4680115884533</v>
      </c>
      <c r="E142" s="730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9"/>
      <c r="R142" s="739"/>
      <c r="S142" s="739"/>
      <c r="T142" s="740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4301051480</v>
      </c>
      <c r="D143" s="729">
        <v>4680115882645</v>
      </c>
      <c r="E143" s="730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9"/>
      <c r="R143" s="739"/>
      <c r="S143" s="739"/>
      <c r="T143" s="740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idden="1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31" t="s">
        <v>70</v>
      </c>
      <c r="Q144" s="732"/>
      <c r="R144" s="732"/>
      <c r="S144" s="732"/>
      <c r="T144" s="732"/>
      <c r="U144" s="732"/>
      <c r="V144" s="733"/>
      <c r="W144" s="37" t="s">
        <v>71</v>
      </c>
      <c r="X144" s="725">
        <f>IFERROR(X137/H137,"0")+IFERROR(X138/H138,"0")+IFERROR(X139/H139,"0")+IFERROR(X140/H140,"0")+IFERROR(X141/H141,"0")+IFERROR(X142/H142,"0")+IFERROR(X143/H143,"0")</f>
        <v>0</v>
      </c>
      <c r="Y144" s="725">
        <f>IFERROR(Y137/H137,"0")+IFERROR(Y138/H138,"0")+IFERROR(Y139/H139,"0")+IFERROR(Y140/H140,"0")+IFERROR(Y141/H141,"0")+IFERROR(Y142/H142,"0")+IFERROR(Y143/H143,"0")</f>
        <v>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6"/>
      <c r="AB144" s="726"/>
      <c r="AC144" s="726"/>
    </row>
    <row r="145" spans="1:68" hidden="1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31" t="s">
        <v>70</v>
      </c>
      <c r="Q145" s="732"/>
      <c r="R145" s="732"/>
      <c r="S145" s="732"/>
      <c r="T145" s="732"/>
      <c r="U145" s="732"/>
      <c r="V145" s="733"/>
      <c r="W145" s="37" t="s">
        <v>68</v>
      </c>
      <c r="X145" s="725">
        <f>IFERROR(SUM(X137:X143),"0")</f>
        <v>0</v>
      </c>
      <c r="Y145" s="725">
        <f>IFERROR(SUM(Y137:Y143),"0")</f>
        <v>0</v>
      </c>
      <c r="Z145" s="37"/>
      <c r="AA145" s="726"/>
      <c r="AB145" s="726"/>
      <c r="AC145" s="726"/>
    </row>
    <row r="146" spans="1:68" ht="14.25" hidden="1" customHeight="1" x14ac:dyDescent="0.25">
      <c r="A146" s="737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hidden="1" customHeight="1" x14ac:dyDescent="0.25">
      <c r="A147" s="54" t="s">
        <v>286</v>
      </c>
      <c r="B147" s="54" t="s">
        <v>287</v>
      </c>
      <c r="C147" s="31">
        <v>4301060356</v>
      </c>
      <c r="D147" s="729">
        <v>4680115882652</v>
      </c>
      <c r="E147" s="730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11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9"/>
      <c r="R147" s="739"/>
      <c r="S147" s="739"/>
      <c r="T147" s="740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289</v>
      </c>
      <c r="B148" s="54" t="s">
        <v>290</v>
      </c>
      <c r="C148" s="31">
        <v>4301060309</v>
      </c>
      <c r="D148" s="729">
        <v>4680115880238</v>
      </c>
      <c r="E148" s="730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10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9"/>
      <c r="R148" s="739"/>
      <c r="S148" s="739"/>
      <c r="T148" s="740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31" t="s">
        <v>70</v>
      </c>
      <c r="Q149" s="732"/>
      <c r="R149" s="732"/>
      <c r="S149" s="732"/>
      <c r="T149" s="732"/>
      <c r="U149" s="732"/>
      <c r="V149" s="733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hidden="1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31" t="s">
        <v>70</v>
      </c>
      <c r="Q150" s="732"/>
      <c r="R150" s="732"/>
      <c r="S150" s="732"/>
      <c r="T150" s="732"/>
      <c r="U150" s="732"/>
      <c r="V150" s="733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hidden="1" customHeight="1" x14ac:dyDescent="0.25">
      <c r="A151" s="761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hidden="1" customHeight="1" x14ac:dyDescent="0.25">
      <c r="A152" s="737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hidden="1" customHeight="1" x14ac:dyDescent="0.25">
      <c r="A153" s="54" t="s">
        <v>293</v>
      </c>
      <c r="B153" s="54" t="s">
        <v>294</v>
      </c>
      <c r="C153" s="31">
        <v>4301011562</v>
      </c>
      <c r="D153" s="729">
        <v>4680115882577</v>
      </c>
      <c r="E153" s="730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89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9"/>
      <c r="R153" s="739"/>
      <c r="S153" s="739"/>
      <c r="T153" s="740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293</v>
      </c>
      <c r="B154" s="54" t="s">
        <v>296</v>
      </c>
      <c r="C154" s="31">
        <v>4301011564</v>
      </c>
      <c r="D154" s="729">
        <v>4680115882577</v>
      </c>
      <c r="E154" s="730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9"/>
      <c r="R154" s="739"/>
      <c r="S154" s="739"/>
      <c r="T154" s="740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31" t="s">
        <v>70</v>
      </c>
      <c r="Q155" s="732"/>
      <c r="R155" s="732"/>
      <c r="S155" s="732"/>
      <c r="T155" s="732"/>
      <c r="U155" s="732"/>
      <c r="V155" s="733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hidden="1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31" t="s">
        <v>70</v>
      </c>
      <c r="Q156" s="732"/>
      <c r="R156" s="732"/>
      <c r="S156" s="732"/>
      <c r="T156" s="732"/>
      <c r="U156" s="732"/>
      <c r="V156" s="733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hidden="1" customHeight="1" x14ac:dyDescent="0.25">
      <c r="A157" s="737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hidden="1" customHeight="1" x14ac:dyDescent="0.25">
      <c r="A158" s="54" t="s">
        <v>297</v>
      </c>
      <c r="B158" s="54" t="s">
        <v>298</v>
      </c>
      <c r="C158" s="31">
        <v>4301031234</v>
      </c>
      <c r="D158" s="729">
        <v>4680115883444</v>
      </c>
      <c r="E158" s="730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110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9"/>
      <c r="R158" s="739"/>
      <c r="S158" s="739"/>
      <c r="T158" s="740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297</v>
      </c>
      <c r="B159" s="54" t="s">
        <v>300</v>
      </c>
      <c r="C159" s="31">
        <v>4301031235</v>
      </c>
      <c r="D159" s="729">
        <v>4680115883444</v>
      </c>
      <c r="E159" s="730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9"/>
      <c r="R159" s="739"/>
      <c r="S159" s="739"/>
      <c r="T159" s="740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31" t="s">
        <v>70</v>
      </c>
      <c r="Q160" s="732"/>
      <c r="R160" s="732"/>
      <c r="S160" s="732"/>
      <c r="T160" s="732"/>
      <c r="U160" s="732"/>
      <c r="V160" s="733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hidden="1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31" t="s">
        <v>70</v>
      </c>
      <c r="Q161" s="732"/>
      <c r="R161" s="732"/>
      <c r="S161" s="732"/>
      <c r="T161" s="732"/>
      <c r="U161" s="732"/>
      <c r="V161" s="733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hidden="1" customHeight="1" x14ac:dyDescent="0.25">
      <c r="A162" s="737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hidden="1" customHeight="1" x14ac:dyDescent="0.25">
      <c r="A163" s="54" t="s">
        <v>301</v>
      </c>
      <c r="B163" s="54" t="s">
        <v>302</v>
      </c>
      <c r="C163" s="31">
        <v>4301051477</v>
      </c>
      <c r="D163" s="729">
        <v>4680115882584</v>
      </c>
      <c r="E163" s="730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8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9"/>
      <c r="R163" s="739"/>
      <c r="S163" s="739"/>
      <c r="T163" s="740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301</v>
      </c>
      <c r="B164" s="54" t="s">
        <v>303</v>
      </c>
      <c r="C164" s="31">
        <v>4301051476</v>
      </c>
      <c r="D164" s="729">
        <v>4680115882584</v>
      </c>
      <c r="E164" s="730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8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9"/>
      <c r="R164" s="739"/>
      <c r="S164" s="739"/>
      <c r="T164" s="740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31" t="s">
        <v>70</v>
      </c>
      <c r="Q165" s="732"/>
      <c r="R165" s="732"/>
      <c r="S165" s="732"/>
      <c r="T165" s="732"/>
      <c r="U165" s="732"/>
      <c r="V165" s="733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hidden="1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31" t="s">
        <v>70</v>
      </c>
      <c r="Q166" s="732"/>
      <c r="R166" s="732"/>
      <c r="S166" s="732"/>
      <c r="T166" s="732"/>
      <c r="U166" s="732"/>
      <c r="V166" s="733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hidden="1" customHeight="1" x14ac:dyDescent="0.25">
      <c r="A167" s="761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hidden="1" customHeight="1" x14ac:dyDescent="0.25">
      <c r="A168" s="737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hidden="1" customHeight="1" x14ac:dyDescent="0.25">
      <c r="A169" s="54" t="s">
        <v>304</v>
      </c>
      <c r="B169" s="54" t="s">
        <v>305</v>
      </c>
      <c r="C169" s="31">
        <v>4301011192</v>
      </c>
      <c r="D169" s="729">
        <v>4607091382952</v>
      </c>
      <c r="E169" s="730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10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9"/>
      <c r="R169" s="739"/>
      <c r="S169" s="739"/>
      <c r="T169" s="740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307</v>
      </c>
      <c r="B170" s="54" t="s">
        <v>308</v>
      </c>
      <c r="C170" s="31">
        <v>4301011705</v>
      </c>
      <c r="D170" s="729">
        <v>4607091384604</v>
      </c>
      <c r="E170" s="730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11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9"/>
      <c r="R170" s="739"/>
      <c r="S170" s="739"/>
      <c r="T170" s="740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31" t="s">
        <v>70</v>
      </c>
      <c r="Q171" s="732"/>
      <c r="R171" s="732"/>
      <c r="S171" s="732"/>
      <c r="T171" s="732"/>
      <c r="U171" s="732"/>
      <c r="V171" s="733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hidden="1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31" t="s">
        <v>70</v>
      </c>
      <c r="Q172" s="732"/>
      <c r="R172" s="732"/>
      <c r="S172" s="732"/>
      <c r="T172" s="732"/>
      <c r="U172" s="732"/>
      <c r="V172" s="733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hidden="1" customHeight="1" x14ac:dyDescent="0.25">
      <c r="A173" s="737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hidden="1" customHeight="1" x14ac:dyDescent="0.25">
      <c r="A174" s="54" t="s">
        <v>310</v>
      </c>
      <c r="B174" s="54" t="s">
        <v>311</v>
      </c>
      <c r="C174" s="31">
        <v>4301030895</v>
      </c>
      <c r="D174" s="729">
        <v>4607091387667</v>
      </c>
      <c r="E174" s="730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76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9"/>
      <c r="R174" s="739"/>
      <c r="S174" s="739"/>
      <c r="T174" s="740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313</v>
      </c>
      <c r="B175" s="54" t="s">
        <v>314</v>
      </c>
      <c r="C175" s="31">
        <v>4301030961</v>
      </c>
      <c r="D175" s="729">
        <v>4607091387636</v>
      </c>
      <c r="E175" s="730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9"/>
      <c r="R175" s="739"/>
      <c r="S175" s="739"/>
      <c r="T175" s="740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316</v>
      </c>
      <c r="B176" s="54" t="s">
        <v>317</v>
      </c>
      <c r="C176" s="31">
        <v>4301030963</v>
      </c>
      <c r="D176" s="729">
        <v>4607091382426</v>
      </c>
      <c r="E176" s="730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8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9"/>
      <c r="R176" s="739"/>
      <c r="S176" s="739"/>
      <c r="T176" s="740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319</v>
      </c>
      <c r="B177" s="54" t="s">
        <v>320</v>
      </c>
      <c r="C177" s="31">
        <v>4301030962</v>
      </c>
      <c r="D177" s="729">
        <v>4607091386547</v>
      </c>
      <c r="E177" s="730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9"/>
      <c r="R177" s="739"/>
      <c r="S177" s="739"/>
      <c r="T177" s="740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4301030964</v>
      </c>
      <c r="D178" s="729">
        <v>4607091382464</v>
      </c>
      <c r="E178" s="730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9"/>
      <c r="R178" s="739"/>
      <c r="S178" s="739"/>
      <c r="T178" s="740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31" t="s">
        <v>70</v>
      </c>
      <c r="Q179" s="732"/>
      <c r="R179" s="732"/>
      <c r="S179" s="732"/>
      <c r="T179" s="732"/>
      <c r="U179" s="732"/>
      <c r="V179" s="733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hidden="1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31" t="s">
        <v>70</v>
      </c>
      <c r="Q180" s="732"/>
      <c r="R180" s="732"/>
      <c r="S180" s="732"/>
      <c r="T180" s="732"/>
      <c r="U180" s="732"/>
      <c r="V180" s="733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hidden="1" customHeight="1" x14ac:dyDescent="0.25">
      <c r="A181" s="737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9">
        <v>4607091385304</v>
      </c>
      <c r="E182" s="730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10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9"/>
      <c r="R182" s="739"/>
      <c r="S182" s="739"/>
      <c r="T182" s="740"/>
      <c r="U182" s="34"/>
      <c r="V182" s="34"/>
      <c r="W182" s="35" t="s">
        <v>68</v>
      </c>
      <c r="X182" s="723">
        <v>14</v>
      </c>
      <c r="Y182" s="724">
        <f>IFERROR(IF(X182="",0,CEILING((X182/$H182),1)*$H182),"")</f>
        <v>16.8</v>
      </c>
      <c r="Z182" s="36">
        <f>IFERROR(IF(Y182=0,"",ROUNDUP(Y182/H182,0)*0.02175),"")</f>
        <v>4.3499999999999997E-2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14.940000000000001</v>
      </c>
      <c r="BN182" s="64">
        <f>IFERROR(Y182*I182/H182,"0")</f>
        <v>17.928000000000001</v>
      </c>
      <c r="BO182" s="64">
        <f>IFERROR(1/J182*(X182/H182),"0")</f>
        <v>2.9761904761904757E-2</v>
      </c>
      <c r="BP182" s="64">
        <f>IFERROR(1/J182*(Y182/H182),"0")</f>
        <v>3.5714285714285712E-2</v>
      </c>
    </row>
    <row r="183" spans="1:68" ht="27" hidden="1" customHeight="1" x14ac:dyDescent="0.25">
      <c r="A183" s="54" t="s">
        <v>326</v>
      </c>
      <c r="B183" s="54" t="s">
        <v>327</v>
      </c>
      <c r="C183" s="31">
        <v>4301051653</v>
      </c>
      <c r="D183" s="729">
        <v>4607091386264</v>
      </c>
      <c r="E183" s="730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86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9"/>
      <c r="R183" s="739"/>
      <c r="S183" s="739"/>
      <c r="T183" s="740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4301051313</v>
      </c>
      <c r="D184" s="729">
        <v>4607091385427</v>
      </c>
      <c r="E184" s="730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10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9"/>
      <c r="R184" s="739"/>
      <c r="S184" s="739"/>
      <c r="T184" s="740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31" t="s">
        <v>70</v>
      </c>
      <c r="Q185" s="732"/>
      <c r="R185" s="732"/>
      <c r="S185" s="732"/>
      <c r="T185" s="732"/>
      <c r="U185" s="732"/>
      <c r="V185" s="733"/>
      <c r="W185" s="37" t="s">
        <v>71</v>
      </c>
      <c r="X185" s="725">
        <f>IFERROR(X182/H182,"0")+IFERROR(X183/H183,"0")+IFERROR(X184/H184,"0")</f>
        <v>1.6666666666666665</v>
      </c>
      <c r="Y185" s="725">
        <f>IFERROR(Y182/H182,"0")+IFERROR(Y183/H183,"0")+IFERROR(Y184/H184,"0")</f>
        <v>2</v>
      </c>
      <c r="Z185" s="725">
        <f>IFERROR(IF(Z182="",0,Z182),"0")+IFERROR(IF(Z183="",0,Z183),"0")+IFERROR(IF(Z184="",0,Z184),"0")</f>
        <v>4.3499999999999997E-2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31" t="s">
        <v>70</v>
      </c>
      <c r="Q186" s="732"/>
      <c r="R186" s="732"/>
      <c r="S186" s="732"/>
      <c r="T186" s="732"/>
      <c r="U186" s="732"/>
      <c r="V186" s="733"/>
      <c r="W186" s="37" t="s">
        <v>68</v>
      </c>
      <c r="X186" s="725">
        <f>IFERROR(SUM(X182:X184),"0")</f>
        <v>14</v>
      </c>
      <c r="Y186" s="725">
        <f>IFERROR(SUM(Y182:Y184),"0")</f>
        <v>16.8</v>
      </c>
      <c r="Z186" s="37"/>
      <c r="AA186" s="726"/>
      <c r="AB186" s="726"/>
      <c r="AC186" s="726"/>
    </row>
    <row r="187" spans="1:68" ht="27.75" hidden="1" customHeight="1" x14ac:dyDescent="0.2">
      <c r="A187" s="908" t="s">
        <v>331</v>
      </c>
      <c r="B187" s="909"/>
      <c r="C187" s="909"/>
      <c r="D187" s="909"/>
      <c r="E187" s="909"/>
      <c r="F187" s="909"/>
      <c r="G187" s="909"/>
      <c r="H187" s="909"/>
      <c r="I187" s="909"/>
      <c r="J187" s="909"/>
      <c r="K187" s="909"/>
      <c r="L187" s="909"/>
      <c r="M187" s="909"/>
      <c r="N187" s="909"/>
      <c r="O187" s="909"/>
      <c r="P187" s="909"/>
      <c r="Q187" s="909"/>
      <c r="R187" s="909"/>
      <c r="S187" s="909"/>
      <c r="T187" s="909"/>
      <c r="U187" s="909"/>
      <c r="V187" s="909"/>
      <c r="W187" s="909"/>
      <c r="X187" s="909"/>
      <c r="Y187" s="909"/>
      <c r="Z187" s="909"/>
      <c r="AA187" s="48"/>
      <c r="AB187" s="48"/>
      <c r="AC187" s="48"/>
    </row>
    <row r="188" spans="1:68" ht="16.5" hidden="1" customHeight="1" x14ac:dyDescent="0.25">
      <c r="A188" s="761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hidden="1" customHeight="1" x14ac:dyDescent="0.25">
      <c r="A189" s="737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9">
        <v>4680115886223</v>
      </c>
      <c r="E190" s="730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933" t="s">
        <v>335</v>
      </c>
      <c r="Q190" s="739"/>
      <c r="R190" s="739"/>
      <c r="S190" s="739"/>
      <c r="T190" s="740"/>
      <c r="U190" s="34"/>
      <c r="V190" s="34"/>
      <c r="W190" s="35" t="s">
        <v>68</v>
      </c>
      <c r="X190" s="723">
        <v>6</v>
      </c>
      <c r="Y190" s="724">
        <f>IFERROR(IF(X190="",0,CEILING((X190/$H190),1)*$H190),"")</f>
        <v>7.92</v>
      </c>
      <c r="Z190" s="36">
        <f>IFERROR(IF(Y190=0,"",ROUNDUP(Y190/H190,0)*0.00502),"")</f>
        <v>2.0080000000000001E-2</v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6.3030303030303036</v>
      </c>
      <c r="BN190" s="64">
        <f>IFERROR(Y190*I190/H190,"0")</f>
        <v>8.32</v>
      </c>
      <c r="BO190" s="64">
        <f>IFERROR(1/J190*(X190/H190),"0")</f>
        <v>1.2950012950012951E-2</v>
      </c>
      <c r="BP190" s="64">
        <f>IFERROR(1/J190*(Y190/H190),"0")</f>
        <v>1.7094017094017096E-2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31" t="s">
        <v>70</v>
      </c>
      <c r="Q191" s="732"/>
      <c r="R191" s="732"/>
      <c r="S191" s="732"/>
      <c r="T191" s="732"/>
      <c r="U191" s="732"/>
      <c r="V191" s="733"/>
      <c r="W191" s="37" t="s">
        <v>71</v>
      </c>
      <c r="X191" s="725">
        <f>IFERROR(X190/H190,"0")</f>
        <v>3.0303030303030303</v>
      </c>
      <c r="Y191" s="725">
        <f>IFERROR(Y190/H190,"0")</f>
        <v>4</v>
      </c>
      <c r="Z191" s="725">
        <f>IFERROR(IF(Z190="",0,Z190),"0")</f>
        <v>2.0080000000000001E-2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31" t="s">
        <v>70</v>
      </c>
      <c r="Q192" s="732"/>
      <c r="R192" s="732"/>
      <c r="S192" s="732"/>
      <c r="T192" s="732"/>
      <c r="U192" s="732"/>
      <c r="V192" s="733"/>
      <c r="W192" s="37" t="s">
        <v>68</v>
      </c>
      <c r="X192" s="725">
        <f>IFERROR(SUM(X190:X190),"0")</f>
        <v>6</v>
      </c>
      <c r="Y192" s="725">
        <f>IFERROR(SUM(Y190:Y190),"0")</f>
        <v>7.92</v>
      </c>
      <c r="Z192" s="37"/>
      <c r="AA192" s="726"/>
      <c r="AB192" s="726"/>
      <c r="AC192" s="726"/>
    </row>
    <row r="193" spans="1:68" ht="14.25" hidden="1" customHeight="1" x14ac:dyDescent="0.25">
      <c r="A193" s="737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9">
        <v>4680115880993</v>
      </c>
      <c r="E194" s="730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9"/>
      <c r="R194" s="739"/>
      <c r="S194" s="739"/>
      <c r="T194" s="740"/>
      <c r="U194" s="34"/>
      <c r="V194" s="34"/>
      <c r="W194" s="35" t="s">
        <v>68</v>
      </c>
      <c r="X194" s="723">
        <v>29</v>
      </c>
      <c r="Y194" s="724">
        <f t="shared" ref="Y194:Y201" si="31">IFERROR(IF(X194="",0,CEILING((X194/$H194),1)*$H194),"")</f>
        <v>29.400000000000002</v>
      </c>
      <c r="Z194" s="36">
        <f>IFERROR(IF(Y194=0,"",ROUNDUP(Y194/H194,0)*0.00753),"")</f>
        <v>5.271E-2</v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30.795238095238094</v>
      </c>
      <c r="BN194" s="64">
        <f t="shared" ref="BN194:BN201" si="33">IFERROR(Y194*I194/H194,"0")</f>
        <v>31.22</v>
      </c>
      <c r="BO194" s="64">
        <f t="shared" ref="BO194:BO201" si="34">IFERROR(1/J194*(X194/H194),"0")</f>
        <v>4.4261294261294257E-2</v>
      </c>
      <c r="BP194" s="64">
        <f t="shared" ref="BP194:BP201" si="35">IFERROR(1/J194*(Y194/H194),"0")</f>
        <v>4.4871794871794872E-2</v>
      </c>
    </row>
    <row r="195" spans="1:68" ht="27" hidden="1" customHeight="1" x14ac:dyDescent="0.25">
      <c r="A195" s="54" t="s">
        <v>340</v>
      </c>
      <c r="B195" s="54" t="s">
        <v>341</v>
      </c>
      <c r="C195" s="31">
        <v>4301031204</v>
      </c>
      <c r="D195" s="729">
        <v>4680115881761</v>
      </c>
      <c r="E195" s="730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9"/>
      <c r="R195" s="739"/>
      <c r="S195" s="739"/>
      <c r="T195" s="740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4301031201</v>
      </c>
      <c r="D196" s="729">
        <v>4680115881563</v>
      </c>
      <c r="E196" s="730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9"/>
      <c r="R196" s="739"/>
      <c r="S196" s="739"/>
      <c r="T196" s="740"/>
      <c r="U196" s="34"/>
      <c r="V196" s="34"/>
      <c r="W196" s="35" t="s">
        <v>68</v>
      </c>
      <c r="X196" s="723">
        <v>0</v>
      </c>
      <c r="Y196" s="724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9">
        <v>4680115880986</v>
      </c>
      <c r="E197" s="730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9"/>
      <c r="R197" s="739"/>
      <c r="S197" s="739"/>
      <c r="T197" s="740"/>
      <c r="U197" s="34"/>
      <c r="V197" s="34"/>
      <c r="W197" s="35" t="s">
        <v>68</v>
      </c>
      <c r="X197" s="723">
        <v>9</v>
      </c>
      <c r="Y197" s="724">
        <f t="shared" si="31"/>
        <v>10.5</v>
      </c>
      <c r="Z197" s="36">
        <f>IFERROR(IF(Y197=0,"",ROUNDUP(Y197/H197,0)*0.00502),"")</f>
        <v>2.5100000000000001E-2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9.5571428571428569</v>
      </c>
      <c r="BN197" s="64">
        <f t="shared" si="33"/>
        <v>11.149999999999999</v>
      </c>
      <c r="BO197" s="64">
        <f t="shared" si="34"/>
        <v>1.8315018315018316E-2</v>
      </c>
      <c r="BP197" s="64">
        <f t="shared" si="35"/>
        <v>2.1367521367521368E-2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4301031205</v>
      </c>
      <c r="D198" s="729">
        <v>4680115881785</v>
      </c>
      <c r="E198" s="730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9"/>
      <c r="R198" s="739"/>
      <c r="S198" s="739"/>
      <c r="T198" s="740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9">
        <v>4680115881679</v>
      </c>
      <c r="E199" s="730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9"/>
      <c r="R199" s="739"/>
      <c r="S199" s="739"/>
      <c r="T199" s="740"/>
      <c r="U199" s="34"/>
      <c r="V199" s="34"/>
      <c r="W199" s="35" t="s">
        <v>68</v>
      </c>
      <c r="X199" s="723">
        <v>13</v>
      </c>
      <c r="Y199" s="724">
        <f t="shared" si="31"/>
        <v>14.700000000000001</v>
      </c>
      <c r="Z199" s="36">
        <f>IFERROR(IF(Y199=0,"",ROUNDUP(Y199/H199,0)*0.00502),"")</f>
        <v>3.5140000000000005E-2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13.619047619047619</v>
      </c>
      <c r="BN199" s="64">
        <f t="shared" si="33"/>
        <v>15.4</v>
      </c>
      <c r="BO199" s="64">
        <f t="shared" si="34"/>
        <v>2.6455026455026454E-2</v>
      </c>
      <c r="BP199" s="64">
        <f t="shared" si="35"/>
        <v>2.9914529914529919E-2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4301031158</v>
      </c>
      <c r="D200" s="729">
        <v>4680115880191</v>
      </c>
      <c r="E200" s="730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7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9"/>
      <c r="R200" s="739"/>
      <c r="S200" s="739"/>
      <c r="T200" s="740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4301031245</v>
      </c>
      <c r="D201" s="729">
        <v>4680115883963</v>
      </c>
      <c r="E201" s="730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9"/>
      <c r="R201" s="739"/>
      <c r="S201" s="739"/>
      <c r="T201" s="740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31" t="s">
        <v>70</v>
      </c>
      <c r="Q202" s="732"/>
      <c r="R202" s="732"/>
      <c r="S202" s="732"/>
      <c r="T202" s="732"/>
      <c r="U202" s="732"/>
      <c r="V202" s="733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17.38095238095238</v>
      </c>
      <c r="Y202" s="725">
        <f>IFERROR(Y194/H194,"0")+IFERROR(Y195/H195,"0")+IFERROR(Y196/H196,"0")+IFERROR(Y197/H197,"0")+IFERROR(Y198/H198,"0")+IFERROR(Y199/H199,"0")+IFERROR(Y200/H200,"0")+IFERROR(Y201/H201,"0")</f>
        <v>19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0.11295000000000001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31" t="s">
        <v>70</v>
      </c>
      <c r="Q203" s="732"/>
      <c r="R203" s="732"/>
      <c r="S203" s="732"/>
      <c r="T203" s="732"/>
      <c r="U203" s="732"/>
      <c r="V203" s="733"/>
      <c r="W203" s="37" t="s">
        <v>68</v>
      </c>
      <c r="X203" s="725">
        <f>IFERROR(SUM(X194:X201),"0")</f>
        <v>51</v>
      </c>
      <c r="Y203" s="725">
        <f>IFERROR(SUM(Y194:Y201),"0")</f>
        <v>54.600000000000009</v>
      </c>
      <c r="Z203" s="37"/>
      <c r="AA203" s="726"/>
      <c r="AB203" s="726"/>
      <c r="AC203" s="726"/>
    </row>
    <row r="204" spans="1:68" ht="16.5" hidden="1" customHeight="1" x14ac:dyDescent="0.25">
      <c r="A204" s="761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hidden="1" customHeight="1" x14ac:dyDescent="0.25">
      <c r="A205" s="737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hidden="1" customHeight="1" x14ac:dyDescent="0.25">
      <c r="A206" s="54" t="s">
        <v>358</v>
      </c>
      <c r="B206" s="54" t="s">
        <v>359</v>
      </c>
      <c r="C206" s="31">
        <v>4301011450</v>
      </c>
      <c r="D206" s="729">
        <v>4680115881402</v>
      </c>
      <c r="E206" s="730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9"/>
      <c r="R206" s="739"/>
      <c r="S206" s="739"/>
      <c r="T206" s="740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361</v>
      </c>
      <c r="B207" s="54" t="s">
        <v>362</v>
      </c>
      <c r="C207" s="31">
        <v>4301011767</v>
      </c>
      <c r="D207" s="729">
        <v>4680115881396</v>
      </c>
      <c r="E207" s="730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9"/>
      <c r="R207" s="739"/>
      <c r="S207" s="739"/>
      <c r="T207" s="740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31" t="s">
        <v>70</v>
      </c>
      <c r="Q208" s="732"/>
      <c r="R208" s="732"/>
      <c r="S208" s="732"/>
      <c r="T208" s="732"/>
      <c r="U208" s="732"/>
      <c r="V208" s="733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hidden="1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31" t="s">
        <v>70</v>
      </c>
      <c r="Q209" s="732"/>
      <c r="R209" s="732"/>
      <c r="S209" s="732"/>
      <c r="T209" s="732"/>
      <c r="U209" s="732"/>
      <c r="V209" s="733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hidden="1" customHeight="1" x14ac:dyDescent="0.25">
      <c r="A210" s="737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hidden="1" customHeight="1" x14ac:dyDescent="0.25">
      <c r="A211" s="54" t="s">
        <v>363</v>
      </c>
      <c r="B211" s="54" t="s">
        <v>364</v>
      </c>
      <c r="C211" s="31">
        <v>4301020262</v>
      </c>
      <c r="D211" s="729">
        <v>4680115882935</v>
      </c>
      <c r="E211" s="730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9"/>
      <c r="R211" s="739"/>
      <c r="S211" s="739"/>
      <c r="T211" s="740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366</v>
      </c>
      <c r="B212" s="54" t="s">
        <v>367</v>
      </c>
      <c r="C212" s="31">
        <v>4301020220</v>
      </c>
      <c r="D212" s="729">
        <v>4680115880764</v>
      </c>
      <c r="E212" s="730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9"/>
      <c r="R212" s="739"/>
      <c r="S212" s="739"/>
      <c r="T212" s="740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31" t="s">
        <v>70</v>
      </c>
      <c r="Q213" s="732"/>
      <c r="R213" s="732"/>
      <c r="S213" s="732"/>
      <c r="T213" s="732"/>
      <c r="U213" s="732"/>
      <c r="V213" s="733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hidden="1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31" t="s">
        <v>70</v>
      </c>
      <c r="Q214" s="732"/>
      <c r="R214" s="732"/>
      <c r="S214" s="732"/>
      <c r="T214" s="732"/>
      <c r="U214" s="732"/>
      <c r="V214" s="733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hidden="1" customHeight="1" x14ac:dyDescent="0.25">
      <c r="A215" s="737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hidden="1" customHeight="1" x14ac:dyDescent="0.25">
      <c r="A216" s="54" t="s">
        <v>368</v>
      </c>
      <c r="B216" s="54" t="s">
        <v>369</v>
      </c>
      <c r="C216" s="31">
        <v>4301031224</v>
      </c>
      <c r="D216" s="729">
        <v>4680115882683</v>
      </c>
      <c r="E216" s="730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10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9"/>
      <c r="R216" s="739"/>
      <c r="S216" s="739"/>
      <c r="T216" s="740"/>
      <c r="U216" s="34"/>
      <c r="V216" s="34"/>
      <c r="W216" s="35" t="s">
        <v>68</v>
      </c>
      <c r="X216" s="723">
        <v>0</v>
      </c>
      <c r="Y216" s="724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9">
        <v>4680115882690</v>
      </c>
      <c r="E217" s="730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9"/>
      <c r="R217" s="739"/>
      <c r="S217" s="739"/>
      <c r="T217" s="740"/>
      <c r="U217" s="34"/>
      <c r="V217" s="34"/>
      <c r="W217" s="35" t="s">
        <v>68</v>
      </c>
      <c r="X217" s="723">
        <v>19</v>
      </c>
      <c r="Y217" s="724">
        <f t="shared" si="36"/>
        <v>21.6</v>
      </c>
      <c r="Z217" s="36">
        <f>IFERROR(IF(Y217=0,"",ROUNDUP(Y217/H217,0)*0.00902),"")</f>
        <v>3.6080000000000001E-2</v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19.738888888888887</v>
      </c>
      <c r="BN217" s="64">
        <f t="shared" si="38"/>
        <v>22.44</v>
      </c>
      <c r="BO217" s="64">
        <f t="shared" si="39"/>
        <v>2.6655443322109985E-2</v>
      </c>
      <c r="BP217" s="64">
        <f t="shared" si="40"/>
        <v>3.0303030303030304E-2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4301031220</v>
      </c>
      <c r="D218" s="729">
        <v>4680115882669</v>
      </c>
      <c r="E218" s="730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9"/>
      <c r="R218" s="739"/>
      <c r="S218" s="739"/>
      <c r="T218" s="740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9">
        <v>4680115882676</v>
      </c>
      <c r="E219" s="730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9"/>
      <c r="R219" s="739"/>
      <c r="S219" s="739"/>
      <c r="T219" s="740"/>
      <c r="U219" s="34"/>
      <c r="V219" s="34"/>
      <c r="W219" s="35" t="s">
        <v>68</v>
      </c>
      <c r="X219" s="723">
        <v>27</v>
      </c>
      <c r="Y219" s="724">
        <f t="shared" si="36"/>
        <v>27</v>
      </c>
      <c r="Z219" s="36">
        <f>IFERROR(IF(Y219=0,"",ROUNDUP(Y219/H219,0)*0.00902),"")</f>
        <v>4.5100000000000001E-2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28.049999999999997</v>
      </c>
      <c r="BN219" s="64">
        <f t="shared" si="38"/>
        <v>28.049999999999997</v>
      </c>
      <c r="BO219" s="64">
        <f t="shared" si="39"/>
        <v>3.787878787878788E-2</v>
      </c>
      <c r="BP219" s="64">
        <f t="shared" si="40"/>
        <v>3.787878787878788E-2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4301031223</v>
      </c>
      <c r="D220" s="729">
        <v>4680115884014</v>
      </c>
      <c r="E220" s="730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1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9"/>
      <c r="R220" s="739"/>
      <c r="S220" s="739"/>
      <c r="T220" s="740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4301031222</v>
      </c>
      <c r="D221" s="729">
        <v>4680115884007</v>
      </c>
      <c r="E221" s="730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9"/>
      <c r="R221" s="739"/>
      <c r="S221" s="739"/>
      <c r="T221" s="740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4301031229</v>
      </c>
      <c r="D222" s="729">
        <v>4680115884038</v>
      </c>
      <c r="E222" s="730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9"/>
      <c r="R222" s="739"/>
      <c r="S222" s="739"/>
      <c r="T222" s="740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4301031225</v>
      </c>
      <c r="D223" s="729">
        <v>4680115884021</v>
      </c>
      <c r="E223" s="730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9"/>
      <c r="R223" s="739"/>
      <c r="S223" s="739"/>
      <c r="T223" s="740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31" t="s">
        <v>70</v>
      </c>
      <c r="Q224" s="732"/>
      <c r="R224" s="732"/>
      <c r="S224" s="732"/>
      <c r="T224" s="732"/>
      <c r="U224" s="732"/>
      <c r="V224" s="733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8.518518518518519</v>
      </c>
      <c r="Y224" s="725">
        <f>IFERROR(Y216/H216,"0")+IFERROR(Y217/H217,"0")+IFERROR(Y218/H218,"0")+IFERROR(Y219/H219,"0")+IFERROR(Y220/H220,"0")+IFERROR(Y221/H221,"0")+IFERROR(Y222/H222,"0")+IFERROR(Y223/H223,"0")</f>
        <v>9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8.1180000000000002E-2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31" t="s">
        <v>70</v>
      </c>
      <c r="Q225" s="732"/>
      <c r="R225" s="732"/>
      <c r="S225" s="732"/>
      <c r="T225" s="732"/>
      <c r="U225" s="732"/>
      <c r="V225" s="733"/>
      <c r="W225" s="37" t="s">
        <v>68</v>
      </c>
      <c r="X225" s="725">
        <f>IFERROR(SUM(X216:X223),"0")</f>
        <v>46</v>
      </c>
      <c r="Y225" s="725">
        <f>IFERROR(SUM(Y216:Y223),"0")</f>
        <v>48.6</v>
      </c>
      <c r="Z225" s="37"/>
      <c r="AA225" s="726"/>
      <c r="AB225" s="726"/>
      <c r="AC225" s="726"/>
    </row>
    <row r="226" spans="1:68" ht="14.25" hidden="1" customHeight="1" x14ac:dyDescent="0.25">
      <c r="A226" s="737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hidden="1" customHeight="1" x14ac:dyDescent="0.25">
      <c r="A227" s="54" t="s">
        <v>388</v>
      </c>
      <c r="B227" s="54" t="s">
        <v>389</v>
      </c>
      <c r="C227" s="31">
        <v>4301051408</v>
      </c>
      <c r="D227" s="729">
        <v>4680115881594</v>
      </c>
      <c r="E227" s="730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9"/>
      <c r="R227" s="739"/>
      <c r="S227" s="739"/>
      <c r="T227" s="740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9">
        <v>4680115880962</v>
      </c>
      <c r="E228" s="730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7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9"/>
      <c r="R228" s="739"/>
      <c r="S228" s="739"/>
      <c r="T228" s="740"/>
      <c r="U228" s="34"/>
      <c r="V228" s="34"/>
      <c r="W228" s="35" t="s">
        <v>68</v>
      </c>
      <c r="X228" s="723">
        <v>10</v>
      </c>
      <c r="Y228" s="724">
        <f t="shared" si="41"/>
        <v>15.6</v>
      </c>
      <c r="Z228" s="36">
        <f>IFERROR(IF(Y228=0,"",ROUNDUP(Y228/H228,0)*0.02175),"")</f>
        <v>4.3499999999999997E-2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10.723076923076926</v>
      </c>
      <c r="BN228" s="64">
        <f t="shared" si="43"/>
        <v>16.728000000000002</v>
      </c>
      <c r="BO228" s="64">
        <f t="shared" si="44"/>
        <v>2.2893772893772896E-2</v>
      </c>
      <c r="BP228" s="64">
        <f t="shared" si="45"/>
        <v>3.5714285714285712E-2</v>
      </c>
    </row>
    <row r="229" spans="1:68" ht="27" hidden="1" customHeight="1" x14ac:dyDescent="0.25">
      <c r="A229" s="54" t="s">
        <v>394</v>
      </c>
      <c r="B229" s="54" t="s">
        <v>395</v>
      </c>
      <c r="C229" s="31">
        <v>4301051411</v>
      </c>
      <c r="D229" s="729">
        <v>4680115881617</v>
      </c>
      <c r="E229" s="730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9"/>
      <c r="R229" s="739"/>
      <c r="S229" s="739"/>
      <c r="T229" s="740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4301051632</v>
      </c>
      <c r="D230" s="729">
        <v>4680115880573</v>
      </c>
      <c r="E230" s="730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10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9"/>
      <c r="R230" s="739"/>
      <c r="S230" s="739"/>
      <c r="T230" s="740"/>
      <c r="U230" s="34"/>
      <c r="V230" s="34"/>
      <c r="W230" s="35" t="s">
        <v>68</v>
      </c>
      <c r="X230" s="723">
        <v>0</v>
      </c>
      <c r="Y230" s="724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9">
        <v>4680115882195</v>
      </c>
      <c r="E231" s="730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11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9"/>
      <c r="R231" s="739"/>
      <c r="S231" s="739"/>
      <c r="T231" s="740"/>
      <c r="U231" s="34"/>
      <c r="V231" s="34"/>
      <c r="W231" s="35" t="s">
        <v>68</v>
      </c>
      <c r="X231" s="723">
        <v>59</v>
      </c>
      <c r="Y231" s="724">
        <f t="shared" si="41"/>
        <v>60</v>
      </c>
      <c r="Z231" s="36">
        <f t="shared" ref="Z231:Z237" si="46">IFERROR(IF(Y231=0,"",ROUNDUP(Y231/H231,0)*0.00753),"")</f>
        <v>0.18825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66.129166666666677</v>
      </c>
      <c r="BN231" s="64">
        <f t="shared" si="43"/>
        <v>67.25</v>
      </c>
      <c r="BO231" s="64">
        <f t="shared" si="44"/>
        <v>0.15758547008547011</v>
      </c>
      <c r="BP231" s="64">
        <f t="shared" si="45"/>
        <v>0.16025641025641024</v>
      </c>
    </row>
    <row r="232" spans="1:68" ht="37.5" hidden="1" customHeight="1" x14ac:dyDescent="0.25">
      <c r="A232" s="54" t="s">
        <v>402</v>
      </c>
      <c r="B232" s="54" t="s">
        <v>403</v>
      </c>
      <c r="C232" s="31">
        <v>4301051752</v>
      </c>
      <c r="D232" s="729">
        <v>4680115882607</v>
      </c>
      <c r="E232" s="730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9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9"/>
      <c r="R232" s="739"/>
      <c r="S232" s="739"/>
      <c r="T232" s="740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9">
        <v>4680115880092</v>
      </c>
      <c r="E233" s="730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9"/>
      <c r="R233" s="739"/>
      <c r="S233" s="739"/>
      <c r="T233" s="740"/>
      <c r="U233" s="34"/>
      <c r="V233" s="34"/>
      <c r="W233" s="35" t="s">
        <v>68</v>
      </c>
      <c r="X233" s="723">
        <v>7</v>
      </c>
      <c r="Y233" s="724">
        <f t="shared" si="41"/>
        <v>7.1999999999999993</v>
      </c>
      <c r="Z233" s="36">
        <f t="shared" si="46"/>
        <v>2.2589999999999999E-2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7.7933333333333339</v>
      </c>
      <c r="BN233" s="64">
        <f t="shared" si="43"/>
        <v>8.016</v>
      </c>
      <c r="BO233" s="64">
        <f t="shared" si="44"/>
        <v>1.86965811965812E-2</v>
      </c>
      <c r="BP233" s="64">
        <f t="shared" si="45"/>
        <v>1.9230769230769232E-2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9">
        <v>4680115880221</v>
      </c>
      <c r="E234" s="730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9"/>
      <c r="R234" s="739"/>
      <c r="S234" s="739"/>
      <c r="T234" s="740"/>
      <c r="U234" s="34"/>
      <c r="V234" s="34"/>
      <c r="W234" s="35" t="s">
        <v>68</v>
      </c>
      <c r="X234" s="723">
        <v>30</v>
      </c>
      <c r="Y234" s="724">
        <f t="shared" si="41"/>
        <v>31.2</v>
      </c>
      <c r="Z234" s="36">
        <f t="shared" si="46"/>
        <v>9.7890000000000005E-2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33.400000000000006</v>
      </c>
      <c r="BN234" s="64">
        <f t="shared" si="43"/>
        <v>34.736000000000004</v>
      </c>
      <c r="BO234" s="64">
        <f t="shared" si="44"/>
        <v>8.0128205128205121E-2</v>
      </c>
      <c r="BP234" s="64">
        <f t="shared" si="45"/>
        <v>8.3333333333333329E-2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4301051749</v>
      </c>
      <c r="D235" s="729">
        <v>4680115882942</v>
      </c>
      <c r="E235" s="730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4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9"/>
      <c r="R235" s="739"/>
      <c r="S235" s="739"/>
      <c r="T235" s="740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9">
        <v>4680115880504</v>
      </c>
      <c r="E236" s="730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0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9"/>
      <c r="R236" s="739"/>
      <c r="S236" s="739"/>
      <c r="T236" s="740"/>
      <c r="U236" s="34"/>
      <c r="V236" s="34"/>
      <c r="W236" s="35" t="s">
        <v>68</v>
      </c>
      <c r="X236" s="723">
        <v>38</v>
      </c>
      <c r="Y236" s="724">
        <f t="shared" si="41"/>
        <v>38.4</v>
      </c>
      <c r="Z236" s="36">
        <f t="shared" si="46"/>
        <v>0.12048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42.306666666666672</v>
      </c>
      <c r="BN236" s="64">
        <f t="shared" si="43"/>
        <v>42.752000000000002</v>
      </c>
      <c r="BO236" s="64">
        <f t="shared" si="44"/>
        <v>0.1014957264957265</v>
      </c>
      <c r="BP236" s="64">
        <f t="shared" si="45"/>
        <v>0.10256410256410256</v>
      </c>
    </row>
    <row r="237" spans="1:68" ht="27" hidden="1" customHeight="1" x14ac:dyDescent="0.25">
      <c r="A237" s="54" t="s">
        <v>414</v>
      </c>
      <c r="B237" s="54" t="s">
        <v>415</v>
      </c>
      <c r="C237" s="31">
        <v>4301051410</v>
      </c>
      <c r="D237" s="729">
        <v>4680115882164</v>
      </c>
      <c r="E237" s="730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10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9"/>
      <c r="R237" s="739"/>
      <c r="S237" s="739"/>
      <c r="T237" s="740"/>
      <c r="U237" s="34"/>
      <c r="V237" s="34"/>
      <c r="W237" s="35" t="s">
        <v>68</v>
      </c>
      <c r="X237" s="723">
        <v>0</v>
      </c>
      <c r="Y237" s="724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31" t="s">
        <v>70</v>
      </c>
      <c r="Q238" s="732"/>
      <c r="R238" s="732"/>
      <c r="S238" s="732"/>
      <c r="T238" s="732"/>
      <c r="U238" s="732"/>
      <c r="V238" s="733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57.11538461538462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59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0.47271000000000007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31" t="s">
        <v>70</v>
      </c>
      <c r="Q239" s="732"/>
      <c r="R239" s="732"/>
      <c r="S239" s="732"/>
      <c r="T239" s="732"/>
      <c r="U239" s="732"/>
      <c r="V239" s="733"/>
      <c r="W239" s="37" t="s">
        <v>68</v>
      </c>
      <c r="X239" s="725">
        <f>IFERROR(SUM(X227:X237),"0")</f>
        <v>144</v>
      </c>
      <c r="Y239" s="725">
        <f>IFERROR(SUM(Y227:Y237),"0")</f>
        <v>152.4</v>
      </c>
      <c r="Z239" s="37"/>
      <c r="AA239" s="726"/>
      <c r="AB239" s="726"/>
      <c r="AC239" s="726"/>
    </row>
    <row r="240" spans="1:68" ht="14.25" hidden="1" customHeight="1" x14ac:dyDescent="0.25">
      <c r="A240" s="737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hidden="1" customHeight="1" x14ac:dyDescent="0.25">
      <c r="A241" s="54" t="s">
        <v>416</v>
      </c>
      <c r="B241" s="54" t="s">
        <v>417</v>
      </c>
      <c r="C241" s="31">
        <v>4301060404</v>
      </c>
      <c r="D241" s="729">
        <v>4680115882874</v>
      </c>
      <c r="E241" s="730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8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9"/>
      <c r="R241" s="739"/>
      <c r="S241" s="739"/>
      <c r="T241" s="740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419</v>
      </c>
      <c r="B242" s="54" t="s">
        <v>420</v>
      </c>
      <c r="C242" s="31">
        <v>4301060359</v>
      </c>
      <c r="D242" s="729">
        <v>4680115884434</v>
      </c>
      <c r="E242" s="730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107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9"/>
      <c r="R242" s="739"/>
      <c r="S242" s="739"/>
      <c r="T242" s="740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422</v>
      </c>
      <c r="B243" s="54" t="s">
        <v>423</v>
      </c>
      <c r="C243" s="31">
        <v>4301060375</v>
      </c>
      <c r="D243" s="729">
        <v>4680115880818</v>
      </c>
      <c r="E243" s="730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7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9"/>
      <c r="R243" s="739"/>
      <c r="S243" s="739"/>
      <c r="T243" s="740"/>
      <c r="U243" s="34"/>
      <c r="V243" s="34"/>
      <c r="W243" s="35" t="s">
        <v>68</v>
      </c>
      <c r="X243" s="723">
        <v>0</v>
      </c>
      <c r="Y243" s="72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425</v>
      </c>
      <c r="B244" s="54" t="s">
        <v>426</v>
      </c>
      <c r="C244" s="31">
        <v>4301060389</v>
      </c>
      <c r="D244" s="729">
        <v>4680115880801</v>
      </c>
      <c r="E244" s="730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110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9"/>
      <c r="R244" s="739"/>
      <c r="S244" s="739"/>
      <c r="T244" s="740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31" t="s">
        <v>70</v>
      </c>
      <c r="Q245" s="732"/>
      <c r="R245" s="732"/>
      <c r="S245" s="732"/>
      <c r="T245" s="732"/>
      <c r="U245" s="732"/>
      <c r="V245" s="733"/>
      <c r="W245" s="37" t="s">
        <v>71</v>
      </c>
      <c r="X245" s="725">
        <f>IFERROR(X241/H241,"0")+IFERROR(X242/H242,"0")+IFERROR(X243/H243,"0")+IFERROR(X244/H244,"0")</f>
        <v>0</v>
      </c>
      <c r="Y245" s="725">
        <f>IFERROR(Y241/H241,"0")+IFERROR(Y242/H242,"0")+IFERROR(Y243/H243,"0")+IFERROR(Y244/H244,"0")</f>
        <v>0</v>
      </c>
      <c r="Z245" s="725">
        <f>IFERROR(IF(Z241="",0,Z241),"0")+IFERROR(IF(Z242="",0,Z242),"0")+IFERROR(IF(Z243="",0,Z243),"0")+IFERROR(IF(Z244="",0,Z244),"0")</f>
        <v>0</v>
      </c>
      <c r="AA245" s="726"/>
      <c r="AB245" s="726"/>
      <c r="AC245" s="726"/>
    </row>
    <row r="246" spans="1:68" hidden="1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31" t="s">
        <v>70</v>
      </c>
      <c r="Q246" s="732"/>
      <c r="R246" s="732"/>
      <c r="S246" s="732"/>
      <c r="T246" s="732"/>
      <c r="U246" s="732"/>
      <c r="V246" s="733"/>
      <c r="W246" s="37" t="s">
        <v>68</v>
      </c>
      <c r="X246" s="725">
        <f>IFERROR(SUM(X241:X244),"0")</f>
        <v>0</v>
      </c>
      <c r="Y246" s="725">
        <f>IFERROR(SUM(Y241:Y244),"0")</f>
        <v>0</v>
      </c>
      <c r="Z246" s="37"/>
      <c r="AA246" s="726"/>
      <c r="AB246" s="726"/>
      <c r="AC246" s="726"/>
    </row>
    <row r="247" spans="1:68" ht="16.5" hidden="1" customHeight="1" x14ac:dyDescent="0.25">
      <c r="A247" s="761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hidden="1" customHeight="1" x14ac:dyDescent="0.25">
      <c r="A248" s="737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hidden="1" customHeight="1" x14ac:dyDescent="0.25">
      <c r="A249" s="54" t="s">
        <v>429</v>
      </c>
      <c r="B249" s="54" t="s">
        <v>430</v>
      </c>
      <c r="C249" s="31">
        <v>4301011945</v>
      </c>
      <c r="D249" s="729">
        <v>4680115884274</v>
      </c>
      <c r="E249" s="730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11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9"/>
      <c r="R249" s="739"/>
      <c r="S249" s="739"/>
      <c r="T249" s="740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hidden="1" customHeight="1" x14ac:dyDescent="0.25">
      <c r="A250" s="54" t="s">
        <v>429</v>
      </c>
      <c r="B250" s="54" t="s">
        <v>432</v>
      </c>
      <c r="C250" s="31">
        <v>4301011717</v>
      </c>
      <c r="D250" s="729">
        <v>4680115884274</v>
      </c>
      <c r="E250" s="730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10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9"/>
      <c r="R250" s="739"/>
      <c r="S250" s="739"/>
      <c r="T250" s="740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hidden="1" customHeight="1" x14ac:dyDescent="0.25">
      <c r="A251" s="54" t="s">
        <v>434</v>
      </c>
      <c r="B251" s="54" t="s">
        <v>435</v>
      </c>
      <c r="C251" s="31">
        <v>4301011719</v>
      </c>
      <c r="D251" s="729">
        <v>4680115884298</v>
      </c>
      <c r="E251" s="730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1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9"/>
      <c r="R251" s="739"/>
      <c r="S251" s="739"/>
      <c r="T251" s="740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hidden="1" customHeight="1" x14ac:dyDescent="0.25">
      <c r="A252" s="54" t="s">
        <v>437</v>
      </c>
      <c r="B252" s="54" t="s">
        <v>438</v>
      </c>
      <c r="C252" s="31">
        <v>4301011944</v>
      </c>
      <c r="D252" s="729">
        <v>4680115884250</v>
      </c>
      <c r="E252" s="730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11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9"/>
      <c r="R252" s="739"/>
      <c r="S252" s="739"/>
      <c r="T252" s="740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437</v>
      </c>
      <c r="B253" s="54" t="s">
        <v>439</v>
      </c>
      <c r="C253" s="31">
        <v>4301011733</v>
      </c>
      <c r="D253" s="729">
        <v>4680115884250</v>
      </c>
      <c r="E253" s="730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9"/>
      <c r="R253" s="739"/>
      <c r="S253" s="739"/>
      <c r="T253" s="740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4301011718</v>
      </c>
      <c r="D254" s="729">
        <v>4680115884281</v>
      </c>
      <c r="E254" s="730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9"/>
      <c r="R254" s="739"/>
      <c r="S254" s="739"/>
      <c r="T254" s="740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443</v>
      </c>
      <c r="B255" s="54" t="s">
        <v>444</v>
      </c>
      <c r="C255" s="31">
        <v>4301011720</v>
      </c>
      <c r="D255" s="729">
        <v>4680115884199</v>
      </c>
      <c r="E255" s="730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104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9"/>
      <c r="R255" s="739"/>
      <c r="S255" s="739"/>
      <c r="T255" s="740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9">
        <v>4680115884267</v>
      </c>
      <c r="E256" s="730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9"/>
      <c r="R256" s="739"/>
      <c r="S256" s="739"/>
      <c r="T256" s="740"/>
      <c r="U256" s="34"/>
      <c r="V256" s="34"/>
      <c r="W256" s="35" t="s">
        <v>68</v>
      </c>
      <c r="X256" s="723">
        <v>3</v>
      </c>
      <c r="Y256" s="724">
        <f t="shared" si="47"/>
        <v>4</v>
      </c>
      <c r="Z256" s="36">
        <f>IFERROR(IF(Y256=0,"",ROUNDUP(Y256/H256,0)*0.00902),"")</f>
        <v>9.0200000000000002E-3</v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3.1574999999999998</v>
      </c>
      <c r="BN256" s="64">
        <f t="shared" si="49"/>
        <v>4.21</v>
      </c>
      <c r="BO256" s="64">
        <f t="shared" si="50"/>
        <v>5.681818181818182E-3</v>
      </c>
      <c r="BP256" s="64">
        <f t="shared" si="51"/>
        <v>7.575757575757576E-3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31" t="s">
        <v>70</v>
      </c>
      <c r="Q257" s="732"/>
      <c r="R257" s="732"/>
      <c r="S257" s="732"/>
      <c r="T257" s="732"/>
      <c r="U257" s="732"/>
      <c r="V257" s="733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0.75</v>
      </c>
      <c r="Y257" s="725">
        <f>IFERROR(Y249/H249,"0")+IFERROR(Y250/H250,"0")+IFERROR(Y251/H251,"0")+IFERROR(Y252/H252,"0")+IFERROR(Y253/H253,"0")+IFERROR(Y254/H254,"0")+IFERROR(Y255/H255,"0")+IFERROR(Y256/H256,"0")</f>
        <v>1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9.0200000000000002E-3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31" t="s">
        <v>70</v>
      </c>
      <c r="Q258" s="732"/>
      <c r="R258" s="732"/>
      <c r="S258" s="732"/>
      <c r="T258" s="732"/>
      <c r="U258" s="732"/>
      <c r="V258" s="733"/>
      <c r="W258" s="37" t="s">
        <v>68</v>
      </c>
      <c r="X258" s="725">
        <f>IFERROR(SUM(X249:X256),"0")</f>
        <v>3</v>
      </c>
      <c r="Y258" s="725">
        <f>IFERROR(SUM(Y249:Y256),"0")</f>
        <v>4</v>
      </c>
      <c r="Z258" s="37"/>
      <c r="AA258" s="726"/>
      <c r="AB258" s="726"/>
      <c r="AC258" s="726"/>
    </row>
    <row r="259" spans="1:68" ht="16.5" hidden="1" customHeight="1" x14ac:dyDescent="0.25">
      <c r="A259" s="761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hidden="1" customHeight="1" x14ac:dyDescent="0.25">
      <c r="A260" s="737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hidden="1" customHeight="1" x14ac:dyDescent="0.25">
      <c r="A261" s="54" t="s">
        <v>449</v>
      </c>
      <c r="B261" s="54" t="s">
        <v>450</v>
      </c>
      <c r="C261" s="31">
        <v>4301011942</v>
      </c>
      <c r="D261" s="729">
        <v>4680115884137</v>
      </c>
      <c r="E261" s="730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9"/>
      <c r="R261" s="739"/>
      <c r="S261" s="739"/>
      <c r="T261" s="740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hidden="1" customHeight="1" x14ac:dyDescent="0.25">
      <c r="A262" s="54" t="s">
        <v>449</v>
      </c>
      <c r="B262" s="54" t="s">
        <v>451</v>
      </c>
      <c r="C262" s="31">
        <v>4301011826</v>
      </c>
      <c r="D262" s="729">
        <v>4680115884137</v>
      </c>
      <c r="E262" s="730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9"/>
      <c r="R262" s="739"/>
      <c r="S262" s="739"/>
      <c r="T262" s="740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hidden="1" customHeight="1" x14ac:dyDescent="0.25">
      <c r="A263" s="54" t="s">
        <v>453</v>
      </c>
      <c r="B263" s="54" t="s">
        <v>454</v>
      </c>
      <c r="C263" s="31">
        <v>4301011724</v>
      </c>
      <c r="D263" s="729">
        <v>4680115884236</v>
      </c>
      <c r="E263" s="730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9"/>
      <c r="R263" s="739"/>
      <c r="S263" s="739"/>
      <c r="T263" s="740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hidden="1" customHeight="1" x14ac:dyDescent="0.25">
      <c r="A264" s="54" t="s">
        <v>456</v>
      </c>
      <c r="B264" s="54" t="s">
        <v>457</v>
      </c>
      <c r="C264" s="31">
        <v>4301011721</v>
      </c>
      <c r="D264" s="729">
        <v>4680115884175</v>
      </c>
      <c r="E264" s="730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10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9"/>
      <c r="R264" s="739"/>
      <c r="S264" s="739"/>
      <c r="T264" s="740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459</v>
      </c>
      <c r="B265" s="54" t="s">
        <v>460</v>
      </c>
      <c r="C265" s="31">
        <v>4301011824</v>
      </c>
      <c r="D265" s="729">
        <v>4680115884144</v>
      </c>
      <c r="E265" s="730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10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9"/>
      <c r="R265" s="739"/>
      <c r="S265" s="739"/>
      <c r="T265" s="740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4301011963</v>
      </c>
      <c r="D266" s="729">
        <v>4680115885288</v>
      </c>
      <c r="E266" s="730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113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9"/>
      <c r="R266" s="739"/>
      <c r="S266" s="739"/>
      <c r="T266" s="740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464</v>
      </c>
      <c r="B267" s="54" t="s">
        <v>465</v>
      </c>
      <c r="C267" s="31">
        <v>4301011726</v>
      </c>
      <c r="D267" s="729">
        <v>4680115884182</v>
      </c>
      <c r="E267" s="730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9"/>
      <c r="R267" s="739"/>
      <c r="S267" s="739"/>
      <c r="T267" s="740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4301011722</v>
      </c>
      <c r="D268" s="729">
        <v>4680115884205</v>
      </c>
      <c r="E268" s="730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10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9"/>
      <c r="R268" s="739"/>
      <c r="S268" s="739"/>
      <c r="T268" s="740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idden="1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31" t="s">
        <v>70</v>
      </c>
      <c r="Q269" s="732"/>
      <c r="R269" s="732"/>
      <c r="S269" s="732"/>
      <c r="T269" s="732"/>
      <c r="U269" s="732"/>
      <c r="V269" s="733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hidden="1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31" t="s">
        <v>70</v>
      </c>
      <c r="Q270" s="732"/>
      <c r="R270" s="732"/>
      <c r="S270" s="732"/>
      <c r="T270" s="732"/>
      <c r="U270" s="732"/>
      <c r="V270" s="733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hidden="1" customHeight="1" x14ac:dyDescent="0.25">
      <c r="A271" s="737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9">
        <v>4680115885721</v>
      </c>
      <c r="E272" s="730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31" t="s">
        <v>470</v>
      </c>
      <c r="Q272" s="739"/>
      <c r="R272" s="739"/>
      <c r="S272" s="739"/>
      <c r="T272" s="740"/>
      <c r="U272" s="34"/>
      <c r="V272" s="34"/>
      <c r="W272" s="35" t="s">
        <v>68</v>
      </c>
      <c r="X272" s="723">
        <v>6</v>
      </c>
      <c r="Y272" s="724">
        <f>IFERROR(IF(X272="",0,CEILING((X272/$H272),1)*$H272),"")</f>
        <v>7.92</v>
      </c>
      <c r="Z272" s="36">
        <f>IFERROR(IF(Y272=0,"",ROUNDUP(Y272/H272,0)*0.00502),"")</f>
        <v>2.0080000000000001E-2</v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6.3030303030303036</v>
      </c>
      <c r="BN272" s="64">
        <f>IFERROR(Y272*I272/H272,"0")</f>
        <v>8.32</v>
      </c>
      <c r="BO272" s="64">
        <f>IFERROR(1/J272*(X272/H272),"0")</f>
        <v>1.2950012950012951E-2</v>
      </c>
      <c r="BP272" s="64">
        <f>IFERROR(1/J272*(Y272/H272),"0")</f>
        <v>1.7094017094017096E-2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31" t="s">
        <v>70</v>
      </c>
      <c r="Q273" s="732"/>
      <c r="R273" s="732"/>
      <c r="S273" s="732"/>
      <c r="T273" s="732"/>
      <c r="U273" s="732"/>
      <c r="V273" s="733"/>
      <c r="W273" s="37" t="s">
        <v>71</v>
      </c>
      <c r="X273" s="725">
        <f>IFERROR(X272/H272,"0")</f>
        <v>3.0303030303030303</v>
      </c>
      <c r="Y273" s="725">
        <f>IFERROR(Y272/H272,"0")</f>
        <v>4</v>
      </c>
      <c r="Z273" s="725">
        <f>IFERROR(IF(Z272="",0,Z272),"0")</f>
        <v>2.0080000000000001E-2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31" t="s">
        <v>70</v>
      </c>
      <c r="Q274" s="732"/>
      <c r="R274" s="732"/>
      <c r="S274" s="732"/>
      <c r="T274" s="732"/>
      <c r="U274" s="732"/>
      <c r="V274" s="733"/>
      <c r="W274" s="37" t="s">
        <v>68</v>
      </c>
      <c r="X274" s="725">
        <f>IFERROR(SUM(X272:X272),"0")</f>
        <v>6</v>
      </c>
      <c r="Y274" s="725">
        <f>IFERROR(SUM(Y272:Y272),"0")</f>
        <v>7.92</v>
      </c>
      <c r="Z274" s="37"/>
      <c r="AA274" s="726"/>
      <c r="AB274" s="726"/>
      <c r="AC274" s="726"/>
    </row>
    <row r="275" spans="1:68" ht="16.5" hidden="1" customHeight="1" x14ac:dyDescent="0.25">
      <c r="A275" s="761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hidden="1" customHeight="1" x14ac:dyDescent="0.25">
      <c r="A276" s="737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hidden="1" customHeight="1" x14ac:dyDescent="0.25">
      <c r="A277" s="54" t="s">
        <v>473</v>
      </c>
      <c r="B277" s="54" t="s">
        <v>474</v>
      </c>
      <c r="C277" s="31">
        <v>4301011855</v>
      </c>
      <c r="D277" s="729">
        <v>4680115885837</v>
      </c>
      <c r="E277" s="730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9"/>
      <c r="R277" s="739"/>
      <c r="S277" s="739"/>
      <c r="T277" s="740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hidden="1" customHeight="1" x14ac:dyDescent="0.25">
      <c r="A278" s="54" t="s">
        <v>476</v>
      </c>
      <c r="B278" s="54" t="s">
        <v>477</v>
      </c>
      <c r="C278" s="31">
        <v>4301011910</v>
      </c>
      <c r="D278" s="729">
        <v>4680115885806</v>
      </c>
      <c r="E278" s="730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839" t="s">
        <v>478</v>
      </c>
      <c r="Q278" s="739"/>
      <c r="R278" s="739"/>
      <c r="S278" s="739"/>
      <c r="T278" s="740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hidden="1" customHeight="1" x14ac:dyDescent="0.25">
      <c r="A279" s="54" t="s">
        <v>476</v>
      </c>
      <c r="B279" s="54" t="s">
        <v>480</v>
      </c>
      <c r="C279" s="31">
        <v>4301011850</v>
      </c>
      <c r="D279" s="729">
        <v>4680115885806</v>
      </c>
      <c r="E279" s="730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9"/>
      <c r="R279" s="739"/>
      <c r="S279" s="739"/>
      <c r="T279" s="740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hidden="1" customHeight="1" x14ac:dyDescent="0.25">
      <c r="A280" s="54" t="s">
        <v>482</v>
      </c>
      <c r="B280" s="54" t="s">
        <v>483</v>
      </c>
      <c r="C280" s="31">
        <v>4301011853</v>
      </c>
      <c r="D280" s="729">
        <v>4680115885851</v>
      </c>
      <c r="E280" s="730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9"/>
      <c r="R280" s="739"/>
      <c r="S280" s="739"/>
      <c r="T280" s="740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hidden="1" customHeight="1" x14ac:dyDescent="0.25">
      <c r="A281" s="54" t="s">
        <v>485</v>
      </c>
      <c r="B281" s="54" t="s">
        <v>486</v>
      </c>
      <c r="C281" s="31">
        <v>4301011852</v>
      </c>
      <c r="D281" s="729">
        <v>4680115885844</v>
      </c>
      <c r="E281" s="730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10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9"/>
      <c r="R281" s="739"/>
      <c r="S281" s="739"/>
      <c r="T281" s="740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487</v>
      </c>
      <c r="B282" s="54" t="s">
        <v>488</v>
      </c>
      <c r="C282" s="31">
        <v>4301011851</v>
      </c>
      <c r="D282" s="729">
        <v>4680115885820</v>
      </c>
      <c r="E282" s="730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8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9"/>
      <c r="R282" s="739"/>
      <c r="S282" s="739"/>
      <c r="T282" s="740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idden="1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31" t="s">
        <v>70</v>
      </c>
      <c r="Q283" s="732"/>
      <c r="R283" s="732"/>
      <c r="S283" s="732"/>
      <c r="T283" s="732"/>
      <c r="U283" s="732"/>
      <c r="V283" s="733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hidden="1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31" t="s">
        <v>70</v>
      </c>
      <c r="Q284" s="732"/>
      <c r="R284" s="732"/>
      <c r="S284" s="732"/>
      <c r="T284" s="732"/>
      <c r="U284" s="732"/>
      <c r="V284" s="733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hidden="1" customHeight="1" x14ac:dyDescent="0.25">
      <c r="A285" s="761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hidden="1" customHeight="1" x14ac:dyDescent="0.25">
      <c r="A286" s="737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hidden="1" customHeight="1" x14ac:dyDescent="0.25">
      <c r="A287" s="54" t="s">
        <v>490</v>
      </c>
      <c r="B287" s="54" t="s">
        <v>491</v>
      </c>
      <c r="C287" s="31">
        <v>4301011876</v>
      </c>
      <c r="D287" s="729">
        <v>4680115885707</v>
      </c>
      <c r="E287" s="730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10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9"/>
      <c r="R287" s="739"/>
      <c r="S287" s="739"/>
      <c r="T287" s="740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31" t="s">
        <v>70</v>
      </c>
      <c r="Q288" s="732"/>
      <c r="R288" s="732"/>
      <c r="S288" s="732"/>
      <c r="T288" s="732"/>
      <c r="U288" s="732"/>
      <c r="V288" s="733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hidden="1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31" t="s">
        <v>70</v>
      </c>
      <c r="Q289" s="732"/>
      <c r="R289" s="732"/>
      <c r="S289" s="732"/>
      <c r="T289" s="732"/>
      <c r="U289" s="732"/>
      <c r="V289" s="733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hidden="1" customHeight="1" x14ac:dyDescent="0.25">
      <c r="A290" s="761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hidden="1" customHeight="1" x14ac:dyDescent="0.25">
      <c r="A291" s="737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hidden="1" customHeight="1" x14ac:dyDescent="0.25">
      <c r="A292" s="54" t="s">
        <v>493</v>
      </c>
      <c r="B292" s="54" t="s">
        <v>494</v>
      </c>
      <c r="C292" s="31">
        <v>4301011223</v>
      </c>
      <c r="D292" s="729">
        <v>4607091383423</v>
      </c>
      <c r="E292" s="730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7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9"/>
      <c r="R292" s="739"/>
      <c r="S292" s="739"/>
      <c r="T292" s="740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hidden="1" customHeight="1" x14ac:dyDescent="0.25">
      <c r="A293" s="54" t="s">
        <v>495</v>
      </c>
      <c r="B293" s="54" t="s">
        <v>496</v>
      </c>
      <c r="C293" s="31">
        <v>4301011879</v>
      </c>
      <c r="D293" s="729">
        <v>4680115885691</v>
      </c>
      <c r="E293" s="730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7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9"/>
      <c r="R293" s="739"/>
      <c r="S293" s="739"/>
      <c r="T293" s="740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498</v>
      </c>
      <c r="B294" s="54" t="s">
        <v>499</v>
      </c>
      <c r="C294" s="31">
        <v>4301011878</v>
      </c>
      <c r="D294" s="729">
        <v>4680115885660</v>
      </c>
      <c r="E294" s="730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9"/>
      <c r="R294" s="739"/>
      <c r="S294" s="739"/>
      <c r="T294" s="740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31" t="s">
        <v>70</v>
      </c>
      <c r="Q295" s="732"/>
      <c r="R295" s="732"/>
      <c r="S295" s="732"/>
      <c r="T295" s="732"/>
      <c r="U295" s="732"/>
      <c r="V295" s="733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hidden="1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31" t="s">
        <v>70</v>
      </c>
      <c r="Q296" s="732"/>
      <c r="R296" s="732"/>
      <c r="S296" s="732"/>
      <c r="T296" s="732"/>
      <c r="U296" s="732"/>
      <c r="V296" s="733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hidden="1" customHeight="1" x14ac:dyDescent="0.25">
      <c r="A297" s="761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hidden="1" customHeight="1" x14ac:dyDescent="0.25">
      <c r="A298" s="737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hidden="1" customHeight="1" x14ac:dyDescent="0.25">
      <c r="A299" s="54" t="s">
        <v>502</v>
      </c>
      <c r="B299" s="54" t="s">
        <v>503</v>
      </c>
      <c r="C299" s="31">
        <v>4301051409</v>
      </c>
      <c r="D299" s="729">
        <v>4680115881556</v>
      </c>
      <c r="E299" s="730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4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9"/>
      <c r="R299" s="739"/>
      <c r="S299" s="739"/>
      <c r="T299" s="740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505</v>
      </c>
      <c r="B300" s="54" t="s">
        <v>506</v>
      </c>
      <c r="C300" s="31">
        <v>4301051506</v>
      </c>
      <c r="D300" s="729">
        <v>4680115881037</v>
      </c>
      <c r="E300" s="730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10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9"/>
      <c r="R300" s="739"/>
      <c r="S300" s="739"/>
      <c r="T300" s="740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9">
        <v>4680115881228</v>
      </c>
      <c r="E301" s="730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8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9"/>
      <c r="R301" s="739"/>
      <c r="S301" s="739"/>
      <c r="T301" s="740"/>
      <c r="U301" s="34"/>
      <c r="V301" s="34"/>
      <c r="W301" s="35" t="s">
        <v>68</v>
      </c>
      <c r="X301" s="723">
        <v>7</v>
      </c>
      <c r="Y301" s="724">
        <f>IFERROR(IF(X301="",0,CEILING((X301/$H301),1)*$H301),"")</f>
        <v>7.1999999999999993</v>
      </c>
      <c r="Z301" s="36">
        <f>IFERROR(IF(Y301=0,"",ROUNDUP(Y301/H301,0)*0.00753),"")</f>
        <v>2.2589999999999999E-2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7.7933333333333339</v>
      </c>
      <c r="BN301" s="64">
        <f>IFERROR(Y301*I301/H301,"0")</f>
        <v>8.016</v>
      </c>
      <c r="BO301" s="64">
        <f>IFERROR(1/J301*(X301/H301),"0")</f>
        <v>1.86965811965812E-2</v>
      </c>
      <c r="BP301" s="64">
        <f>IFERROR(1/J301*(Y301/H301),"0")</f>
        <v>1.9230769230769232E-2</v>
      </c>
    </row>
    <row r="302" spans="1:68" ht="27" hidden="1" customHeight="1" x14ac:dyDescent="0.25">
      <c r="A302" s="54" t="s">
        <v>510</v>
      </c>
      <c r="B302" s="54" t="s">
        <v>511</v>
      </c>
      <c r="C302" s="31">
        <v>4301051384</v>
      </c>
      <c r="D302" s="729">
        <v>4680115881211</v>
      </c>
      <c r="E302" s="730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10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9"/>
      <c r="R302" s="739"/>
      <c r="S302" s="739"/>
      <c r="T302" s="740"/>
      <c r="U302" s="34"/>
      <c r="V302" s="34"/>
      <c r="W302" s="35" t="s">
        <v>68</v>
      </c>
      <c r="X302" s="723">
        <v>0</v>
      </c>
      <c r="Y302" s="724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512</v>
      </c>
      <c r="B303" s="54" t="s">
        <v>513</v>
      </c>
      <c r="C303" s="31">
        <v>4301051378</v>
      </c>
      <c r="D303" s="729">
        <v>4680115881020</v>
      </c>
      <c r="E303" s="730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10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9"/>
      <c r="R303" s="739"/>
      <c r="S303" s="739"/>
      <c r="T303" s="740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31" t="s">
        <v>70</v>
      </c>
      <c r="Q304" s="732"/>
      <c r="R304" s="732"/>
      <c r="S304" s="732"/>
      <c r="T304" s="732"/>
      <c r="U304" s="732"/>
      <c r="V304" s="733"/>
      <c r="W304" s="37" t="s">
        <v>71</v>
      </c>
      <c r="X304" s="725">
        <f>IFERROR(X299/H299,"0")+IFERROR(X300/H300,"0")+IFERROR(X301/H301,"0")+IFERROR(X302/H302,"0")+IFERROR(X303/H303,"0")</f>
        <v>2.916666666666667</v>
      </c>
      <c r="Y304" s="725">
        <f>IFERROR(Y299/H299,"0")+IFERROR(Y300/H300,"0")+IFERROR(Y301/H301,"0")+IFERROR(Y302/H302,"0")+IFERROR(Y303/H303,"0")</f>
        <v>3</v>
      </c>
      <c r="Z304" s="725">
        <f>IFERROR(IF(Z299="",0,Z299),"0")+IFERROR(IF(Z300="",0,Z300),"0")+IFERROR(IF(Z301="",0,Z301),"0")+IFERROR(IF(Z302="",0,Z302),"0")+IFERROR(IF(Z303="",0,Z303),"0")</f>
        <v>2.2589999999999999E-2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31" t="s">
        <v>70</v>
      </c>
      <c r="Q305" s="732"/>
      <c r="R305" s="732"/>
      <c r="S305" s="732"/>
      <c r="T305" s="732"/>
      <c r="U305" s="732"/>
      <c r="V305" s="733"/>
      <c r="W305" s="37" t="s">
        <v>68</v>
      </c>
      <c r="X305" s="725">
        <f>IFERROR(SUM(X299:X303),"0")</f>
        <v>7</v>
      </c>
      <c r="Y305" s="725">
        <f>IFERROR(SUM(Y299:Y303),"0")</f>
        <v>7.1999999999999993</v>
      </c>
      <c r="Z305" s="37"/>
      <c r="AA305" s="726"/>
      <c r="AB305" s="726"/>
      <c r="AC305" s="726"/>
    </row>
    <row r="306" spans="1:68" ht="16.5" hidden="1" customHeight="1" x14ac:dyDescent="0.25">
      <c r="A306" s="761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hidden="1" customHeight="1" x14ac:dyDescent="0.25">
      <c r="A307" s="737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hidden="1" customHeight="1" x14ac:dyDescent="0.25">
      <c r="A308" s="54" t="s">
        <v>516</v>
      </c>
      <c r="B308" s="54" t="s">
        <v>517</v>
      </c>
      <c r="C308" s="31">
        <v>4301051731</v>
      </c>
      <c r="D308" s="729">
        <v>4680115884618</v>
      </c>
      <c r="E308" s="730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106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9"/>
      <c r="R308" s="739"/>
      <c r="S308" s="739"/>
      <c r="T308" s="740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31" t="s">
        <v>70</v>
      </c>
      <c r="Q309" s="732"/>
      <c r="R309" s="732"/>
      <c r="S309" s="732"/>
      <c r="T309" s="732"/>
      <c r="U309" s="732"/>
      <c r="V309" s="733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hidden="1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31" t="s">
        <v>70</v>
      </c>
      <c r="Q310" s="732"/>
      <c r="R310" s="732"/>
      <c r="S310" s="732"/>
      <c r="T310" s="732"/>
      <c r="U310" s="732"/>
      <c r="V310" s="733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hidden="1" customHeight="1" x14ac:dyDescent="0.25">
      <c r="A311" s="761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hidden="1" customHeight="1" x14ac:dyDescent="0.25">
      <c r="A312" s="737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hidden="1" customHeight="1" x14ac:dyDescent="0.25">
      <c r="A313" s="54" t="s">
        <v>520</v>
      </c>
      <c r="B313" s="54" t="s">
        <v>521</v>
      </c>
      <c r="C313" s="31">
        <v>4301011593</v>
      </c>
      <c r="D313" s="729">
        <v>4680115882973</v>
      </c>
      <c r="E313" s="730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7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9"/>
      <c r="R313" s="739"/>
      <c r="S313" s="739"/>
      <c r="T313" s="740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31" t="s">
        <v>70</v>
      </c>
      <c r="Q314" s="732"/>
      <c r="R314" s="732"/>
      <c r="S314" s="732"/>
      <c r="T314" s="732"/>
      <c r="U314" s="732"/>
      <c r="V314" s="733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hidden="1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31" t="s">
        <v>70</v>
      </c>
      <c r="Q315" s="732"/>
      <c r="R315" s="732"/>
      <c r="S315" s="732"/>
      <c r="T315" s="732"/>
      <c r="U315" s="732"/>
      <c r="V315" s="733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hidden="1" customHeight="1" x14ac:dyDescent="0.25">
      <c r="A316" s="737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hidden="1" customHeight="1" x14ac:dyDescent="0.25">
      <c r="A317" s="54" t="s">
        <v>522</v>
      </c>
      <c r="B317" s="54" t="s">
        <v>523</v>
      </c>
      <c r="C317" s="31">
        <v>4301031305</v>
      </c>
      <c r="D317" s="729">
        <v>4607091389845</v>
      </c>
      <c r="E317" s="730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8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9"/>
      <c r="R317" s="739"/>
      <c r="S317" s="739"/>
      <c r="T317" s="740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hidden="1" customHeight="1" x14ac:dyDescent="0.25">
      <c r="A318" s="54" t="s">
        <v>525</v>
      </c>
      <c r="B318" s="54" t="s">
        <v>526</v>
      </c>
      <c r="C318" s="31">
        <v>4301031306</v>
      </c>
      <c r="D318" s="729">
        <v>4680115882881</v>
      </c>
      <c r="E318" s="730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1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9"/>
      <c r="R318" s="739"/>
      <c r="S318" s="739"/>
      <c r="T318" s="740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31" t="s">
        <v>70</v>
      </c>
      <c r="Q319" s="732"/>
      <c r="R319" s="732"/>
      <c r="S319" s="732"/>
      <c r="T319" s="732"/>
      <c r="U319" s="732"/>
      <c r="V319" s="733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hidden="1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31" t="s">
        <v>70</v>
      </c>
      <c r="Q320" s="732"/>
      <c r="R320" s="732"/>
      <c r="S320" s="732"/>
      <c r="T320" s="732"/>
      <c r="U320" s="732"/>
      <c r="V320" s="733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hidden="1" customHeight="1" x14ac:dyDescent="0.25">
      <c r="A321" s="761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hidden="1" customHeight="1" x14ac:dyDescent="0.25">
      <c r="A322" s="737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hidden="1" customHeight="1" x14ac:dyDescent="0.25">
      <c r="A323" s="54" t="s">
        <v>528</v>
      </c>
      <c r="B323" s="54" t="s">
        <v>529</v>
      </c>
      <c r="C323" s="31">
        <v>4301012024</v>
      </c>
      <c r="D323" s="729">
        <v>4680115885615</v>
      </c>
      <c r="E323" s="730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8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9"/>
      <c r="R323" s="739"/>
      <c r="S323" s="739"/>
      <c r="T323" s="740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hidden="1" customHeight="1" x14ac:dyDescent="0.25">
      <c r="A324" s="54" t="s">
        <v>531</v>
      </c>
      <c r="B324" s="54" t="s">
        <v>532</v>
      </c>
      <c r="C324" s="31">
        <v>4301011911</v>
      </c>
      <c r="D324" s="729">
        <v>4680115885554</v>
      </c>
      <c r="E324" s="730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897" t="s">
        <v>533</v>
      </c>
      <c r="Q324" s="739"/>
      <c r="R324" s="739"/>
      <c r="S324" s="739"/>
      <c r="T324" s="740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hidden="1" customHeight="1" x14ac:dyDescent="0.25">
      <c r="A325" s="54" t="s">
        <v>531</v>
      </c>
      <c r="B325" s="54" t="s">
        <v>535</v>
      </c>
      <c r="C325" s="31">
        <v>4301012016</v>
      </c>
      <c r="D325" s="729">
        <v>4680115885554</v>
      </c>
      <c r="E325" s="730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9"/>
      <c r="R325" s="739"/>
      <c r="S325" s="739"/>
      <c r="T325" s="740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hidden="1" customHeight="1" x14ac:dyDescent="0.25">
      <c r="A326" s="54" t="s">
        <v>537</v>
      </c>
      <c r="B326" s="54" t="s">
        <v>538</v>
      </c>
      <c r="C326" s="31">
        <v>4301011858</v>
      </c>
      <c r="D326" s="729">
        <v>4680115885646</v>
      </c>
      <c r="E326" s="730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111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9"/>
      <c r="R326" s="739"/>
      <c r="S326" s="739"/>
      <c r="T326" s="740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hidden="1" customHeight="1" x14ac:dyDescent="0.25">
      <c r="A327" s="54" t="s">
        <v>540</v>
      </c>
      <c r="B327" s="54" t="s">
        <v>541</v>
      </c>
      <c r="C327" s="31">
        <v>4301011857</v>
      </c>
      <c r="D327" s="729">
        <v>4680115885622</v>
      </c>
      <c r="E327" s="730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9"/>
      <c r="R327" s="739"/>
      <c r="S327" s="739"/>
      <c r="T327" s="740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hidden="1" customHeight="1" x14ac:dyDescent="0.25">
      <c r="A328" s="54" t="s">
        <v>542</v>
      </c>
      <c r="B328" s="54" t="s">
        <v>543</v>
      </c>
      <c r="C328" s="31">
        <v>4301011573</v>
      </c>
      <c r="D328" s="729">
        <v>4680115881938</v>
      </c>
      <c r="E328" s="730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11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9"/>
      <c r="R328" s="739"/>
      <c r="S328" s="739"/>
      <c r="T328" s="740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hidden="1" customHeight="1" x14ac:dyDescent="0.25">
      <c r="A329" s="54" t="s">
        <v>545</v>
      </c>
      <c r="B329" s="54" t="s">
        <v>546</v>
      </c>
      <c r="C329" s="31">
        <v>4301010944</v>
      </c>
      <c r="D329" s="729">
        <v>4607091387346</v>
      </c>
      <c r="E329" s="730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11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9"/>
      <c r="R329" s="739"/>
      <c r="S329" s="739"/>
      <c r="T329" s="740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hidden="1" customHeight="1" x14ac:dyDescent="0.25">
      <c r="A330" s="54" t="s">
        <v>548</v>
      </c>
      <c r="B330" s="54" t="s">
        <v>549</v>
      </c>
      <c r="C330" s="31">
        <v>4301011859</v>
      </c>
      <c r="D330" s="729">
        <v>4680115885608</v>
      </c>
      <c r="E330" s="730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9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9"/>
      <c r="R330" s="739"/>
      <c r="S330" s="739"/>
      <c r="T330" s="740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hidden="1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31" t="s">
        <v>70</v>
      </c>
      <c r="Q331" s="732"/>
      <c r="R331" s="732"/>
      <c r="S331" s="732"/>
      <c r="T331" s="732"/>
      <c r="U331" s="732"/>
      <c r="V331" s="733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hidden="1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31" t="s">
        <v>70</v>
      </c>
      <c r="Q332" s="732"/>
      <c r="R332" s="732"/>
      <c r="S332" s="732"/>
      <c r="T332" s="732"/>
      <c r="U332" s="732"/>
      <c r="V332" s="733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hidden="1" customHeight="1" x14ac:dyDescent="0.25">
      <c r="A333" s="737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hidden="1" customHeight="1" x14ac:dyDescent="0.25">
      <c r="A334" s="54" t="s">
        <v>550</v>
      </c>
      <c r="B334" s="54" t="s">
        <v>551</v>
      </c>
      <c r="C334" s="31">
        <v>4301030878</v>
      </c>
      <c r="D334" s="729">
        <v>4607091387193</v>
      </c>
      <c r="E334" s="730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10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9"/>
      <c r="R334" s="739"/>
      <c r="S334" s="739"/>
      <c r="T334" s="740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553</v>
      </c>
      <c r="B335" s="54" t="s">
        <v>554</v>
      </c>
      <c r="C335" s="31">
        <v>4301031153</v>
      </c>
      <c r="D335" s="729">
        <v>4607091387230</v>
      </c>
      <c r="E335" s="730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9"/>
      <c r="R335" s="739"/>
      <c r="S335" s="739"/>
      <c r="T335" s="740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556</v>
      </c>
      <c r="B336" s="54" t="s">
        <v>557</v>
      </c>
      <c r="C336" s="31">
        <v>4301031154</v>
      </c>
      <c r="D336" s="729">
        <v>4607091387292</v>
      </c>
      <c r="E336" s="730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7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9"/>
      <c r="R336" s="739"/>
      <c r="S336" s="739"/>
      <c r="T336" s="740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559</v>
      </c>
      <c r="B337" s="54" t="s">
        <v>560</v>
      </c>
      <c r="C337" s="31">
        <v>4301031152</v>
      </c>
      <c r="D337" s="729">
        <v>4607091387285</v>
      </c>
      <c r="E337" s="730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9"/>
      <c r="R337" s="739"/>
      <c r="S337" s="739"/>
      <c r="T337" s="740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31" t="s">
        <v>70</v>
      </c>
      <c r="Q338" s="732"/>
      <c r="R338" s="732"/>
      <c r="S338" s="732"/>
      <c r="T338" s="732"/>
      <c r="U338" s="732"/>
      <c r="V338" s="733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hidden="1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31" t="s">
        <v>70</v>
      </c>
      <c r="Q339" s="732"/>
      <c r="R339" s="732"/>
      <c r="S339" s="732"/>
      <c r="T339" s="732"/>
      <c r="U339" s="732"/>
      <c r="V339" s="733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hidden="1" customHeight="1" x14ac:dyDescent="0.25">
      <c r="A340" s="737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hidden="1" customHeight="1" x14ac:dyDescent="0.25">
      <c r="A341" s="54" t="s">
        <v>561</v>
      </c>
      <c r="B341" s="54" t="s">
        <v>562</v>
      </c>
      <c r="C341" s="31">
        <v>4301051100</v>
      </c>
      <c r="D341" s="729">
        <v>4607091387766</v>
      </c>
      <c r="E341" s="730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9"/>
      <c r="R341" s="739"/>
      <c r="S341" s="739"/>
      <c r="T341" s="740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hidden="1" customHeight="1" x14ac:dyDescent="0.25">
      <c r="A342" s="54" t="s">
        <v>564</v>
      </c>
      <c r="B342" s="54" t="s">
        <v>565</v>
      </c>
      <c r="C342" s="31">
        <v>4301051116</v>
      </c>
      <c r="D342" s="729">
        <v>4607091387957</v>
      </c>
      <c r="E342" s="730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8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9"/>
      <c r="R342" s="739"/>
      <c r="S342" s="739"/>
      <c r="T342" s="740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hidden="1" customHeight="1" x14ac:dyDescent="0.25">
      <c r="A343" s="54" t="s">
        <v>567</v>
      </c>
      <c r="B343" s="54" t="s">
        <v>568</v>
      </c>
      <c r="C343" s="31">
        <v>4301051115</v>
      </c>
      <c r="D343" s="729">
        <v>4607091387964</v>
      </c>
      <c r="E343" s="730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9"/>
      <c r="R343" s="739"/>
      <c r="S343" s="739"/>
      <c r="T343" s="740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hidden="1" customHeight="1" x14ac:dyDescent="0.25">
      <c r="A344" s="54" t="s">
        <v>570</v>
      </c>
      <c r="B344" s="54" t="s">
        <v>571</v>
      </c>
      <c r="C344" s="31">
        <v>4301051705</v>
      </c>
      <c r="D344" s="729">
        <v>4680115884588</v>
      </c>
      <c r="E344" s="730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8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9"/>
      <c r="R344" s="739"/>
      <c r="S344" s="739"/>
      <c r="T344" s="740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hidden="1" customHeight="1" x14ac:dyDescent="0.25">
      <c r="A345" s="54" t="s">
        <v>573</v>
      </c>
      <c r="B345" s="54" t="s">
        <v>574</v>
      </c>
      <c r="C345" s="31">
        <v>4301051130</v>
      </c>
      <c r="D345" s="729">
        <v>4607091387537</v>
      </c>
      <c r="E345" s="730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9"/>
      <c r="R345" s="739"/>
      <c r="S345" s="739"/>
      <c r="T345" s="740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hidden="1" customHeight="1" x14ac:dyDescent="0.25">
      <c r="A346" s="54" t="s">
        <v>576</v>
      </c>
      <c r="B346" s="54" t="s">
        <v>577</v>
      </c>
      <c r="C346" s="31">
        <v>4301051132</v>
      </c>
      <c r="D346" s="729">
        <v>4607091387513</v>
      </c>
      <c r="E346" s="730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8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9"/>
      <c r="R346" s="739"/>
      <c r="S346" s="739"/>
      <c r="T346" s="740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hidden="1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31" t="s">
        <v>70</v>
      </c>
      <c r="Q347" s="732"/>
      <c r="R347" s="732"/>
      <c r="S347" s="732"/>
      <c r="T347" s="732"/>
      <c r="U347" s="732"/>
      <c r="V347" s="733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hidden="1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31" t="s">
        <v>70</v>
      </c>
      <c r="Q348" s="732"/>
      <c r="R348" s="732"/>
      <c r="S348" s="732"/>
      <c r="T348" s="732"/>
      <c r="U348" s="732"/>
      <c r="V348" s="733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hidden="1" customHeight="1" x14ac:dyDescent="0.25">
      <c r="A349" s="737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hidden="1" customHeight="1" x14ac:dyDescent="0.25">
      <c r="A350" s="54" t="s">
        <v>579</v>
      </c>
      <c r="B350" s="54" t="s">
        <v>580</v>
      </c>
      <c r="C350" s="31">
        <v>4301060379</v>
      </c>
      <c r="D350" s="729">
        <v>4607091380880</v>
      </c>
      <c r="E350" s="730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99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9"/>
      <c r="R350" s="739"/>
      <c r="S350" s="739"/>
      <c r="T350" s="740"/>
      <c r="U350" s="34"/>
      <c r="V350" s="34"/>
      <c r="W350" s="35" t="s">
        <v>68</v>
      </c>
      <c r="X350" s="723">
        <v>0</v>
      </c>
      <c r="Y350" s="724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9">
        <v>4607091384482</v>
      </c>
      <c r="E351" s="730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102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9"/>
      <c r="R351" s="739"/>
      <c r="S351" s="739"/>
      <c r="T351" s="740"/>
      <c r="U351" s="34"/>
      <c r="V351" s="34"/>
      <c r="W351" s="35" t="s">
        <v>68</v>
      </c>
      <c r="X351" s="723">
        <v>18</v>
      </c>
      <c r="Y351" s="724">
        <f>IFERROR(IF(X351="",0,CEILING((X351/$H351),1)*$H351),"")</f>
        <v>23.4</v>
      </c>
      <c r="Z351" s="36">
        <f>IFERROR(IF(Y351=0,"",ROUNDUP(Y351/H351,0)*0.02175),"")</f>
        <v>6.5250000000000002E-2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19.301538461538463</v>
      </c>
      <c r="BN351" s="64">
        <f>IFERROR(Y351*I351/H351,"0")</f>
        <v>25.092000000000002</v>
      </c>
      <c r="BO351" s="64">
        <f>IFERROR(1/J351*(X351/H351),"0")</f>
        <v>4.1208791208791208E-2</v>
      </c>
      <c r="BP351" s="64">
        <f>IFERROR(1/J351*(Y351/H351),"0")</f>
        <v>5.3571428571428568E-2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9">
        <v>4607091380897</v>
      </c>
      <c r="E352" s="730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10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9"/>
      <c r="R352" s="739"/>
      <c r="S352" s="739"/>
      <c r="T352" s="740"/>
      <c r="U352" s="34"/>
      <c r="V352" s="34"/>
      <c r="W352" s="35" t="s">
        <v>68</v>
      </c>
      <c r="X352" s="723">
        <v>6</v>
      </c>
      <c r="Y352" s="724">
        <f>IFERROR(IF(X352="",0,CEILING((X352/$H352),1)*$H352),"")</f>
        <v>8.4</v>
      </c>
      <c r="Z352" s="36">
        <f>IFERROR(IF(Y352=0,"",ROUNDUP(Y352/H352,0)*0.02175),"")</f>
        <v>2.1749999999999999E-2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6.402857142857143</v>
      </c>
      <c r="BN352" s="64">
        <f>IFERROR(Y352*I352/H352,"0")</f>
        <v>8.9640000000000004</v>
      </c>
      <c r="BO352" s="64">
        <f>IFERROR(1/J352*(X352/H352),"0")</f>
        <v>1.2755102040816327E-2</v>
      </c>
      <c r="BP352" s="64">
        <f>IFERROR(1/J352*(Y352/H352),"0")</f>
        <v>1.7857142857142856E-2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31" t="s">
        <v>70</v>
      </c>
      <c r="Q353" s="732"/>
      <c r="R353" s="732"/>
      <c r="S353" s="732"/>
      <c r="T353" s="732"/>
      <c r="U353" s="732"/>
      <c r="V353" s="733"/>
      <c r="W353" s="37" t="s">
        <v>71</v>
      </c>
      <c r="X353" s="725">
        <f>IFERROR(X350/H350,"0")+IFERROR(X351/H351,"0")+IFERROR(X352/H352,"0")</f>
        <v>3.0219780219780223</v>
      </c>
      <c r="Y353" s="725">
        <f>IFERROR(Y350/H350,"0")+IFERROR(Y351/H351,"0")+IFERROR(Y352/H352,"0")</f>
        <v>4</v>
      </c>
      <c r="Z353" s="725">
        <f>IFERROR(IF(Z350="",0,Z350),"0")+IFERROR(IF(Z351="",0,Z351),"0")+IFERROR(IF(Z352="",0,Z352),"0")</f>
        <v>8.6999999999999994E-2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31" t="s">
        <v>70</v>
      </c>
      <c r="Q354" s="732"/>
      <c r="R354" s="732"/>
      <c r="S354" s="732"/>
      <c r="T354" s="732"/>
      <c r="U354" s="732"/>
      <c r="V354" s="733"/>
      <c r="W354" s="37" t="s">
        <v>68</v>
      </c>
      <c r="X354" s="725">
        <f>IFERROR(SUM(X350:X352),"0")</f>
        <v>24</v>
      </c>
      <c r="Y354" s="725">
        <f>IFERROR(SUM(Y350:Y352),"0")</f>
        <v>31.799999999999997</v>
      </c>
      <c r="Z354" s="37"/>
      <c r="AA354" s="726"/>
      <c r="AB354" s="726"/>
      <c r="AC354" s="726"/>
    </row>
    <row r="355" spans="1:68" ht="14.25" hidden="1" customHeight="1" x14ac:dyDescent="0.25">
      <c r="A355" s="737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hidden="1" customHeight="1" x14ac:dyDescent="0.25">
      <c r="A356" s="54" t="s">
        <v>588</v>
      </c>
      <c r="B356" s="54" t="s">
        <v>589</v>
      </c>
      <c r="C356" s="31">
        <v>4301030232</v>
      </c>
      <c r="D356" s="729">
        <v>4607091388374</v>
      </c>
      <c r="E356" s="730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86" t="s">
        <v>590</v>
      </c>
      <c r="Q356" s="739"/>
      <c r="R356" s="739"/>
      <c r="S356" s="739"/>
      <c r="T356" s="740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592</v>
      </c>
      <c r="B357" s="54" t="s">
        <v>593</v>
      </c>
      <c r="C357" s="31">
        <v>4301030235</v>
      </c>
      <c r="D357" s="729">
        <v>4607091388381</v>
      </c>
      <c r="E357" s="730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824" t="s">
        <v>594</v>
      </c>
      <c r="Q357" s="739"/>
      <c r="R357" s="739"/>
      <c r="S357" s="739"/>
      <c r="T357" s="740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595</v>
      </c>
      <c r="B358" s="54" t="s">
        <v>596</v>
      </c>
      <c r="C358" s="31">
        <v>4301032015</v>
      </c>
      <c r="D358" s="729">
        <v>4607091383102</v>
      </c>
      <c r="E358" s="730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10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9"/>
      <c r="R358" s="739"/>
      <c r="S358" s="739"/>
      <c r="T358" s="740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9">
        <v>4607091388404</v>
      </c>
      <c r="E359" s="730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8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9"/>
      <c r="R359" s="739"/>
      <c r="S359" s="739"/>
      <c r="T359" s="740"/>
      <c r="U359" s="34"/>
      <c r="V359" s="34"/>
      <c r="W359" s="35" t="s">
        <v>68</v>
      </c>
      <c r="X359" s="723">
        <v>2</v>
      </c>
      <c r="Y359" s="724">
        <f>IFERROR(IF(X359="",0,CEILING((X359/$H359),1)*$H359),"")</f>
        <v>2.5499999999999998</v>
      </c>
      <c r="Z359" s="36">
        <f>IFERROR(IF(Y359=0,"",ROUNDUP(Y359/H359,0)*0.00753),"")</f>
        <v>7.5300000000000002E-3</v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2.2745098039215685</v>
      </c>
      <c r="BN359" s="64">
        <f>IFERROR(Y359*I359/H359,"0")</f>
        <v>2.9</v>
      </c>
      <c r="BO359" s="64">
        <f>IFERROR(1/J359*(X359/H359),"0")</f>
        <v>5.0276520864756162E-3</v>
      </c>
      <c r="BP359" s="64">
        <f>IFERROR(1/J359*(Y359/H359),"0")</f>
        <v>6.41025641025641E-3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31" t="s">
        <v>70</v>
      </c>
      <c r="Q360" s="732"/>
      <c r="R360" s="732"/>
      <c r="S360" s="732"/>
      <c r="T360" s="732"/>
      <c r="U360" s="732"/>
      <c r="V360" s="733"/>
      <c r="W360" s="37" t="s">
        <v>71</v>
      </c>
      <c r="X360" s="725">
        <f>IFERROR(X356/H356,"0")+IFERROR(X357/H357,"0")+IFERROR(X358/H358,"0")+IFERROR(X359/H359,"0")</f>
        <v>0.78431372549019618</v>
      </c>
      <c r="Y360" s="725">
        <f>IFERROR(Y356/H356,"0")+IFERROR(Y357/H357,"0")+IFERROR(Y358/H358,"0")+IFERROR(Y359/H359,"0")</f>
        <v>1</v>
      </c>
      <c r="Z360" s="725">
        <f>IFERROR(IF(Z356="",0,Z356),"0")+IFERROR(IF(Z357="",0,Z357),"0")+IFERROR(IF(Z358="",0,Z358),"0")+IFERROR(IF(Z359="",0,Z359),"0")</f>
        <v>7.5300000000000002E-3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31" t="s">
        <v>70</v>
      </c>
      <c r="Q361" s="732"/>
      <c r="R361" s="732"/>
      <c r="S361" s="732"/>
      <c r="T361" s="732"/>
      <c r="U361" s="732"/>
      <c r="V361" s="733"/>
      <c r="W361" s="37" t="s">
        <v>68</v>
      </c>
      <c r="X361" s="725">
        <f>IFERROR(SUM(X356:X359),"0")</f>
        <v>2</v>
      </c>
      <c r="Y361" s="725">
        <f>IFERROR(SUM(Y356:Y359),"0")</f>
        <v>2.5499999999999998</v>
      </c>
      <c r="Z361" s="37"/>
      <c r="AA361" s="726"/>
      <c r="AB361" s="726"/>
      <c r="AC361" s="726"/>
    </row>
    <row r="362" spans="1:68" ht="14.25" hidden="1" customHeight="1" x14ac:dyDescent="0.25">
      <c r="A362" s="737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hidden="1" customHeight="1" x14ac:dyDescent="0.25">
      <c r="A363" s="54" t="s">
        <v>601</v>
      </c>
      <c r="B363" s="54" t="s">
        <v>602</v>
      </c>
      <c r="C363" s="31">
        <v>4301180007</v>
      </c>
      <c r="D363" s="729">
        <v>4680115881808</v>
      </c>
      <c r="E363" s="730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9"/>
      <c r="R363" s="739"/>
      <c r="S363" s="739"/>
      <c r="T363" s="740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4301180006</v>
      </c>
      <c r="D364" s="729">
        <v>4680115881822</v>
      </c>
      <c r="E364" s="730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7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9"/>
      <c r="R364" s="739"/>
      <c r="S364" s="739"/>
      <c r="T364" s="740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4301180001</v>
      </c>
      <c r="D365" s="729">
        <v>4680115880016</v>
      </c>
      <c r="E365" s="730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8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9"/>
      <c r="R365" s="739"/>
      <c r="S365" s="739"/>
      <c r="T365" s="740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31" t="s">
        <v>70</v>
      </c>
      <c r="Q366" s="732"/>
      <c r="R366" s="732"/>
      <c r="S366" s="732"/>
      <c r="T366" s="732"/>
      <c r="U366" s="732"/>
      <c r="V366" s="733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hidden="1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31" t="s">
        <v>70</v>
      </c>
      <c r="Q367" s="732"/>
      <c r="R367" s="732"/>
      <c r="S367" s="732"/>
      <c r="T367" s="732"/>
      <c r="U367" s="732"/>
      <c r="V367" s="733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hidden="1" customHeight="1" x14ac:dyDescent="0.25">
      <c r="A368" s="761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hidden="1" customHeight="1" x14ac:dyDescent="0.25">
      <c r="A369" s="737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9">
        <v>4607091383836</v>
      </c>
      <c r="E370" s="730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7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9"/>
      <c r="R370" s="739"/>
      <c r="S370" s="739"/>
      <c r="T370" s="740"/>
      <c r="U370" s="34"/>
      <c r="V370" s="34"/>
      <c r="W370" s="35" t="s">
        <v>68</v>
      </c>
      <c r="X370" s="723">
        <v>8</v>
      </c>
      <c r="Y370" s="724">
        <f>IFERROR(IF(X370="",0,CEILING((X370/$H370),1)*$H370),"")</f>
        <v>9</v>
      </c>
      <c r="Z370" s="36">
        <f>IFERROR(IF(Y370=0,"",ROUNDUP(Y370/H370,0)*0.00753),"")</f>
        <v>3.7650000000000003E-2</v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9.1022222222222222</v>
      </c>
      <c r="BN370" s="64">
        <f>IFERROR(Y370*I370/H370,"0")</f>
        <v>10.24</v>
      </c>
      <c r="BO370" s="64">
        <f>IFERROR(1/J370*(X370/H370),"0")</f>
        <v>2.8490028490028491E-2</v>
      </c>
      <c r="BP370" s="64">
        <f>IFERROR(1/J370*(Y370/H370),"0")</f>
        <v>3.2051282051282048E-2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31" t="s">
        <v>70</v>
      </c>
      <c r="Q371" s="732"/>
      <c r="R371" s="732"/>
      <c r="S371" s="732"/>
      <c r="T371" s="732"/>
      <c r="U371" s="732"/>
      <c r="V371" s="733"/>
      <c r="W371" s="37" t="s">
        <v>71</v>
      </c>
      <c r="X371" s="725">
        <f>IFERROR(X370/H370,"0")</f>
        <v>4.4444444444444446</v>
      </c>
      <c r="Y371" s="725">
        <f>IFERROR(Y370/H370,"0")</f>
        <v>5</v>
      </c>
      <c r="Z371" s="725">
        <f>IFERROR(IF(Z370="",0,Z370),"0")</f>
        <v>3.7650000000000003E-2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31" t="s">
        <v>70</v>
      </c>
      <c r="Q372" s="732"/>
      <c r="R372" s="732"/>
      <c r="S372" s="732"/>
      <c r="T372" s="732"/>
      <c r="U372" s="732"/>
      <c r="V372" s="733"/>
      <c r="W372" s="37" t="s">
        <v>68</v>
      </c>
      <c r="X372" s="725">
        <f>IFERROR(SUM(X370:X370),"0")</f>
        <v>8</v>
      </c>
      <c r="Y372" s="725">
        <f>IFERROR(SUM(Y370:Y370),"0")</f>
        <v>9</v>
      </c>
      <c r="Z372" s="37"/>
      <c r="AA372" s="726"/>
      <c r="AB372" s="726"/>
      <c r="AC372" s="726"/>
    </row>
    <row r="373" spans="1:68" ht="14.25" hidden="1" customHeight="1" x14ac:dyDescent="0.25">
      <c r="A373" s="737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hidden="1" customHeight="1" x14ac:dyDescent="0.25">
      <c r="A374" s="54" t="s">
        <v>614</v>
      </c>
      <c r="B374" s="54" t="s">
        <v>615</v>
      </c>
      <c r="C374" s="31">
        <v>4301051142</v>
      </c>
      <c r="D374" s="729">
        <v>4607091387919</v>
      </c>
      <c r="E374" s="730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6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9"/>
      <c r="R374" s="739"/>
      <c r="S374" s="739"/>
      <c r="T374" s="740"/>
      <c r="U374" s="34"/>
      <c r="V374" s="34"/>
      <c r="W374" s="35" t="s">
        <v>68</v>
      </c>
      <c r="X374" s="723">
        <v>0</v>
      </c>
      <c r="Y374" s="724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617</v>
      </c>
      <c r="B375" s="54" t="s">
        <v>618</v>
      </c>
      <c r="C375" s="31">
        <v>4301051461</v>
      </c>
      <c r="D375" s="729">
        <v>4680115883604</v>
      </c>
      <c r="E375" s="730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9"/>
      <c r="R375" s="739"/>
      <c r="S375" s="739"/>
      <c r="T375" s="740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hidden="1" customHeight="1" x14ac:dyDescent="0.25">
      <c r="A376" s="54" t="s">
        <v>620</v>
      </c>
      <c r="B376" s="54" t="s">
        <v>621</v>
      </c>
      <c r="C376" s="31">
        <v>4301051485</v>
      </c>
      <c r="D376" s="729">
        <v>4680115883567</v>
      </c>
      <c r="E376" s="730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2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9"/>
      <c r="R376" s="739"/>
      <c r="S376" s="739"/>
      <c r="T376" s="740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31" t="s">
        <v>70</v>
      </c>
      <c r="Q377" s="732"/>
      <c r="R377" s="732"/>
      <c r="S377" s="732"/>
      <c r="T377" s="732"/>
      <c r="U377" s="732"/>
      <c r="V377" s="733"/>
      <c r="W377" s="37" t="s">
        <v>71</v>
      </c>
      <c r="X377" s="725">
        <f>IFERROR(X374/H374,"0")+IFERROR(X375/H375,"0")+IFERROR(X376/H376,"0")</f>
        <v>0</v>
      </c>
      <c r="Y377" s="725">
        <f>IFERROR(Y374/H374,"0")+IFERROR(Y375/H375,"0")+IFERROR(Y376/H376,"0")</f>
        <v>0</v>
      </c>
      <c r="Z377" s="725">
        <f>IFERROR(IF(Z374="",0,Z374),"0")+IFERROR(IF(Z375="",0,Z375),"0")+IFERROR(IF(Z376="",0,Z376),"0")</f>
        <v>0</v>
      </c>
      <c r="AA377" s="726"/>
      <c r="AB377" s="726"/>
      <c r="AC377" s="726"/>
    </row>
    <row r="378" spans="1:68" hidden="1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31" t="s">
        <v>70</v>
      </c>
      <c r="Q378" s="732"/>
      <c r="R378" s="732"/>
      <c r="S378" s="732"/>
      <c r="T378" s="732"/>
      <c r="U378" s="732"/>
      <c r="V378" s="733"/>
      <c r="W378" s="37" t="s">
        <v>68</v>
      </c>
      <c r="X378" s="725">
        <f>IFERROR(SUM(X374:X376),"0")</f>
        <v>0</v>
      </c>
      <c r="Y378" s="725">
        <f>IFERROR(SUM(Y374:Y376),"0")</f>
        <v>0</v>
      </c>
      <c r="Z378" s="37"/>
      <c r="AA378" s="726"/>
      <c r="AB378" s="726"/>
      <c r="AC378" s="726"/>
    </row>
    <row r="379" spans="1:68" ht="27.75" hidden="1" customHeight="1" x14ac:dyDescent="0.2">
      <c r="A379" s="908" t="s">
        <v>623</v>
      </c>
      <c r="B379" s="909"/>
      <c r="C379" s="909"/>
      <c r="D379" s="909"/>
      <c r="E379" s="909"/>
      <c r="F379" s="909"/>
      <c r="G379" s="909"/>
      <c r="H379" s="909"/>
      <c r="I379" s="909"/>
      <c r="J379" s="909"/>
      <c r="K379" s="909"/>
      <c r="L379" s="909"/>
      <c r="M379" s="909"/>
      <c r="N379" s="909"/>
      <c r="O379" s="909"/>
      <c r="P379" s="909"/>
      <c r="Q379" s="909"/>
      <c r="R379" s="909"/>
      <c r="S379" s="909"/>
      <c r="T379" s="909"/>
      <c r="U379" s="909"/>
      <c r="V379" s="909"/>
      <c r="W379" s="909"/>
      <c r="X379" s="909"/>
      <c r="Y379" s="909"/>
      <c r="Z379" s="909"/>
      <c r="AA379" s="48"/>
      <c r="AB379" s="48"/>
      <c r="AC379" s="48"/>
    </row>
    <row r="380" spans="1:68" ht="16.5" hidden="1" customHeight="1" x14ac:dyDescent="0.25">
      <c r="A380" s="761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hidden="1" customHeight="1" x14ac:dyDescent="0.25">
      <c r="A381" s="737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hidden="1" customHeight="1" x14ac:dyDescent="0.25">
      <c r="A382" s="54" t="s">
        <v>625</v>
      </c>
      <c r="B382" s="54" t="s">
        <v>626</v>
      </c>
      <c r="C382" s="31">
        <v>4301011869</v>
      </c>
      <c r="D382" s="729">
        <v>4680115884847</v>
      </c>
      <c r="E382" s="730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07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9"/>
      <c r="R382" s="739"/>
      <c r="S382" s="739"/>
      <c r="T382" s="740"/>
      <c r="U382" s="34"/>
      <c r="V382" s="34"/>
      <c r="W382" s="35" t="s">
        <v>68</v>
      </c>
      <c r="X382" s="723">
        <v>0</v>
      </c>
      <c r="Y382" s="724">
        <f t="shared" ref="Y382:Y392" si="72"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hidden="1" customHeight="1" x14ac:dyDescent="0.25">
      <c r="A383" s="54" t="s">
        <v>625</v>
      </c>
      <c r="B383" s="54" t="s">
        <v>628</v>
      </c>
      <c r="C383" s="31">
        <v>4301011946</v>
      </c>
      <c r="D383" s="729">
        <v>4680115884847</v>
      </c>
      <c r="E383" s="730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7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9"/>
      <c r="R383" s="739"/>
      <c r="S383" s="739"/>
      <c r="T383" s="740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hidden="1" customHeight="1" x14ac:dyDescent="0.25">
      <c r="A384" s="54" t="s">
        <v>630</v>
      </c>
      <c r="B384" s="54" t="s">
        <v>631</v>
      </c>
      <c r="C384" s="31">
        <v>4301011870</v>
      </c>
      <c r="D384" s="729">
        <v>4680115884854</v>
      </c>
      <c r="E384" s="730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11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9"/>
      <c r="R384" s="739"/>
      <c r="S384" s="739"/>
      <c r="T384" s="740"/>
      <c r="U384" s="34"/>
      <c r="V384" s="34"/>
      <c r="W384" s="35" t="s">
        <v>68</v>
      </c>
      <c r="X384" s="723">
        <v>0</v>
      </c>
      <c r="Y384" s="724">
        <f t="shared" si="72"/>
        <v>0</v>
      </c>
      <c r="Z384" s="36" t="str">
        <f>IFERROR(IF(Y384=0,"",ROUNDUP(Y384/H384,0)*0.02175),"")</f>
        <v/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hidden="1" customHeight="1" x14ac:dyDescent="0.25">
      <c r="A385" s="54" t="s">
        <v>630</v>
      </c>
      <c r="B385" s="54" t="s">
        <v>633</v>
      </c>
      <c r="C385" s="31">
        <v>4301011947</v>
      </c>
      <c r="D385" s="729">
        <v>4680115884854</v>
      </c>
      <c r="E385" s="730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7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9"/>
      <c r="R385" s="739"/>
      <c r="S385" s="739"/>
      <c r="T385" s="740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hidden="1" customHeight="1" x14ac:dyDescent="0.25">
      <c r="A386" s="54" t="s">
        <v>634</v>
      </c>
      <c r="B386" s="54" t="s">
        <v>635</v>
      </c>
      <c r="C386" s="31">
        <v>4301011943</v>
      </c>
      <c r="D386" s="729">
        <v>4680115884830</v>
      </c>
      <c r="E386" s="730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111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9"/>
      <c r="R386" s="739"/>
      <c r="S386" s="739"/>
      <c r="T386" s="740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hidden="1" customHeight="1" x14ac:dyDescent="0.25">
      <c r="A387" s="54" t="s">
        <v>634</v>
      </c>
      <c r="B387" s="54" t="s">
        <v>636</v>
      </c>
      <c r="C387" s="31">
        <v>4301011867</v>
      </c>
      <c r="D387" s="729">
        <v>4680115884830</v>
      </c>
      <c r="E387" s="730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10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9"/>
      <c r="R387" s="739"/>
      <c r="S387" s="739"/>
      <c r="T387" s="740"/>
      <c r="U387" s="34"/>
      <c r="V387" s="34"/>
      <c r="W387" s="35" t="s">
        <v>68</v>
      </c>
      <c r="X387" s="723">
        <v>0</v>
      </c>
      <c r="Y387" s="724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hidden="1" customHeight="1" x14ac:dyDescent="0.25">
      <c r="A388" s="54" t="s">
        <v>638</v>
      </c>
      <c r="B388" s="54" t="s">
        <v>639</v>
      </c>
      <c r="C388" s="31">
        <v>4301011339</v>
      </c>
      <c r="D388" s="729">
        <v>4607091383997</v>
      </c>
      <c r="E388" s="730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9"/>
      <c r="R388" s="739"/>
      <c r="S388" s="739"/>
      <c r="T388" s="740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hidden="1" customHeight="1" x14ac:dyDescent="0.25">
      <c r="A389" s="54" t="s">
        <v>641</v>
      </c>
      <c r="B389" s="54" t="s">
        <v>642</v>
      </c>
      <c r="C389" s="31">
        <v>4301011433</v>
      </c>
      <c r="D389" s="729">
        <v>4680115882638</v>
      </c>
      <c r="E389" s="730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11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9"/>
      <c r="R389" s="739"/>
      <c r="S389" s="739"/>
      <c r="T389" s="740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hidden="1" customHeight="1" x14ac:dyDescent="0.25">
      <c r="A390" s="54" t="s">
        <v>644</v>
      </c>
      <c r="B390" s="54" t="s">
        <v>645</v>
      </c>
      <c r="C390" s="31">
        <v>4301011952</v>
      </c>
      <c r="D390" s="729">
        <v>4680115884922</v>
      </c>
      <c r="E390" s="730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9"/>
      <c r="R390" s="739"/>
      <c r="S390" s="739"/>
      <c r="T390" s="740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hidden="1" customHeight="1" x14ac:dyDescent="0.25">
      <c r="A391" s="54" t="s">
        <v>646</v>
      </c>
      <c r="B391" s="54" t="s">
        <v>647</v>
      </c>
      <c r="C391" s="31">
        <v>4301011866</v>
      </c>
      <c r="D391" s="729">
        <v>4680115884878</v>
      </c>
      <c r="E391" s="730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112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9"/>
      <c r="R391" s="739"/>
      <c r="S391" s="739"/>
      <c r="T391" s="740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hidden="1" customHeight="1" x14ac:dyDescent="0.25">
      <c r="A392" s="54" t="s">
        <v>649</v>
      </c>
      <c r="B392" s="54" t="s">
        <v>650</v>
      </c>
      <c r="C392" s="31">
        <v>4301011868</v>
      </c>
      <c r="D392" s="729">
        <v>4680115884861</v>
      </c>
      <c r="E392" s="730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11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9"/>
      <c r="R392" s="739"/>
      <c r="S392" s="739"/>
      <c r="T392" s="740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hidden="1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31" t="s">
        <v>70</v>
      </c>
      <c r="Q393" s="732"/>
      <c r="R393" s="732"/>
      <c r="S393" s="732"/>
      <c r="T393" s="732"/>
      <c r="U393" s="732"/>
      <c r="V393" s="733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0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0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0</v>
      </c>
      <c r="AA393" s="726"/>
      <c r="AB393" s="726"/>
      <c r="AC393" s="726"/>
    </row>
    <row r="394" spans="1:68" hidden="1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31" t="s">
        <v>70</v>
      </c>
      <c r="Q394" s="732"/>
      <c r="R394" s="732"/>
      <c r="S394" s="732"/>
      <c r="T394" s="732"/>
      <c r="U394" s="732"/>
      <c r="V394" s="733"/>
      <c r="W394" s="37" t="s">
        <v>68</v>
      </c>
      <c r="X394" s="725">
        <f>IFERROR(SUM(X382:X392),"0")</f>
        <v>0</v>
      </c>
      <c r="Y394" s="725">
        <f>IFERROR(SUM(Y382:Y392),"0")</f>
        <v>0</v>
      </c>
      <c r="Z394" s="37"/>
      <c r="AA394" s="726"/>
      <c r="AB394" s="726"/>
      <c r="AC394" s="726"/>
    </row>
    <row r="395" spans="1:68" ht="14.25" hidden="1" customHeight="1" x14ac:dyDescent="0.25">
      <c r="A395" s="737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hidden="1" customHeight="1" x14ac:dyDescent="0.25">
      <c r="A396" s="54" t="s">
        <v>651</v>
      </c>
      <c r="B396" s="54" t="s">
        <v>652</v>
      </c>
      <c r="C396" s="31">
        <v>4301020178</v>
      </c>
      <c r="D396" s="729">
        <v>4607091383980</v>
      </c>
      <c r="E396" s="730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8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9"/>
      <c r="R396" s="739"/>
      <c r="S396" s="739"/>
      <c r="T396" s="740"/>
      <c r="U396" s="34"/>
      <c r="V396" s="34"/>
      <c r="W396" s="35" t="s">
        <v>68</v>
      </c>
      <c r="X396" s="723">
        <v>0</v>
      </c>
      <c r="Y396" s="72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654</v>
      </c>
      <c r="B397" s="54" t="s">
        <v>655</v>
      </c>
      <c r="C397" s="31">
        <v>4301020179</v>
      </c>
      <c r="D397" s="729">
        <v>4607091384178</v>
      </c>
      <c r="E397" s="730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9"/>
      <c r="R397" s="739"/>
      <c r="S397" s="739"/>
      <c r="T397" s="740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31" t="s">
        <v>70</v>
      </c>
      <c r="Q398" s="732"/>
      <c r="R398" s="732"/>
      <c r="S398" s="732"/>
      <c r="T398" s="732"/>
      <c r="U398" s="732"/>
      <c r="V398" s="733"/>
      <c r="W398" s="37" t="s">
        <v>71</v>
      </c>
      <c r="X398" s="725">
        <f>IFERROR(X396/H396,"0")+IFERROR(X397/H397,"0")</f>
        <v>0</v>
      </c>
      <c r="Y398" s="725">
        <f>IFERROR(Y396/H396,"0")+IFERROR(Y397/H397,"0")</f>
        <v>0</v>
      </c>
      <c r="Z398" s="725">
        <f>IFERROR(IF(Z396="",0,Z396),"0")+IFERROR(IF(Z397="",0,Z397),"0")</f>
        <v>0</v>
      </c>
      <c r="AA398" s="726"/>
      <c r="AB398" s="726"/>
      <c r="AC398" s="726"/>
    </row>
    <row r="399" spans="1:68" hidden="1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31" t="s">
        <v>70</v>
      </c>
      <c r="Q399" s="732"/>
      <c r="R399" s="732"/>
      <c r="S399" s="732"/>
      <c r="T399" s="732"/>
      <c r="U399" s="732"/>
      <c r="V399" s="733"/>
      <c r="W399" s="37" t="s">
        <v>68</v>
      </c>
      <c r="X399" s="725">
        <f>IFERROR(SUM(X396:X397),"0")</f>
        <v>0</v>
      </c>
      <c r="Y399" s="725">
        <f>IFERROR(SUM(Y396:Y397),"0")</f>
        <v>0</v>
      </c>
      <c r="Z399" s="37"/>
      <c r="AA399" s="726"/>
      <c r="AB399" s="726"/>
      <c r="AC399" s="726"/>
    </row>
    <row r="400" spans="1:68" ht="14.25" hidden="1" customHeight="1" x14ac:dyDescent="0.25">
      <c r="A400" s="737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hidden="1" customHeight="1" x14ac:dyDescent="0.25">
      <c r="A401" s="54" t="s">
        <v>656</v>
      </c>
      <c r="B401" s="54" t="s">
        <v>657</v>
      </c>
      <c r="C401" s="31">
        <v>4301051560</v>
      </c>
      <c r="D401" s="729">
        <v>4607091383928</v>
      </c>
      <c r="E401" s="730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104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9"/>
      <c r="R401" s="739"/>
      <c r="S401" s="739"/>
      <c r="T401" s="740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656</v>
      </c>
      <c r="B402" s="54" t="s">
        <v>659</v>
      </c>
      <c r="C402" s="31">
        <v>4301051639</v>
      </c>
      <c r="D402" s="729">
        <v>4607091383928</v>
      </c>
      <c r="E402" s="730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10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9"/>
      <c r="R402" s="739"/>
      <c r="S402" s="739"/>
      <c r="T402" s="740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661</v>
      </c>
      <c r="B403" s="54" t="s">
        <v>662</v>
      </c>
      <c r="C403" s="31">
        <v>4301051636</v>
      </c>
      <c r="D403" s="729">
        <v>4607091384260</v>
      </c>
      <c r="E403" s="730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101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9"/>
      <c r="R403" s="739"/>
      <c r="S403" s="739"/>
      <c r="T403" s="740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31" t="s">
        <v>70</v>
      </c>
      <c r="Q404" s="732"/>
      <c r="R404" s="732"/>
      <c r="S404" s="732"/>
      <c r="T404" s="732"/>
      <c r="U404" s="732"/>
      <c r="V404" s="733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hidden="1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31" t="s">
        <v>70</v>
      </c>
      <c r="Q405" s="732"/>
      <c r="R405" s="732"/>
      <c r="S405" s="732"/>
      <c r="T405" s="732"/>
      <c r="U405" s="732"/>
      <c r="V405" s="733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hidden="1" customHeight="1" x14ac:dyDescent="0.25">
      <c r="A406" s="737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29">
        <v>4607091384673</v>
      </c>
      <c r="E407" s="730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108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9"/>
      <c r="R407" s="739"/>
      <c r="S407" s="739"/>
      <c r="T407" s="740"/>
      <c r="U407" s="34"/>
      <c r="V407" s="34"/>
      <c r="W407" s="35" t="s">
        <v>68</v>
      </c>
      <c r="X407" s="723">
        <v>23</v>
      </c>
      <c r="Y407" s="724">
        <f>IFERROR(IF(X407="",0,CEILING((X407/$H407),1)*$H407),"")</f>
        <v>23.4</v>
      </c>
      <c r="Z407" s="36">
        <f>IFERROR(IF(Y407=0,"",ROUNDUP(Y407/H407,0)*0.02175),"")</f>
        <v>6.5250000000000002E-2</v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24.663076923076925</v>
      </c>
      <c r="BN407" s="64">
        <f>IFERROR(Y407*I407/H407,"0")</f>
        <v>25.092000000000002</v>
      </c>
      <c r="BO407" s="64">
        <f>IFERROR(1/J407*(X407/H407),"0")</f>
        <v>5.2655677655677656E-2</v>
      </c>
      <c r="BP407" s="64">
        <f>IFERROR(1/J407*(Y407/H407),"0")</f>
        <v>5.3571428571428568E-2</v>
      </c>
    </row>
    <row r="408" spans="1:68" ht="37.5" hidden="1" customHeight="1" x14ac:dyDescent="0.25">
      <c r="A408" s="54" t="s">
        <v>664</v>
      </c>
      <c r="B408" s="54" t="s">
        <v>667</v>
      </c>
      <c r="C408" s="31">
        <v>4301060345</v>
      </c>
      <c r="D408" s="729">
        <v>4607091384673</v>
      </c>
      <c r="E408" s="730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76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9"/>
      <c r="R408" s="739"/>
      <c r="S408" s="739"/>
      <c r="T408" s="740"/>
      <c r="U408" s="34"/>
      <c r="V408" s="34"/>
      <c r="W408" s="35" t="s">
        <v>68</v>
      </c>
      <c r="X408" s="723">
        <v>0</v>
      </c>
      <c r="Y408" s="72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31" t="s">
        <v>70</v>
      </c>
      <c r="Q409" s="732"/>
      <c r="R409" s="732"/>
      <c r="S409" s="732"/>
      <c r="T409" s="732"/>
      <c r="U409" s="732"/>
      <c r="V409" s="733"/>
      <c r="W409" s="37" t="s">
        <v>71</v>
      </c>
      <c r="X409" s="725">
        <f>IFERROR(X407/H407,"0")+IFERROR(X408/H408,"0")</f>
        <v>2.9487179487179489</v>
      </c>
      <c r="Y409" s="725">
        <f>IFERROR(Y407/H407,"0")+IFERROR(Y408/H408,"0")</f>
        <v>3</v>
      </c>
      <c r="Z409" s="725">
        <f>IFERROR(IF(Z407="",0,Z407),"0")+IFERROR(IF(Z408="",0,Z408),"0")</f>
        <v>6.5250000000000002E-2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31" t="s">
        <v>70</v>
      </c>
      <c r="Q410" s="732"/>
      <c r="R410" s="732"/>
      <c r="S410" s="732"/>
      <c r="T410" s="732"/>
      <c r="U410" s="732"/>
      <c r="V410" s="733"/>
      <c r="W410" s="37" t="s">
        <v>68</v>
      </c>
      <c r="X410" s="725">
        <f>IFERROR(SUM(X407:X408),"0")</f>
        <v>23</v>
      </c>
      <c r="Y410" s="725">
        <f>IFERROR(SUM(Y407:Y408),"0")</f>
        <v>23.4</v>
      </c>
      <c r="Z410" s="37"/>
      <c r="AA410" s="726"/>
      <c r="AB410" s="726"/>
      <c r="AC410" s="726"/>
    </row>
    <row r="411" spans="1:68" ht="16.5" hidden="1" customHeight="1" x14ac:dyDescent="0.25">
      <c r="A411" s="761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hidden="1" customHeight="1" x14ac:dyDescent="0.25">
      <c r="A412" s="737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hidden="1" customHeight="1" x14ac:dyDescent="0.25">
      <c r="A413" s="54" t="s">
        <v>670</v>
      </c>
      <c r="B413" s="54" t="s">
        <v>671</v>
      </c>
      <c r="C413" s="31">
        <v>4301011873</v>
      </c>
      <c r="D413" s="729">
        <v>4680115881907</v>
      </c>
      <c r="E413" s="730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80" t="s">
        <v>672</v>
      </c>
      <c r="Q413" s="739"/>
      <c r="R413" s="739"/>
      <c r="S413" s="739"/>
      <c r="T413" s="740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hidden="1" customHeight="1" x14ac:dyDescent="0.25">
      <c r="A414" s="54" t="s">
        <v>670</v>
      </c>
      <c r="B414" s="54" t="s">
        <v>674</v>
      </c>
      <c r="C414" s="31">
        <v>4301011483</v>
      </c>
      <c r="D414" s="729">
        <v>4680115881907</v>
      </c>
      <c r="E414" s="730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10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9"/>
      <c r="R414" s="739"/>
      <c r="S414" s="739"/>
      <c r="T414" s="740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hidden="1" customHeight="1" x14ac:dyDescent="0.25">
      <c r="A415" s="54" t="s">
        <v>676</v>
      </c>
      <c r="B415" s="54" t="s">
        <v>677</v>
      </c>
      <c r="C415" s="31">
        <v>4301011655</v>
      </c>
      <c r="D415" s="729">
        <v>4680115883925</v>
      </c>
      <c r="E415" s="730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8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9"/>
      <c r="R415" s="739"/>
      <c r="S415" s="739"/>
      <c r="T415" s="740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hidden="1" customHeight="1" x14ac:dyDescent="0.25">
      <c r="A416" s="54" t="s">
        <v>678</v>
      </c>
      <c r="B416" s="54" t="s">
        <v>679</v>
      </c>
      <c r="C416" s="31">
        <v>4301011874</v>
      </c>
      <c r="D416" s="729">
        <v>4680115884892</v>
      </c>
      <c r="E416" s="730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101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9"/>
      <c r="R416" s="739"/>
      <c r="S416" s="739"/>
      <c r="T416" s="740"/>
      <c r="U416" s="34"/>
      <c r="V416" s="34"/>
      <c r="W416" s="35" t="s">
        <v>68</v>
      </c>
      <c r="X416" s="723">
        <v>0</v>
      </c>
      <c r="Y416" s="724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hidden="1" customHeight="1" x14ac:dyDescent="0.25">
      <c r="A417" s="54" t="s">
        <v>681</v>
      </c>
      <c r="B417" s="54" t="s">
        <v>682</v>
      </c>
      <c r="C417" s="31">
        <v>4301011312</v>
      </c>
      <c r="D417" s="729">
        <v>4607091384192</v>
      </c>
      <c r="E417" s="730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7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9"/>
      <c r="R417" s="739"/>
      <c r="S417" s="739"/>
      <c r="T417" s="740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hidden="1" customHeight="1" x14ac:dyDescent="0.25">
      <c r="A418" s="54" t="s">
        <v>684</v>
      </c>
      <c r="B418" s="54" t="s">
        <v>685</v>
      </c>
      <c r="C418" s="31">
        <v>4301011875</v>
      </c>
      <c r="D418" s="729">
        <v>4680115884885</v>
      </c>
      <c r="E418" s="730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81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9"/>
      <c r="R418" s="739"/>
      <c r="S418" s="739"/>
      <c r="T418" s="740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hidden="1" customHeight="1" x14ac:dyDescent="0.25">
      <c r="A419" s="54" t="s">
        <v>686</v>
      </c>
      <c r="B419" s="54" t="s">
        <v>687</v>
      </c>
      <c r="C419" s="31">
        <v>4301011871</v>
      </c>
      <c r="D419" s="729">
        <v>4680115884908</v>
      </c>
      <c r="E419" s="730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5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9"/>
      <c r="R419" s="739"/>
      <c r="S419" s="739"/>
      <c r="T419" s="740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hidden="1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31" t="s">
        <v>70</v>
      </c>
      <c r="Q420" s="732"/>
      <c r="R420" s="732"/>
      <c r="S420" s="732"/>
      <c r="T420" s="732"/>
      <c r="U420" s="732"/>
      <c r="V420" s="733"/>
      <c r="W420" s="37" t="s">
        <v>71</v>
      </c>
      <c r="X420" s="725">
        <f>IFERROR(X413/H413,"0")+IFERROR(X414/H414,"0")+IFERROR(X415/H415,"0")+IFERROR(X416/H416,"0")+IFERROR(X417/H417,"0")+IFERROR(X418/H418,"0")+IFERROR(X419/H419,"0")</f>
        <v>0</v>
      </c>
      <c r="Y420" s="725">
        <f>IFERROR(Y413/H413,"0")+IFERROR(Y414/H414,"0")+IFERROR(Y415/H415,"0")+IFERROR(Y416/H416,"0")+IFERROR(Y417/H417,"0")+IFERROR(Y418/H418,"0")+IFERROR(Y419/H419,"0")</f>
        <v>0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6"/>
      <c r="AB420" s="726"/>
      <c r="AC420" s="726"/>
    </row>
    <row r="421" spans="1:68" hidden="1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31" t="s">
        <v>70</v>
      </c>
      <c r="Q421" s="732"/>
      <c r="R421" s="732"/>
      <c r="S421" s="732"/>
      <c r="T421" s="732"/>
      <c r="U421" s="732"/>
      <c r="V421" s="733"/>
      <c r="W421" s="37" t="s">
        <v>68</v>
      </c>
      <c r="X421" s="725">
        <f>IFERROR(SUM(X413:X419),"0")</f>
        <v>0</v>
      </c>
      <c r="Y421" s="725">
        <f>IFERROR(SUM(Y413:Y419),"0")</f>
        <v>0</v>
      </c>
      <c r="Z421" s="37"/>
      <c r="AA421" s="726"/>
      <c r="AB421" s="726"/>
      <c r="AC421" s="726"/>
    </row>
    <row r="422" spans="1:68" ht="14.25" hidden="1" customHeight="1" x14ac:dyDescent="0.25">
      <c r="A422" s="737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hidden="1" customHeight="1" x14ac:dyDescent="0.25">
      <c r="A423" s="54" t="s">
        <v>688</v>
      </c>
      <c r="B423" s="54" t="s">
        <v>689</v>
      </c>
      <c r="C423" s="31">
        <v>4301031303</v>
      </c>
      <c r="D423" s="729">
        <v>4607091384802</v>
      </c>
      <c r="E423" s="730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99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9"/>
      <c r="R423" s="739"/>
      <c r="S423" s="739"/>
      <c r="T423" s="740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691</v>
      </c>
      <c r="B424" s="54" t="s">
        <v>692</v>
      </c>
      <c r="C424" s="31">
        <v>4301031304</v>
      </c>
      <c r="D424" s="729">
        <v>4607091384826</v>
      </c>
      <c r="E424" s="730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9"/>
      <c r="R424" s="739"/>
      <c r="S424" s="739"/>
      <c r="T424" s="740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31" t="s">
        <v>70</v>
      </c>
      <c r="Q425" s="732"/>
      <c r="R425" s="732"/>
      <c r="S425" s="732"/>
      <c r="T425" s="732"/>
      <c r="U425" s="732"/>
      <c r="V425" s="733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hidden="1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31" t="s">
        <v>70</v>
      </c>
      <c r="Q426" s="732"/>
      <c r="R426" s="732"/>
      <c r="S426" s="732"/>
      <c r="T426" s="732"/>
      <c r="U426" s="732"/>
      <c r="V426" s="733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hidden="1" customHeight="1" x14ac:dyDescent="0.25">
      <c r="A427" s="737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hidden="1" customHeight="1" x14ac:dyDescent="0.25">
      <c r="A428" s="54" t="s">
        <v>693</v>
      </c>
      <c r="B428" s="54" t="s">
        <v>694</v>
      </c>
      <c r="C428" s="31">
        <v>4301051635</v>
      </c>
      <c r="D428" s="729">
        <v>4607091384246</v>
      </c>
      <c r="E428" s="730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105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9"/>
      <c r="R428" s="739"/>
      <c r="S428" s="739"/>
      <c r="T428" s="740"/>
      <c r="U428" s="34"/>
      <c r="V428" s="34"/>
      <c r="W428" s="35" t="s">
        <v>68</v>
      </c>
      <c r="X428" s="723">
        <v>0</v>
      </c>
      <c r="Y428" s="724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696</v>
      </c>
      <c r="B429" s="54" t="s">
        <v>697</v>
      </c>
      <c r="C429" s="31">
        <v>4301051445</v>
      </c>
      <c r="D429" s="729">
        <v>4680115881976</v>
      </c>
      <c r="E429" s="730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103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9"/>
      <c r="R429" s="739"/>
      <c r="S429" s="739"/>
      <c r="T429" s="740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hidden="1" customHeight="1" x14ac:dyDescent="0.25">
      <c r="A430" s="54" t="s">
        <v>699</v>
      </c>
      <c r="B430" s="54" t="s">
        <v>700</v>
      </c>
      <c r="C430" s="31">
        <v>4301051634</v>
      </c>
      <c r="D430" s="729">
        <v>4607091384253</v>
      </c>
      <c r="E430" s="730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7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9"/>
      <c r="R430" s="739"/>
      <c r="S430" s="739"/>
      <c r="T430" s="740"/>
      <c r="U430" s="34"/>
      <c r="V430" s="34"/>
      <c r="W430" s="35" t="s">
        <v>68</v>
      </c>
      <c r="X430" s="723">
        <v>0</v>
      </c>
      <c r="Y430" s="724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699</v>
      </c>
      <c r="B431" s="54" t="s">
        <v>701</v>
      </c>
      <c r="C431" s="31">
        <v>4301051297</v>
      </c>
      <c r="D431" s="729">
        <v>4607091384253</v>
      </c>
      <c r="E431" s="730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10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9"/>
      <c r="R431" s="739"/>
      <c r="S431" s="739"/>
      <c r="T431" s="740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703</v>
      </c>
      <c r="B432" s="54" t="s">
        <v>704</v>
      </c>
      <c r="C432" s="31">
        <v>4301051444</v>
      </c>
      <c r="D432" s="729">
        <v>4680115881969</v>
      </c>
      <c r="E432" s="730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9"/>
      <c r="R432" s="739"/>
      <c r="S432" s="739"/>
      <c r="T432" s="740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31" t="s">
        <v>70</v>
      </c>
      <c r="Q433" s="732"/>
      <c r="R433" s="732"/>
      <c r="S433" s="732"/>
      <c r="T433" s="732"/>
      <c r="U433" s="732"/>
      <c r="V433" s="733"/>
      <c r="W433" s="37" t="s">
        <v>71</v>
      </c>
      <c r="X433" s="725">
        <f>IFERROR(X428/H428,"0")+IFERROR(X429/H429,"0")+IFERROR(X430/H430,"0")+IFERROR(X431/H431,"0")+IFERROR(X432/H432,"0")</f>
        <v>0</v>
      </c>
      <c r="Y433" s="725">
        <f>IFERROR(Y428/H428,"0")+IFERROR(Y429/H429,"0")+IFERROR(Y430/H430,"0")+IFERROR(Y431/H431,"0")+IFERROR(Y432/H432,"0")</f>
        <v>0</v>
      </c>
      <c r="Z433" s="725">
        <f>IFERROR(IF(Z428="",0,Z428),"0")+IFERROR(IF(Z429="",0,Z429),"0")+IFERROR(IF(Z430="",0,Z430),"0")+IFERROR(IF(Z431="",0,Z431),"0")+IFERROR(IF(Z432="",0,Z432),"0")</f>
        <v>0</v>
      </c>
      <c r="AA433" s="726"/>
      <c r="AB433" s="726"/>
      <c r="AC433" s="726"/>
    </row>
    <row r="434" spans="1:68" hidden="1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31" t="s">
        <v>70</v>
      </c>
      <c r="Q434" s="732"/>
      <c r="R434" s="732"/>
      <c r="S434" s="732"/>
      <c r="T434" s="732"/>
      <c r="U434" s="732"/>
      <c r="V434" s="733"/>
      <c r="W434" s="37" t="s">
        <v>68</v>
      </c>
      <c r="X434" s="725">
        <f>IFERROR(SUM(X428:X432),"0")</f>
        <v>0</v>
      </c>
      <c r="Y434" s="725">
        <f>IFERROR(SUM(Y428:Y432),"0")</f>
        <v>0</v>
      </c>
      <c r="Z434" s="37"/>
      <c r="AA434" s="726"/>
      <c r="AB434" s="726"/>
      <c r="AC434" s="726"/>
    </row>
    <row r="435" spans="1:68" ht="14.25" hidden="1" customHeight="1" x14ac:dyDescent="0.25">
      <c r="A435" s="737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hidden="1" customHeight="1" x14ac:dyDescent="0.25">
      <c r="A436" s="54" t="s">
        <v>705</v>
      </c>
      <c r="B436" s="54" t="s">
        <v>706</v>
      </c>
      <c r="C436" s="31">
        <v>4301060377</v>
      </c>
      <c r="D436" s="729">
        <v>4607091389357</v>
      </c>
      <c r="E436" s="730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7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9"/>
      <c r="R436" s="739"/>
      <c r="S436" s="739"/>
      <c r="T436" s="740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31" t="s">
        <v>70</v>
      </c>
      <c r="Q437" s="732"/>
      <c r="R437" s="732"/>
      <c r="S437" s="732"/>
      <c r="T437" s="732"/>
      <c r="U437" s="732"/>
      <c r="V437" s="733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hidden="1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31" t="s">
        <v>70</v>
      </c>
      <c r="Q438" s="732"/>
      <c r="R438" s="732"/>
      <c r="S438" s="732"/>
      <c r="T438" s="732"/>
      <c r="U438" s="732"/>
      <c r="V438" s="733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hidden="1" customHeight="1" x14ac:dyDescent="0.2">
      <c r="A439" s="908" t="s">
        <v>708</v>
      </c>
      <c r="B439" s="909"/>
      <c r="C439" s="909"/>
      <c r="D439" s="909"/>
      <c r="E439" s="909"/>
      <c r="F439" s="909"/>
      <c r="G439" s="909"/>
      <c r="H439" s="909"/>
      <c r="I439" s="909"/>
      <c r="J439" s="909"/>
      <c r="K439" s="909"/>
      <c r="L439" s="909"/>
      <c r="M439" s="909"/>
      <c r="N439" s="909"/>
      <c r="O439" s="909"/>
      <c r="P439" s="909"/>
      <c r="Q439" s="909"/>
      <c r="R439" s="909"/>
      <c r="S439" s="909"/>
      <c r="T439" s="909"/>
      <c r="U439" s="909"/>
      <c r="V439" s="909"/>
      <c r="W439" s="909"/>
      <c r="X439" s="909"/>
      <c r="Y439" s="909"/>
      <c r="Z439" s="909"/>
      <c r="AA439" s="48"/>
      <c r="AB439" s="48"/>
      <c r="AC439" s="48"/>
    </row>
    <row r="440" spans="1:68" ht="16.5" hidden="1" customHeight="1" x14ac:dyDescent="0.25">
      <c r="A440" s="761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hidden="1" customHeight="1" x14ac:dyDescent="0.25">
      <c r="A441" s="737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hidden="1" customHeight="1" x14ac:dyDescent="0.25">
      <c r="A442" s="54" t="s">
        <v>710</v>
      </c>
      <c r="B442" s="54" t="s">
        <v>711</v>
      </c>
      <c r="C442" s="31">
        <v>4301011428</v>
      </c>
      <c r="D442" s="729">
        <v>4607091389708</v>
      </c>
      <c r="E442" s="730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10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9"/>
      <c r="R442" s="739"/>
      <c r="S442" s="739"/>
      <c r="T442" s="740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31" t="s">
        <v>70</v>
      </c>
      <c r="Q443" s="732"/>
      <c r="R443" s="732"/>
      <c r="S443" s="732"/>
      <c r="T443" s="732"/>
      <c r="U443" s="732"/>
      <c r="V443" s="733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hidden="1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31" t="s">
        <v>70</v>
      </c>
      <c r="Q444" s="732"/>
      <c r="R444" s="732"/>
      <c r="S444" s="732"/>
      <c r="T444" s="732"/>
      <c r="U444" s="732"/>
      <c r="V444" s="733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hidden="1" customHeight="1" x14ac:dyDescent="0.25">
      <c r="A445" s="737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hidden="1" customHeight="1" x14ac:dyDescent="0.25">
      <c r="A446" s="54" t="s">
        <v>713</v>
      </c>
      <c r="B446" s="54" t="s">
        <v>714</v>
      </c>
      <c r="C446" s="31">
        <v>4301031322</v>
      </c>
      <c r="D446" s="729">
        <v>4607091389753</v>
      </c>
      <c r="E446" s="730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9"/>
      <c r="R446" s="739"/>
      <c r="S446" s="739"/>
      <c r="T446" s="740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hidden="1" customHeight="1" x14ac:dyDescent="0.25">
      <c r="A447" s="54" t="s">
        <v>713</v>
      </c>
      <c r="B447" s="54" t="s">
        <v>716</v>
      </c>
      <c r="C447" s="31">
        <v>4301031355</v>
      </c>
      <c r="D447" s="729">
        <v>4607091389753</v>
      </c>
      <c r="E447" s="730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7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9"/>
      <c r="R447" s="739"/>
      <c r="S447" s="739"/>
      <c r="T447" s="740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hidden="1" customHeight="1" x14ac:dyDescent="0.25">
      <c r="A448" s="54" t="s">
        <v>717</v>
      </c>
      <c r="B448" s="54" t="s">
        <v>718</v>
      </c>
      <c r="C448" s="31">
        <v>4301031323</v>
      </c>
      <c r="D448" s="729">
        <v>4607091389760</v>
      </c>
      <c r="E448" s="730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9"/>
      <c r="R448" s="739"/>
      <c r="S448" s="739"/>
      <c r="T448" s="740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720</v>
      </c>
      <c r="B449" s="54" t="s">
        <v>721</v>
      </c>
      <c r="C449" s="31">
        <v>4301031325</v>
      </c>
      <c r="D449" s="729">
        <v>4607091389746</v>
      </c>
      <c r="E449" s="730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75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9"/>
      <c r="R449" s="739"/>
      <c r="S449" s="739"/>
      <c r="T449" s="740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hidden="1" customHeight="1" x14ac:dyDescent="0.25">
      <c r="A450" s="54" t="s">
        <v>720</v>
      </c>
      <c r="B450" s="54" t="s">
        <v>723</v>
      </c>
      <c r="C450" s="31">
        <v>4301031356</v>
      </c>
      <c r="D450" s="729">
        <v>4607091389746</v>
      </c>
      <c r="E450" s="730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5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9"/>
      <c r="R450" s="739"/>
      <c r="S450" s="739"/>
      <c r="T450" s="740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hidden="1" customHeight="1" x14ac:dyDescent="0.25">
      <c r="A451" s="54" t="s">
        <v>724</v>
      </c>
      <c r="B451" s="54" t="s">
        <v>725</v>
      </c>
      <c r="C451" s="31">
        <v>4301031335</v>
      </c>
      <c r="D451" s="729">
        <v>4680115883147</v>
      </c>
      <c r="E451" s="730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9"/>
      <c r="R451" s="739"/>
      <c r="S451" s="739"/>
      <c r="T451" s="740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hidden="1" customHeight="1" x14ac:dyDescent="0.25">
      <c r="A452" s="54" t="s">
        <v>724</v>
      </c>
      <c r="B452" s="54" t="s">
        <v>726</v>
      </c>
      <c r="C452" s="31">
        <v>4301031257</v>
      </c>
      <c r="D452" s="729">
        <v>4680115883147</v>
      </c>
      <c r="E452" s="730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11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9"/>
      <c r="R452" s="739"/>
      <c r="S452" s="739"/>
      <c r="T452" s="740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hidden="1" customHeight="1" x14ac:dyDescent="0.25">
      <c r="A453" s="54" t="s">
        <v>728</v>
      </c>
      <c r="B453" s="54" t="s">
        <v>729</v>
      </c>
      <c r="C453" s="31">
        <v>4301031330</v>
      </c>
      <c r="D453" s="729">
        <v>4607091384338</v>
      </c>
      <c r="E453" s="730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07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9"/>
      <c r="R453" s="739"/>
      <c r="S453" s="739"/>
      <c r="T453" s="740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hidden="1" customHeight="1" x14ac:dyDescent="0.25">
      <c r="A454" s="54" t="s">
        <v>728</v>
      </c>
      <c r="B454" s="54" t="s">
        <v>730</v>
      </c>
      <c r="C454" s="31">
        <v>4301031178</v>
      </c>
      <c r="D454" s="729">
        <v>4607091384338</v>
      </c>
      <c r="E454" s="730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11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9"/>
      <c r="R454" s="739"/>
      <c r="S454" s="739"/>
      <c r="T454" s="740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hidden="1" customHeight="1" x14ac:dyDescent="0.25">
      <c r="A455" s="54" t="s">
        <v>731</v>
      </c>
      <c r="B455" s="54" t="s">
        <v>732</v>
      </c>
      <c r="C455" s="31">
        <v>4301031336</v>
      </c>
      <c r="D455" s="729">
        <v>4680115883154</v>
      </c>
      <c r="E455" s="730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1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9"/>
      <c r="R455" s="739"/>
      <c r="S455" s="739"/>
      <c r="T455" s="740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hidden="1" customHeight="1" x14ac:dyDescent="0.25">
      <c r="A456" s="54" t="s">
        <v>731</v>
      </c>
      <c r="B456" s="54" t="s">
        <v>734</v>
      </c>
      <c r="C456" s="31">
        <v>4301031254</v>
      </c>
      <c r="D456" s="729">
        <v>4680115883154</v>
      </c>
      <c r="E456" s="730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10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9"/>
      <c r="R456" s="739"/>
      <c r="S456" s="739"/>
      <c r="T456" s="740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hidden="1" customHeight="1" x14ac:dyDescent="0.25">
      <c r="A457" s="54" t="s">
        <v>736</v>
      </c>
      <c r="B457" s="54" t="s">
        <v>737</v>
      </c>
      <c r="C457" s="31">
        <v>4301031331</v>
      </c>
      <c r="D457" s="729">
        <v>4607091389524</v>
      </c>
      <c r="E457" s="730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1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9"/>
      <c r="R457" s="739"/>
      <c r="S457" s="739"/>
      <c r="T457" s="740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hidden="1" customHeight="1" x14ac:dyDescent="0.25">
      <c r="A458" s="54" t="s">
        <v>736</v>
      </c>
      <c r="B458" s="54" t="s">
        <v>738</v>
      </c>
      <c r="C458" s="31">
        <v>4301031361</v>
      </c>
      <c r="D458" s="729">
        <v>4607091389524</v>
      </c>
      <c r="E458" s="730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93" t="s">
        <v>739</v>
      </c>
      <c r="Q458" s="739"/>
      <c r="R458" s="739"/>
      <c r="S458" s="739"/>
      <c r="T458" s="740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hidden="1" customHeight="1" x14ac:dyDescent="0.25">
      <c r="A459" s="54" t="s">
        <v>740</v>
      </c>
      <c r="B459" s="54" t="s">
        <v>741</v>
      </c>
      <c r="C459" s="31">
        <v>4301031337</v>
      </c>
      <c r="D459" s="729">
        <v>4680115883161</v>
      </c>
      <c r="E459" s="730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9"/>
      <c r="R459" s="739"/>
      <c r="S459" s="739"/>
      <c r="T459" s="740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hidden="1" customHeight="1" x14ac:dyDescent="0.25">
      <c r="A460" s="54" t="s">
        <v>743</v>
      </c>
      <c r="B460" s="54" t="s">
        <v>744</v>
      </c>
      <c r="C460" s="31">
        <v>4301031333</v>
      </c>
      <c r="D460" s="729">
        <v>4607091389531</v>
      </c>
      <c r="E460" s="730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9"/>
      <c r="R460" s="739"/>
      <c r="S460" s="739"/>
      <c r="T460" s="740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hidden="1" customHeight="1" x14ac:dyDescent="0.25">
      <c r="A461" s="54" t="s">
        <v>743</v>
      </c>
      <c r="B461" s="54" t="s">
        <v>746</v>
      </c>
      <c r="C461" s="31">
        <v>4301031358</v>
      </c>
      <c r="D461" s="729">
        <v>4607091389531</v>
      </c>
      <c r="E461" s="730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9"/>
      <c r="R461" s="739"/>
      <c r="S461" s="739"/>
      <c r="T461" s="740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hidden="1" customHeight="1" x14ac:dyDescent="0.25">
      <c r="A462" s="54" t="s">
        <v>747</v>
      </c>
      <c r="B462" s="54" t="s">
        <v>748</v>
      </c>
      <c r="C462" s="31">
        <v>4301031360</v>
      </c>
      <c r="D462" s="729">
        <v>4607091384345</v>
      </c>
      <c r="E462" s="730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8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9"/>
      <c r="R462" s="739"/>
      <c r="S462" s="739"/>
      <c r="T462" s="740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hidden="1" customHeight="1" x14ac:dyDescent="0.25">
      <c r="A463" s="54" t="s">
        <v>749</v>
      </c>
      <c r="B463" s="54" t="s">
        <v>750</v>
      </c>
      <c r="C463" s="31">
        <v>4301031338</v>
      </c>
      <c r="D463" s="729">
        <v>4680115883185</v>
      </c>
      <c r="E463" s="730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83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9"/>
      <c r="R463" s="739"/>
      <c r="S463" s="739"/>
      <c r="T463" s="740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hidden="1" customHeight="1" x14ac:dyDescent="0.25">
      <c r="A464" s="54" t="s">
        <v>749</v>
      </c>
      <c r="B464" s="54" t="s">
        <v>751</v>
      </c>
      <c r="C464" s="31">
        <v>4301031255</v>
      </c>
      <c r="D464" s="729">
        <v>4680115883185</v>
      </c>
      <c r="E464" s="730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9"/>
      <c r="R464" s="739"/>
      <c r="S464" s="739"/>
      <c r="T464" s="740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hidden="1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31" t="s">
        <v>70</v>
      </c>
      <c r="Q465" s="732"/>
      <c r="R465" s="732"/>
      <c r="S465" s="732"/>
      <c r="T465" s="732"/>
      <c r="U465" s="732"/>
      <c r="V465" s="733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hidden="1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31" t="s">
        <v>70</v>
      </c>
      <c r="Q466" s="732"/>
      <c r="R466" s="732"/>
      <c r="S466" s="732"/>
      <c r="T466" s="732"/>
      <c r="U466" s="732"/>
      <c r="V466" s="733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hidden="1" customHeight="1" x14ac:dyDescent="0.25">
      <c r="A467" s="737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hidden="1" customHeight="1" x14ac:dyDescent="0.25">
      <c r="A468" s="54" t="s">
        <v>753</v>
      </c>
      <c r="B468" s="54" t="s">
        <v>754</v>
      </c>
      <c r="C468" s="31">
        <v>4301051284</v>
      </c>
      <c r="D468" s="729">
        <v>4607091384352</v>
      </c>
      <c r="E468" s="730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113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9"/>
      <c r="R468" s="739"/>
      <c r="S468" s="739"/>
      <c r="T468" s="740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756</v>
      </c>
      <c r="B469" s="54" t="s">
        <v>757</v>
      </c>
      <c r="C469" s="31">
        <v>4301051431</v>
      </c>
      <c r="D469" s="729">
        <v>4607091389654</v>
      </c>
      <c r="E469" s="730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102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9"/>
      <c r="R469" s="739"/>
      <c r="S469" s="739"/>
      <c r="T469" s="740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31" t="s">
        <v>70</v>
      </c>
      <c r="Q470" s="732"/>
      <c r="R470" s="732"/>
      <c r="S470" s="732"/>
      <c r="T470" s="732"/>
      <c r="U470" s="732"/>
      <c r="V470" s="733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hidden="1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31" t="s">
        <v>70</v>
      </c>
      <c r="Q471" s="732"/>
      <c r="R471" s="732"/>
      <c r="S471" s="732"/>
      <c r="T471" s="732"/>
      <c r="U471" s="732"/>
      <c r="V471" s="733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hidden="1" customHeight="1" x14ac:dyDescent="0.25">
      <c r="A472" s="737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hidden="1" customHeight="1" x14ac:dyDescent="0.25">
      <c r="A473" s="54" t="s">
        <v>759</v>
      </c>
      <c r="B473" s="54" t="s">
        <v>760</v>
      </c>
      <c r="C473" s="31">
        <v>4301032045</v>
      </c>
      <c r="D473" s="729">
        <v>4680115884335</v>
      </c>
      <c r="E473" s="730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11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9"/>
      <c r="R473" s="739"/>
      <c r="S473" s="739"/>
      <c r="T473" s="740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764</v>
      </c>
      <c r="B474" s="54" t="s">
        <v>765</v>
      </c>
      <c r="C474" s="31">
        <v>4301170011</v>
      </c>
      <c r="D474" s="729">
        <v>4680115884113</v>
      </c>
      <c r="E474" s="730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10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9"/>
      <c r="R474" s="739"/>
      <c r="S474" s="739"/>
      <c r="T474" s="740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31" t="s">
        <v>70</v>
      </c>
      <c r="Q475" s="732"/>
      <c r="R475" s="732"/>
      <c r="S475" s="732"/>
      <c r="T475" s="732"/>
      <c r="U475" s="732"/>
      <c r="V475" s="733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hidden="1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31" t="s">
        <v>70</v>
      </c>
      <c r="Q476" s="732"/>
      <c r="R476" s="732"/>
      <c r="S476" s="732"/>
      <c r="T476" s="732"/>
      <c r="U476" s="732"/>
      <c r="V476" s="733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hidden="1" customHeight="1" x14ac:dyDescent="0.25">
      <c r="A477" s="761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hidden="1" customHeight="1" x14ac:dyDescent="0.25">
      <c r="A478" s="737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hidden="1" customHeight="1" x14ac:dyDescent="0.25">
      <c r="A479" s="54" t="s">
        <v>768</v>
      </c>
      <c r="B479" s="54" t="s">
        <v>769</v>
      </c>
      <c r="C479" s="31">
        <v>4301020315</v>
      </c>
      <c r="D479" s="729">
        <v>4607091389364</v>
      </c>
      <c r="E479" s="730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10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9"/>
      <c r="R479" s="739"/>
      <c r="S479" s="739"/>
      <c r="T479" s="740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31" t="s">
        <v>70</v>
      </c>
      <c r="Q480" s="732"/>
      <c r="R480" s="732"/>
      <c r="S480" s="732"/>
      <c r="T480" s="732"/>
      <c r="U480" s="732"/>
      <c r="V480" s="733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hidden="1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31" t="s">
        <v>70</v>
      </c>
      <c r="Q481" s="732"/>
      <c r="R481" s="732"/>
      <c r="S481" s="732"/>
      <c r="T481" s="732"/>
      <c r="U481" s="732"/>
      <c r="V481" s="733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hidden="1" customHeight="1" x14ac:dyDescent="0.25">
      <c r="A482" s="737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29">
        <v>4607091389739</v>
      </c>
      <c r="E483" s="730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85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9"/>
      <c r="R483" s="739"/>
      <c r="S483" s="739"/>
      <c r="T483" s="740"/>
      <c r="U483" s="34"/>
      <c r="V483" s="34"/>
      <c r="W483" s="35" t="s">
        <v>68</v>
      </c>
      <c r="X483" s="723">
        <v>13</v>
      </c>
      <c r="Y483" s="724">
        <f>IFERROR(IF(X483="",0,CEILING((X483/$H483),1)*$H483),"")</f>
        <v>16.8</v>
      </c>
      <c r="Z483" s="36">
        <f>IFERROR(IF(Y483=0,"",ROUNDUP(Y483/H483,0)*0.00753),"")</f>
        <v>3.0120000000000001E-2</v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13.71190476190476</v>
      </c>
      <c r="BN483" s="64">
        <f>IFERROR(Y483*I483/H483,"0")</f>
        <v>17.72</v>
      </c>
      <c r="BO483" s="64">
        <f>IFERROR(1/J483*(X483/H483),"0")</f>
        <v>1.9841269841269837E-2</v>
      </c>
      <c r="BP483" s="64">
        <f>IFERROR(1/J483*(Y483/H483),"0")</f>
        <v>2.564102564102564E-2</v>
      </c>
    </row>
    <row r="484" spans="1:68" ht="27" hidden="1" customHeight="1" x14ac:dyDescent="0.25">
      <c r="A484" s="54" t="s">
        <v>774</v>
      </c>
      <c r="B484" s="54" t="s">
        <v>775</v>
      </c>
      <c r="C484" s="31">
        <v>4301031363</v>
      </c>
      <c r="D484" s="729">
        <v>4607091389425</v>
      </c>
      <c r="E484" s="730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7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9"/>
      <c r="R484" s="739"/>
      <c r="S484" s="739"/>
      <c r="T484" s="740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777</v>
      </c>
      <c r="B485" s="54" t="s">
        <v>778</v>
      </c>
      <c r="C485" s="31">
        <v>4301031334</v>
      </c>
      <c r="D485" s="729">
        <v>4680115880771</v>
      </c>
      <c r="E485" s="730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1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9"/>
      <c r="R485" s="739"/>
      <c r="S485" s="739"/>
      <c r="T485" s="740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780</v>
      </c>
      <c r="B486" s="54" t="s">
        <v>781</v>
      </c>
      <c r="C486" s="31">
        <v>4301031359</v>
      </c>
      <c r="D486" s="729">
        <v>4607091389500</v>
      </c>
      <c r="E486" s="730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10" t="s">
        <v>782</v>
      </c>
      <c r="Q486" s="739"/>
      <c r="R486" s="739"/>
      <c r="S486" s="739"/>
      <c r="T486" s="740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780</v>
      </c>
      <c r="B487" s="54" t="s">
        <v>783</v>
      </c>
      <c r="C487" s="31">
        <v>4301031327</v>
      </c>
      <c r="D487" s="729">
        <v>4607091389500</v>
      </c>
      <c r="E487" s="730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1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9"/>
      <c r="R487" s="739"/>
      <c r="S487" s="739"/>
      <c r="T487" s="740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31" t="s">
        <v>70</v>
      </c>
      <c r="Q488" s="732"/>
      <c r="R488" s="732"/>
      <c r="S488" s="732"/>
      <c r="T488" s="732"/>
      <c r="U488" s="732"/>
      <c r="V488" s="733"/>
      <c r="W488" s="37" t="s">
        <v>71</v>
      </c>
      <c r="X488" s="725">
        <f>IFERROR(X483/H483,"0")+IFERROR(X484/H484,"0")+IFERROR(X485/H485,"0")+IFERROR(X486/H486,"0")+IFERROR(X487/H487,"0")</f>
        <v>3.0952380952380949</v>
      </c>
      <c r="Y488" s="725">
        <f>IFERROR(Y483/H483,"0")+IFERROR(Y484/H484,"0")+IFERROR(Y485/H485,"0")+IFERROR(Y486/H486,"0")+IFERROR(Y487/H487,"0")</f>
        <v>4</v>
      </c>
      <c r="Z488" s="725">
        <f>IFERROR(IF(Z483="",0,Z483),"0")+IFERROR(IF(Z484="",0,Z484),"0")+IFERROR(IF(Z485="",0,Z485),"0")+IFERROR(IF(Z486="",0,Z486),"0")+IFERROR(IF(Z487="",0,Z487),"0")</f>
        <v>3.0120000000000001E-2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31" t="s">
        <v>70</v>
      </c>
      <c r="Q489" s="732"/>
      <c r="R489" s="732"/>
      <c r="S489" s="732"/>
      <c r="T489" s="732"/>
      <c r="U489" s="732"/>
      <c r="V489" s="733"/>
      <c r="W489" s="37" t="s">
        <v>68</v>
      </c>
      <c r="X489" s="725">
        <f>IFERROR(SUM(X483:X487),"0")</f>
        <v>13</v>
      </c>
      <c r="Y489" s="725">
        <f>IFERROR(SUM(Y483:Y487),"0")</f>
        <v>16.8</v>
      </c>
      <c r="Z489" s="37"/>
      <c r="AA489" s="726"/>
      <c r="AB489" s="726"/>
      <c r="AC489" s="726"/>
    </row>
    <row r="490" spans="1:68" ht="14.25" hidden="1" customHeight="1" x14ac:dyDescent="0.25">
      <c r="A490" s="737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hidden="1" customHeight="1" x14ac:dyDescent="0.25">
      <c r="A491" s="54" t="s">
        <v>784</v>
      </c>
      <c r="B491" s="54" t="s">
        <v>785</v>
      </c>
      <c r="C491" s="31">
        <v>4301032046</v>
      </c>
      <c r="D491" s="729">
        <v>4680115884359</v>
      </c>
      <c r="E491" s="730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9"/>
      <c r="R491" s="739"/>
      <c r="S491" s="739"/>
      <c r="T491" s="740"/>
      <c r="U491" s="34"/>
      <c r="V491" s="34"/>
      <c r="W491" s="35" t="s">
        <v>68</v>
      </c>
      <c r="X491" s="723">
        <v>0</v>
      </c>
      <c r="Y491" s="724">
        <f>IFERROR(IF(X491="",0,CEILING((X491/$H491),1)*$H491),"")</f>
        <v>0</v>
      </c>
      <c r="Z491" s="36" t="str">
        <f>IFERROR(IF(Y491=0,"",ROUNDUP(Y491/H491,0)*0.00627),"")</f>
        <v/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31" t="s">
        <v>70</v>
      </c>
      <c r="Q492" s="732"/>
      <c r="R492" s="732"/>
      <c r="S492" s="732"/>
      <c r="T492" s="732"/>
      <c r="U492" s="732"/>
      <c r="V492" s="733"/>
      <c r="W492" s="37" t="s">
        <v>71</v>
      </c>
      <c r="X492" s="725">
        <f>IFERROR(X491/H491,"0")</f>
        <v>0</v>
      </c>
      <c r="Y492" s="725">
        <f>IFERROR(Y491/H491,"0")</f>
        <v>0</v>
      </c>
      <c r="Z492" s="725">
        <f>IFERROR(IF(Z491="",0,Z491),"0")</f>
        <v>0</v>
      </c>
      <c r="AA492" s="726"/>
      <c r="AB492" s="726"/>
      <c r="AC492" s="726"/>
    </row>
    <row r="493" spans="1:68" hidden="1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31" t="s">
        <v>70</v>
      </c>
      <c r="Q493" s="732"/>
      <c r="R493" s="732"/>
      <c r="S493" s="732"/>
      <c r="T493" s="732"/>
      <c r="U493" s="732"/>
      <c r="V493" s="733"/>
      <c r="W493" s="37" t="s">
        <v>68</v>
      </c>
      <c r="X493" s="725">
        <f>IFERROR(SUM(X491:X491),"0")</f>
        <v>0</v>
      </c>
      <c r="Y493" s="725">
        <f>IFERROR(SUM(Y491:Y491),"0")</f>
        <v>0</v>
      </c>
      <c r="Z493" s="37"/>
      <c r="AA493" s="726"/>
      <c r="AB493" s="726"/>
      <c r="AC493" s="726"/>
    </row>
    <row r="494" spans="1:68" ht="14.25" hidden="1" customHeight="1" x14ac:dyDescent="0.25">
      <c r="A494" s="737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hidden="1" customHeight="1" x14ac:dyDescent="0.25">
      <c r="A495" s="54" t="s">
        <v>787</v>
      </c>
      <c r="B495" s="54" t="s">
        <v>788</v>
      </c>
      <c r="C495" s="31">
        <v>4301040357</v>
      </c>
      <c r="D495" s="729">
        <v>4680115884564</v>
      </c>
      <c r="E495" s="730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102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9"/>
      <c r="R495" s="739"/>
      <c r="S495" s="739"/>
      <c r="T495" s="740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31" t="s">
        <v>70</v>
      </c>
      <c r="Q496" s="732"/>
      <c r="R496" s="732"/>
      <c r="S496" s="732"/>
      <c r="T496" s="732"/>
      <c r="U496" s="732"/>
      <c r="V496" s="733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hidden="1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31" t="s">
        <v>70</v>
      </c>
      <c r="Q497" s="732"/>
      <c r="R497" s="732"/>
      <c r="S497" s="732"/>
      <c r="T497" s="732"/>
      <c r="U497" s="732"/>
      <c r="V497" s="733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hidden="1" customHeight="1" x14ac:dyDescent="0.25">
      <c r="A498" s="761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hidden="1" customHeight="1" x14ac:dyDescent="0.25">
      <c r="A499" s="737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hidden="1" customHeight="1" x14ac:dyDescent="0.25">
      <c r="A500" s="54" t="s">
        <v>791</v>
      </c>
      <c r="B500" s="54" t="s">
        <v>792</v>
      </c>
      <c r="C500" s="31">
        <v>4301031294</v>
      </c>
      <c r="D500" s="729">
        <v>4680115885189</v>
      </c>
      <c r="E500" s="730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7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9"/>
      <c r="R500" s="739"/>
      <c r="S500" s="739"/>
      <c r="T500" s="740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hidden="1" customHeight="1" x14ac:dyDescent="0.25">
      <c r="A501" s="54" t="s">
        <v>794</v>
      </c>
      <c r="B501" s="54" t="s">
        <v>795</v>
      </c>
      <c r="C501" s="31">
        <v>4301031293</v>
      </c>
      <c r="D501" s="729">
        <v>4680115885172</v>
      </c>
      <c r="E501" s="730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7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9"/>
      <c r="R501" s="739"/>
      <c r="S501" s="739"/>
      <c r="T501" s="740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796</v>
      </c>
      <c r="B502" s="54" t="s">
        <v>797</v>
      </c>
      <c r="C502" s="31">
        <v>4301031291</v>
      </c>
      <c r="D502" s="729">
        <v>4680115885110</v>
      </c>
      <c r="E502" s="730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11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9"/>
      <c r="R502" s="739"/>
      <c r="S502" s="739"/>
      <c r="T502" s="740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799</v>
      </c>
      <c r="B503" s="54" t="s">
        <v>800</v>
      </c>
      <c r="C503" s="31">
        <v>4301031329</v>
      </c>
      <c r="D503" s="729">
        <v>4680115885219</v>
      </c>
      <c r="E503" s="730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24" t="s">
        <v>801</v>
      </c>
      <c r="Q503" s="739"/>
      <c r="R503" s="739"/>
      <c r="S503" s="739"/>
      <c r="T503" s="740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31" t="s">
        <v>70</v>
      </c>
      <c r="Q504" s="732"/>
      <c r="R504" s="732"/>
      <c r="S504" s="732"/>
      <c r="T504" s="732"/>
      <c r="U504" s="732"/>
      <c r="V504" s="733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hidden="1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31" t="s">
        <v>70</v>
      </c>
      <c r="Q505" s="732"/>
      <c r="R505" s="732"/>
      <c r="S505" s="732"/>
      <c r="T505" s="732"/>
      <c r="U505" s="732"/>
      <c r="V505" s="733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hidden="1" customHeight="1" x14ac:dyDescent="0.25">
      <c r="A506" s="761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hidden="1" customHeight="1" x14ac:dyDescent="0.25">
      <c r="A507" s="737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hidden="1" customHeight="1" x14ac:dyDescent="0.25">
      <c r="A508" s="54" t="s">
        <v>804</v>
      </c>
      <c r="B508" s="54" t="s">
        <v>805</v>
      </c>
      <c r="C508" s="31">
        <v>4301031261</v>
      </c>
      <c r="D508" s="729">
        <v>4680115885103</v>
      </c>
      <c r="E508" s="730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10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9"/>
      <c r="R508" s="739"/>
      <c r="S508" s="739"/>
      <c r="T508" s="740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31" t="s">
        <v>70</v>
      </c>
      <c r="Q509" s="732"/>
      <c r="R509" s="732"/>
      <c r="S509" s="732"/>
      <c r="T509" s="732"/>
      <c r="U509" s="732"/>
      <c r="V509" s="733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hidden="1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31" t="s">
        <v>70</v>
      </c>
      <c r="Q510" s="732"/>
      <c r="R510" s="732"/>
      <c r="S510" s="732"/>
      <c r="T510" s="732"/>
      <c r="U510" s="732"/>
      <c r="V510" s="733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hidden="1" customHeight="1" x14ac:dyDescent="0.2">
      <c r="A511" s="908" t="s">
        <v>807</v>
      </c>
      <c r="B511" s="909"/>
      <c r="C511" s="909"/>
      <c r="D511" s="909"/>
      <c r="E511" s="909"/>
      <c r="F511" s="909"/>
      <c r="G511" s="909"/>
      <c r="H511" s="909"/>
      <c r="I511" s="909"/>
      <c r="J511" s="909"/>
      <c r="K511" s="909"/>
      <c r="L511" s="909"/>
      <c r="M511" s="909"/>
      <c r="N511" s="909"/>
      <c r="O511" s="909"/>
      <c r="P511" s="909"/>
      <c r="Q511" s="909"/>
      <c r="R511" s="909"/>
      <c r="S511" s="909"/>
      <c r="T511" s="909"/>
      <c r="U511" s="909"/>
      <c r="V511" s="909"/>
      <c r="W511" s="909"/>
      <c r="X511" s="909"/>
      <c r="Y511" s="909"/>
      <c r="Z511" s="909"/>
      <c r="AA511" s="48"/>
      <c r="AB511" s="48"/>
      <c r="AC511" s="48"/>
    </row>
    <row r="512" spans="1:68" ht="16.5" hidden="1" customHeight="1" x14ac:dyDescent="0.25">
      <c r="A512" s="761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hidden="1" customHeight="1" x14ac:dyDescent="0.25">
      <c r="A513" s="737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hidden="1" customHeight="1" x14ac:dyDescent="0.25">
      <c r="A514" s="54" t="s">
        <v>808</v>
      </c>
      <c r="B514" s="54" t="s">
        <v>809</v>
      </c>
      <c r="C514" s="31">
        <v>4301011795</v>
      </c>
      <c r="D514" s="729">
        <v>4607091389067</v>
      </c>
      <c r="E514" s="730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9"/>
      <c r="R514" s="739"/>
      <c r="S514" s="739"/>
      <c r="T514" s="740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29">
        <v>4680115885271</v>
      </c>
      <c r="E515" s="730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8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9"/>
      <c r="R515" s="739"/>
      <c r="S515" s="739"/>
      <c r="T515" s="740"/>
      <c r="U515" s="34"/>
      <c r="V515" s="34"/>
      <c r="W515" s="35" t="s">
        <v>68</v>
      </c>
      <c r="X515" s="723">
        <v>17</v>
      </c>
      <c r="Y515" s="724">
        <f t="shared" si="89"/>
        <v>21.12</v>
      </c>
      <c r="Z515" s="36">
        <f t="shared" si="90"/>
        <v>4.7840000000000001E-2</v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18.159090909090907</v>
      </c>
      <c r="BN515" s="64">
        <f t="shared" si="92"/>
        <v>22.56</v>
      </c>
      <c r="BO515" s="64">
        <f t="shared" si="93"/>
        <v>3.0958624708624712E-2</v>
      </c>
      <c r="BP515" s="64">
        <f t="shared" si="94"/>
        <v>3.8461538461538464E-2</v>
      </c>
    </row>
    <row r="516" spans="1:68" ht="16.5" hidden="1" customHeight="1" x14ac:dyDescent="0.25">
      <c r="A516" s="54" t="s">
        <v>813</v>
      </c>
      <c r="B516" s="54" t="s">
        <v>814</v>
      </c>
      <c r="C516" s="31">
        <v>4301011774</v>
      </c>
      <c r="D516" s="729">
        <v>4680115884502</v>
      </c>
      <c r="E516" s="730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9"/>
      <c r="R516" s="739"/>
      <c r="S516" s="739"/>
      <c r="T516" s="740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29">
        <v>4607091389104</v>
      </c>
      <c r="E517" s="730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9"/>
      <c r="R517" s="739"/>
      <c r="S517" s="739"/>
      <c r="T517" s="740"/>
      <c r="U517" s="34"/>
      <c r="V517" s="34"/>
      <c r="W517" s="35" t="s">
        <v>68</v>
      </c>
      <c r="X517" s="723">
        <v>53</v>
      </c>
      <c r="Y517" s="724">
        <f t="shared" si="89"/>
        <v>58.080000000000005</v>
      </c>
      <c r="Z517" s="36">
        <f t="shared" si="90"/>
        <v>0.13156000000000001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56.613636363636353</v>
      </c>
      <c r="BN517" s="64">
        <f t="shared" si="92"/>
        <v>62.040000000000006</v>
      </c>
      <c r="BO517" s="64">
        <f t="shared" si="93"/>
        <v>9.6518065268065265E-2</v>
      </c>
      <c r="BP517" s="64">
        <f t="shared" si="94"/>
        <v>0.10576923076923078</v>
      </c>
    </row>
    <row r="518" spans="1:68" ht="16.5" hidden="1" customHeight="1" x14ac:dyDescent="0.25">
      <c r="A518" s="54" t="s">
        <v>819</v>
      </c>
      <c r="B518" s="54" t="s">
        <v>820</v>
      </c>
      <c r="C518" s="31">
        <v>4301011799</v>
      </c>
      <c r="D518" s="729">
        <v>4680115884519</v>
      </c>
      <c r="E518" s="730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9"/>
      <c r="R518" s="739"/>
      <c r="S518" s="739"/>
      <c r="T518" s="740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hidden="1" customHeight="1" x14ac:dyDescent="0.25">
      <c r="A519" s="54" t="s">
        <v>822</v>
      </c>
      <c r="B519" s="54" t="s">
        <v>823</v>
      </c>
      <c r="C519" s="31">
        <v>4301011376</v>
      </c>
      <c r="D519" s="729">
        <v>4680115885226</v>
      </c>
      <c r="E519" s="730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9"/>
      <c r="R519" s="739"/>
      <c r="S519" s="739"/>
      <c r="T519" s="740"/>
      <c r="U519" s="34"/>
      <c r="V519" s="34"/>
      <c r="W519" s="35" t="s">
        <v>68</v>
      </c>
      <c r="X519" s="723">
        <v>0</v>
      </c>
      <c r="Y519" s="724">
        <f t="shared" si="89"/>
        <v>0</v>
      </c>
      <c r="Z519" s="36" t="str">
        <f t="shared" si="90"/>
        <v/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ht="27" hidden="1" customHeight="1" x14ac:dyDescent="0.25">
      <c r="A520" s="54" t="s">
        <v>825</v>
      </c>
      <c r="B520" s="54" t="s">
        <v>826</v>
      </c>
      <c r="C520" s="31">
        <v>4301012035</v>
      </c>
      <c r="D520" s="729">
        <v>4680115880603</v>
      </c>
      <c r="E520" s="730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1133" t="s">
        <v>827</v>
      </c>
      <c r="Q520" s="739"/>
      <c r="R520" s="739"/>
      <c r="S520" s="739"/>
      <c r="T520" s="740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29">
        <v>4680115880603</v>
      </c>
      <c r="E521" s="730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10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9"/>
      <c r="R521" s="739"/>
      <c r="S521" s="739"/>
      <c r="T521" s="740"/>
      <c r="U521" s="34"/>
      <c r="V521" s="34"/>
      <c r="W521" s="35" t="s">
        <v>68</v>
      </c>
      <c r="X521" s="723">
        <v>5</v>
      </c>
      <c r="Y521" s="724">
        <f t="shared" si="89"/>
        <v>7.2</v>
      </c>
      <c r="Z521" s="36">
        <f>IFERROR(IF(Y521=0,"",ROUNDUP(Y521/H521,0)*0.00902),"")</f>
        <v>1.804E-2</v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5.291666666666667</v>
      </c>
      <c r="BN521" s="64">
        <f t="shared" si="92"/>
        <v>7.62</v>
      </c>
      <c r="BO521" s="64">
        <f t="shared" si="93"/>
        <v>1.0521885521885523E-2</v>
      </c>
      <c r="BP521" s="64">
        <f t="shared" si="94"/>
        <v>1.5151515151515152E-2</v>
      </c>
    </row>
    <row r="522" spans="1:68" ht="27" hidden="1" customHeight="1" x14ac:dyDescent="0.25">
      <c r="A522" s="54" t="s">
        <v>829</v>
      </c>
      <c r="B522" s="54" t="s">
        <v>830</v>
      </c>
      <c r="C522" s="31">
        <v>4301012036</v>
      </c>
      <c r="D522" s="729">
        <v>4680115882782</v>
      </c>
      <c r="E522" s="730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1104" t="s">
        <v>831</v>
      </c>
      <c r="Q522" s="739"/>
      <c r="R522" s="739"/>
      <c r="S522" s="739"/>
      <c r="T522" s="740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hidden="1" customHeight="1" x14ac:dyDescent="0.25">
      <c r="A523" s="54" t="s">
        <v>832</v>
      </c>
      <c r="B523" s="54" t="s">
        <v>833</v>
      </c>
      <c r="C523" s="31">
        <v>4301012034</v>
      </c>
      <c r="D523" s="729">
        <v>4607091389982</v>
      </c>
      <c r="E523" s="730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1040" t="s">
        <v>834</v>
      </c>
      <c r="Q523" s="739"/>
      <c r="R523" s="739"/>
      <c r="S523" s="739"/>
      <c r="T523" s="740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hidden="1" customHeight="1" x14ac:dyDescent="0.25">
      <c r="A524" s="54" t="s">
        <v>832</v>
      </c>
      <c r="B524" s="54" t="s">
        <v>835</v>
      </c>
      <c r="C524" s="31">
        <v>4301011784</v>
      </c>
      <c r="D524" s="729">
        <v>4607091389982</v>
      </c>
      <c r="E524" s="730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10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9"/>
      <c r="R524" s="739"/>
      <c r="S524" s="739"/>
      <c r="T524" s="740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31" t="s">
        <v>70</v>
      </c>
      <c r="Q525" s="732"/>
      <c r="R525" s="732"/>
      <c r="S525" s="732"/>
      <c r="T525" s="732"/>
      <c r="U525" s="732"/>
      <c r="V525" s="733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14.646464646464647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17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0.19744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31" t="s">
        <v>70</v>
      </c>
      <c r="Q526" s="732"/>
      <c r="R526" s="732"/>
      <c r="S526" s="732"/>
      <c r="T526" s="732"/>
      <c r="U526" s="732"/>
      <c r="V526" s="733"/>
      <c r="W526" s="37" t="s">
        <v>68</v>
      </c>
      <c r="X526" s="725">
        <f>IFERROR(SUM(X514:X524),"0")</f>
        <v>75</v>
      </c>
      <c r="Y526" s="725">
        <f>IFERROR(SUM(Y514:Y524),"0")</f>
        <v>86.4</v>
      </c>
      <c r="Z526" s="37"/>
      <c r="AA526" s="726"/>
      <c r="AB526" s="726"/>
      <c r="AC526" s="726"/>
    </row>
    <row r="527" spans="1:68" ht="14.25" hidden="1" customHeight="1" x14ac:dyDescent="0.25">
      <c r="A527" s="737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29">
        <v>4607091388930</v>
      </c>
      <c r="E528" s="730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7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9"/>
      <c r="R528" s="739"/>
      <c r="S528" s="739"/>
      <c r="T528" s="740"/>
      <c r="U528" s="34"/>
      <c r="V528" s="34"/>
      <c r="W528" s="35" t="s">
        <v>68</v>
      </c>
      <c r="X528" s="723">
        <v>111</v>
      </c>
      <c r="Y528" s="724">
        <f>IFERROR(IF(X528="",0,CEILING((X528/$H528),1)*$H528),"")</f>
        <v>116.16000000000001</v>
      </c>
      <c r="Z528" s="36">
        <f>IFERROR(IF(Y528=0,"",ROUNDUP(Y528/H528,0)*0.01196),"")</f>
        <v>0.26312000000000002</v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118.5681818181818</v>
      </c>
      <c r="BN528" s="64">
        <f>IFERROR(Y528*I528/H528,"0")</f>
        <v>124.08000000000001</v>
      </c>
      <c r="BO528" s="64">
        <f>IFERROR(1/J528*(X528/H528),"0")</f>
        <v>0.20214160839160841</v>
      </c>
      <c r="BP528" s="64">
        <f>IFERROR(1/J528*(Y528/H528),"0")</f>
        <v>0.21153846153846156</v>
      </c>
    </row>
    <row r="529" spans="1:68" ht="16.5" hidden="1" customHeight="1" x14ac:dyDescent="0.25">
      <c r="A529" s="54" t="s">
        <v>839</v>
      </c>
      <c r="B529" s="54" t="s">
        <v>840</v>
      </c>
      <c r="C529" s="31">
        <v>4301020364</v>
      </c>
      <c r="D529" s="729">
        <v>4680115880054</v>
      </c>
      <c r="E529" s="730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1009" t="s">
        <v>841</v>
      </c>
      <c r="Q529" s="739"/>
      <c r="R529" s="739"/>
      <c r="S529" s="739"/>
      <c r="T529" s="740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29">
        <v>4680115880054</v>
      </c>
      <c r="E530" s="730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9"/>
      <c r="R530" s="739"/>
      <c r="S530" s="739"/>
      <c r="T530" s="740"/>
      <c r="U530" s="34"/>
      <c r="V530" s="34"/>
      <c r="W530" s="35" t="s">
        <v>68</v>
      </c>
      <c r="X530" s="723">
        <v>5</v>
      </c>
      <c r="Y530" s="724">
        <f>IFERROR(IF(X530="",0,CEILING((X530/$H530),1)*$H530),"")</f>
        <v>7.2</v>
      </c>
      <c r="Z530" s="36">
        <f>IFERROR(IF(Y530=0,"",ROUNDUP(Y530/H530,0)*0.00902),"")</f>
        <v>1.804E-2</v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5.291666666666667</v>
      </c>
      <c r="BN530" s="64">
        <f>IFERROR(Y530*I530/H530,"0")</f>
        <v>7.62</v>
      </c>
      <c r="BO530" s="64">
        <f>IFERROR(1/J530*(X530/H530),"0")</f>
        <v>1.0521885521885523E-2</v>
      </c>
      <c r="BP530" s="64">
        <f>IFERROR(1/J530*(Y530/H530),"0")</f>
        <v>1.5151515151515152E-2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31" t="s">
        <v>70</v>
      </c>
      <c r="Q531" s="732"/>
      <c r="R531" s="732"/>
      <c r="S531" s="732"/>
      <c r="T531" s="732"/>
      <c r="U531" s="732"/>
      <c r="V531" s="733"/>
      <c r="W531" s="37" t="s">
        <v>71</v>
      </c>
      <c r="X531" s="725">
        <f>IFERROR(X528/H528,"0")+IFERROR(X529/H529,"0")+IFERROR(X530/H530,"0")</f>
        <v>22.411616161616163</v>
      </c>
      <c r="Y531" s="725">
        <f>IFERROR(Y528/H528,"0")+IFERROR(Y529/H529,"0")+IFERROR(Y530/H530,"0")</f>
        <v>24</v>
      </c>
      <c r="Z531" s="725">
        <f>IFERROR(IF(Z528="",0,Z528),"0")+IFERROR(IF(Z529="",0,Z529),"0")+IFERROR(IF(Z530="",0,Z530),"0")</f>
        <v>0.28116000000000002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31" t="s">
        <v>70</v>
      </c>
      <c r="Q532" s="732"/>
      <c r="R532" s="732"/>
      <c r="S532" s="732"/>
      <c r="T532" s="732"/>
      <c r="U532" s="732"/>
      <c r="V532" s="733"/>
      <c r="W532" s="37" t="s">
        <v>68</v>
      </c>
      <c r="X532" s="725">
        <f>IFERROR(SUM(X528:X530),"0")</f>
        <v>116</v>
      </c>
      <c r="Y532" s="725">
        <f>IFERROR(SUM(Y528:Y530),"0")</f>
        <v>123.36000000000001</v>
      </c>
      <c r="Z532" s="37"/>
      <c r="AA532" s="726"/>
      <c r="AB532" s="726"/>
      <c r="AC532" s="726"/>
    </row>
    <row r="533" spans="1:68" ht="14.25" hidden="1" customHeight="1" x14ac:dyDescent="0.25">
      <c r="A533" s="737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hidden="1" customHeight="1" x14ac:dyDescent="0.25">
      <c r="A534" s="54" t="s">
        <v>843</v>
      </c>
      <c r="B534" s="54" t="s">
        <v>844</v>
      </c>
      <c r="C534" s="31">
        <v>4301031252</v>
      </c>
      <c r="D534" s="729">
        <v>4680115883116</v>
      </c>
      <c r="E534" s="730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7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9"/>
      <c r="R534" s="739"/>
      <c r="S534" s="739"/>
      <c r="T534" s="740"/>
      <c r="U534" s="34"/>
      <c r="V534" s="34"/>
      <c r="W534" s="35" t="s">
        <v>68</v>
      </c>
      <c r="X534" s="723">
        <v>0</v>
      </c>
      <c r="Y534" s="724">
        <f t="shared" ref="Y534:Y542" si="95"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0</v>
      </c>
      <c r="BN534" s="64">
        <f t="shared" ref="BN534:BN542" si="97">IFERROR(Y534*I534/H534,"0")</f>
        <v>0</v>
      </c>
      <c r="BO534" s="64">
        <f t="shared" ref="BO534:BO542" si="98">IFERROR(1/J534*(X534/H534),"0")</f>
        <v>0</v>
      </c>
      <c r="BP534" s="64">
        <f t="shared" ref="BP534:BP542" si="99">IFERROR(1/J534*(Y534/H534),"0")</f>
        <v>0</v>
      </c>
    </row>
    <row r="535" spans="1:68" ht="27" hidden="1" customHeight="1" x14ac:dyDescent="0.25">
      <c r="A535" s="54" t="s">
        <v>846</v>
      </c>
      <c r="B535" s="54" t="s">
        <v>847</v>
      </c>
      <c r="C535" s="31">
        <v>4301031248</v>
      </c>
      <c r="D535" s="729">
        <v>4680115883093</v>
      </c>
      <c r="E535" s="730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9"/>
      <c r="R535" s="739"/>
      <c r="S535" s="739"/>
      <c r="T535" s="740"/>
      <c r="U535" s="34"/>
      <c r="V535" s="34"/>
      <c r="W535" s="35" t="s">
        <v>68</v>
      </c>
      <c r="X535" s="723">
        <v>0</v>
      </c>
      <c r="Y535" s="724">
        <f t="shared" si="95"/>
        <v>0</v>
      </c>
      <c r="Z535" s="36" t="str">
        <f>IFERROR(IF(Y535=0,"",ROUNDUP(Y535/H535,0)*0.01196),"")</f>
        <v/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29">
        <v>4680115883109</v>
      </c>
      <c r="E536" s="730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9"/>
      <c r="R536" s="739"/>
      <c r="S536" s="739"/>
      <c r="T536" s="740"/>
      <c r="U536" s="34"/>
      <c r="V536" s="34"/>
      <c r="W536" s="35" t="s">
        <v>68</v>
      </c>
      <c r="X536" s="723">
        <v>37</v>
      </c>
      <c r="Y536" s="724">
        <f t="shared" si="95"/>
        <v>42.24</v>
      </c>
      <c r="Z536" s="36">
        <f>IFERROR(IF(Y536=0,"",ROUNDUP(Y536/H536,0)*0.01196),"")</f>
        <v>9.5680000000000001E-2</v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39.522727272727266</v>
      </c>
      <c r="BN536" s="64">
        <f t="shared" si="97"/>
        <v>45.12</v>
      </c>
      <c r="BO536" s="64">
        <f t="shared" si="98"/>
        <v>6.7380536130536128E-2</v>
      </c>
      <c r="BP536" s="64">
        <f t="shared" si="99"/>
        <v>7.6923076923076927E-2</v>
      </c>
    </row>
    <row r="537" spans="1:68" ht="27" hidden="1" customHeight="1" x14ac:dyDescent="0.25">
      <c r="A537" s="54" t="s">
        <v>852</v>
      </c>
      <c r="B537" s="54" t="s">
        <v>853</v>
      </c>
      <c r="C537" s="31">
        <v>4301031383</v>
      </c>
      <c r="D537" s="729">
        <v>4680115882072</v>
      </c>
      <c r="E537" s="730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1108" t="s">
        <v>854</v>
      </c>
      <c r="Q537" s="739"/>
      <c r="R537" s="739"/>
      <c r="S537" s="739"/>
      <c r="T537" s="740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hidden="1" customHeight="1" x14ac:dyDescent="0.25">
      <c r="A538" s="54" t="s">
        <v>852</v>
      </c>
      <c r="B538" s="54" t="s">
        <v>856</v>
      </c>
      <c r="C538" s="31">
        <v>4301031249</v>
      </c>
      <c r="D538" s="729">
        <v>4680115882072</v>
      </c>
      <c r="E538" s="730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9"/>
      <c r="R538" s="739"/>
      <c r="S538" s="739"/>
      <c r="T538" s="740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hidden="1" customHeight="1" x14ac:dyDescent="0.25">
      <c r="A539" s="54" t="s">
        <v>857</v>
      </c>
      <c r="B539" s="54" t="s">
        <v>858</v>
      </c>
      <c r="C539" s="31">
        <v>4301031385</v>
      </c>
      <c r="D539" s="729">
        <v>4680115882102</v>
      </c>
      <c r="E539" s="730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1077" t="s">
        <v>859</v>
      </c>
      <c r="Q539" s="739"/>
      <c r="R539" s="739"/>
      <c r="S539" s="739"/>
      <c r="T539" s="740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hidden="1" customHeight="1" x14ac:dyDescent="0.25">
      <c r="A540" s="54" t="s">
        <v>857</v>
      </c>
      <c r="B540" s="54" t="s">
        <v>861</v>
      </c>
      <c r="C540" s="31">
        <v>4301031251</v>
      </c>
      <c r="D540" s="729">
        <v>4680115882102</v>
      </c>
      <c r="E540" s="730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9"/>
      <c r="R540" s="739"/>
      <c r="S540" s="739"/>
      <c r="T540" s="740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hidden="1" customHeight="1" x14ac:dyDescent="0.25">
      <c r="A541" s="54" t="s">
        <v>862</v>
      </c>
      <c r="B541" s="54" t="s">
        <v>863</v>
      </c>
      <c r="C541" s="31">
        <v>4301031384</v>
      </c>
      <c r="D541" s="729">
        <v>4680115882096</v>
      </c>
      <c r="E541" s="730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889" t="s">
        <v>864</v>
      </c>
      <c r="Q541" s="739"/>
      <c r="R541" s="739"/>
      <c r="S541" s="739"/>
      <c r="T541" s="740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hidden="1" customHeight="1" x14ac:dyDescent="0.25">
      <c r="A542" s="54" t="s">
        <v>862</v>
      </c>
      <c r="B542" s="54" t="s">
        <v>866</v>
      </c>
      <c r="C542" s="31">
        <v>4301031253</v>
      </c>
      <c r="D542" s="729">
        <v>4680115882096</v>
      </c>
      <c r="E542" s="730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10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9"/>
      <c r="R542" s="739"/>
      <c r="S542" s="739"/>
      <c r="T542" s="740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31" t="s">
        <v>70</v>
      </c>
      <c r="Q543" s="732"/>
      <c r="R543" s="732"/>
      <c r="S543" s="732"/>
      <c r="T543" s="732"/>
      <c r="U543" s="732"/>
      <c r="V543" s="733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7.0075757575757569</v>
      </c>
      <c r="Y543" s="725">
        <f>IFERROR(Y534/H534,"0")+IFERROR(Y535/H535,"0")+IFERROR(Y536/H536,"0")+IFERROR(Y537/H537,"0")+IFERROR(Y538/H538,"0")+IFERROR(Y539/H539,"0")+IFERROR(Y540/H540,"0")+IFERROR(Y541/H541,"0")+IFERROR(Y542/H542,"0")</f>
        <v>8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9.5680000000000001E-2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31" t="s">
        <v>70</v>
      </c>
      <c r="Q544" s="732"/>
      <c r="R544" s="732"/>
      <c r="S544" s="732"/>
      <c r="T544" s="732"/>
      <c r="U544" s="732"/>
      <c r="V544" s="733"/>
      <c r="W544" s="37" t="s">
        <v>68</v>
      </c>
      <c r="X544" s="725">
        <f>IFERROR(SUM(X534:X542),"0")</f>
        <v>37</v>
      </c>
      <c r="Y544" s="725">
        <f>IFERROR(SUM(Y534:Y542),"0")</f>
        <v>42.24</v>
      </c>
      <c r="Z544" s="37"/>
      <c r="AA544" s="726"/>
      <c r="AB544" s="726"/>
      <c r="AC544" s="726"/>
    </row>
    <row r="545" spans="1:68" ht="14.25" hidden="1" customHeight="1" x14ac:dyDescent="0.25">
      <c r="A545" s="737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hidden="1" customHeight="1" x14ac:dyDescent="0.25">
      <c r="A546" s="54" t="s">
        <v>867</v>
      </c>
      <c r="B546" s="54" t="s">
        <v>868</v>
      </c>
      <c r="C546" s="31">
        <v>4301051230</v>
      </c>
      <c r="D546" s="729">
        <v>4607091383409</v>
      </c>
      <c r="E546" s="730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9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9"/>
      <c r="R546" s="739"/>
      <c r="S546" s="739"/>
      <c r="T546" s="740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hidden="1" customHeight="1" x14ac:dyDescent="0.25">
      <c r="A547" s="54" t="s">
        <v>870</v>
      </c>
      <c r="B547" s="54" t="s">
        <v>871</v>
      </c>
      <c r="C547" s="31">
        <v>4301051231</v>
      </c>
      <c r="D547" s="729">
        <v>4607091383416</v>
      </c>
      <c r="E547" s="730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8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9"/>
      <c r="R547" s="739"/>
      <c r="S547" s="739"/>
      <c r="T547" s="740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873</v>
      </c>
      <c r="B548" s="54" t="s">
        <v>874</v>
      </c>
      <c r="C548" s="31">
        <v>4301051058</v>
      </c>
      <c r="D548" s="729">
        <v>4680115883536</v>
      </c>
      <c r="E548" s="730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9"/>
      <c r="R548" s="739"/>
      <c r="S548" s="739"/>
      <c r="T548" s="740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31" t="s">
        <v>70</v>
      </c>
      <c r="Q549" s="732"/>
      <c r="R549" s="732"/>
      <c r="S549" s="732"/>
      <c r="T549" s="732"/>
      <c r="U549" s="732"/>
      <c r="V549" s="733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hidden="1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31" t="s">
        <v>70</v>
      </c>
      <c r="Q550" s="732"/>
      <c r="R550" s="732"/>
      <c r="S550" s="732"/>
      <c r="T550" s="732"/>
      <c r="U550" s="732"/>
      <c r="V550" s="733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hidden="1" customHeight="1" x14ac:dyDescent="0.25">
      <c r="A551" s="737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hidden="1" customHeight="1" x14ac:dyDescent="0.25">
      <c r="A552" s="54" t="s">
        <v>876</v>
      </c>
      <c r="B552" s="54" t="s">
        <v>877</v>
      </c>
      <c r="C552" s="31">
        <v>4301060363</v>
      </c>
      <c r="D552" s="729">
        <v>4680115885035</v>
      </c>
      <c r="E552" s="730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9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9"/>
      <c r="R552" s="739"/>
      <c r="S552" s="739"/>
      <c r="T552" s="740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879</v>
      </c>
      <c r="B553" s="54" t="s">
        <v>880</v>
      </c>
      <c r="C553" s="31">
        <v>4301060436</v>
      </c>
      <c r="D553" s="729">
        <v>4680115885936</v>
      </c>
      <c r="E553" s="730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1073" t="s">
        <v>881</v>
      </c>
      <c r="Q553" s="739"/>
      <c r="R553" s="739"/>
      <c r="S553" s="739"/>
      <c r="T553" s="740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31" t="s">
        <v>70</v>
      </c>
      <c r="Q554" s="732"/>
      <c r="R554" s="732"/>
      <c r="S554" s="732"/>
      <c r="T554" s="732"/>
      <c r="U554" s="732"/>
      <c r="V554" s="733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hidden="1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31" t="s">
        <v>70</v>
      </c>
      <c r="Q555" s="732"/>
      <c r="R555" s="732"/>
      <c r="S555" s="732"/>
      <c r="T555" s="732"/>
      <c r="U555" s="732"/>
      <c r="V555" s="733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hidden="1" customHeight="1" x14ac:dyDescent="0.2">
      <c r="A556" s="908" t="s">
        <v>882</v>
      </c>
      <c r="B556" s="909"/>
      <c r="C556" s="909"/>
      <c r="D556" s="909"/>
      <c r="E556" s="909"/>
      <c r="F556" s="909"/>
      <c r="G556" s="909"/>
      <c r="H556" s="909"/>
      <c r="I556" s="909"/>
      <c r="J556" s="909"/>
      <c r="K556" s="909"/>
      <c r="L556" s="909"/>
      <c r="M556" s="909"/>
      <c r="N556" s="909"/>
      <c r="O556" s="909"/>
      <c r="P556" s="909"/>
      <c r="Q556" s="909"/>
      <c r="R556" s="909"/>
      <c r="S556" s="909"/>
      <c r="T556" s="909"/>
      <c r="U556" s="909"/>
      <c r="V556" s="909"/>
      <c r="W556" s="909"/>
      <c r="X556" s="909"/>
      <c r="Y556" s="909"/>
      <c r="Z556" s="909"/>
      <c r="AA556" s="48"/>
      <c r="AB556" s="48"/>
      <c r="AC556" s="48"/>
    </row>
    <row r="557" spans="1:68" ht="16.5" hidden="1" customHeight="1" x14ac:dyDescent="0.25">
      <c r="A557" s="761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hidden="1" customHeight="1" x14ac:dyDescent="0.25">
      <c r="A558" s="737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hidden="1" customHeight="1" x14ac:dyDescent="0.25">
      <c r="A559" s="54" t="s">
        <v>883</v>
      </c>
      <c r="B559" s="54" t="s">
        <v>884</v>
      </c>
      <c r="C559" s="31">
        <v>4301011763</v>
      </c>
      <c r="D559" s="729">
        <v>4640242181011</v>
      </c>
      <c r="E559" s="730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25" t="s">
        <v>885</v>
      </c>
      <c r="Q559" s="739"/>
      <c r="R559" s="739"/>
      <c r="S559" s="739"/>
      <c r="T559" s="740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hidden="1" customHeight="1" x14ac:dyDescent="0.25">
      <c r="A560" s="54" t="s">
        <v>887</v>
      </c>
      <c r="B560" s="54" t="s">
        <v>888</v>
      </c>
      <c r="C560" s="31">
        <v>4301011585</v>
      </c>
      <c r="D560" s="729">
        <v>4640242180441</v>
      </c>
      <c r="E560" s="730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849" t="s">
        <v>889</v>
      </c>
      <c r="Q560" s="739"/>
      <c r="R560" s="739"/>
      <c r="S560" s="739"/>
      <c r="T560" s="740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hidden="1" customHeight="1" x14ac:dyDescent="0.25">
      <c r="A561" s="54" t="s">
        <v>891</v>
      </c>
      <c r="B561" s="54" t="s">
        <v>892</v>
      </c>
      <c r="C561" s="31">
        <v>4301011584</v>
      </c>
      <c r="D561" s="729">
        <v>4640242180564</v>
      </c>
      <c r="E561" s="730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898" t="s">
        <v>893</v>
      </c>
      <c r="Q561" s="739"/>
      <c r="R561" s="739"/>
      <c r="S561" s="739"/>
      <c r="T561" s="740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hidden="1" customHeight="1" x14ac:dyDescent="0.25">
      <c r="A562" s="54" t="s">
        <v>895</v>
      </c>
      <c r="B562" s="54" t="s">
        <v>896</v>
      </c>
      <c r="C562" s="31">
        <v>4301011762</v>
      </c>
      <c r="D562" s="729">
        <v>4640242180922</v>
      </c>
      <c r="E562" s="730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1127" t="s">
        <v>897</v>
      </c>
      <c r="Q562" s="739"/>
      <c r="R562" s="739"/>
      <c r="S562" s="739"/>
      <c r="T562" s="740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hidden="1" customHeight="1" x14ac:dyDescent="0.25">
      <c r="A563" s="54" t="s">
        <v>899</v>
      </c>
      <c r="B563" s="54" t="s">
        <v>900</v>
      </c>
      <c r="C563" s="31">
        <v>4301011764</v>
      </c>
      <c r="D563" s="729">
        <v>4640242181189</v>
      </c>
      <c r="E563" s="730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1097" t="s">
        <v>901</v>
      </c>
      <c r="Q563" s="739"/>
      <c r="R563" s="739"/>
      <c r="S563" s="739"/>
      <c r="T563" s="740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902</v>
      </c>
      <c r="B564" s="54" t="s">
        <v>903</v>
      </c>
      <c r="C564" s="31">
        <v>4301011551</v>
      </c>
      <c r="D564" s="729">
        <v>4640242180038</v>
      </c>
      <c r="E564" s="730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65" t="s">
        <v>904</v>
      </c>
      <c r="Q564" s="739"/>
      <c r="R564" s="739"/>
      <c r="S564" s="739"/>
      <c r="T564" s="740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905</v>
      </c>
      <c r="B565" s="54" t="s">
        <v>906</v>
      </c>
      <c r="C565" s="31">
        <v>4301011765</v>
      </c>
      <c r="D565" s="729">
        <v>4640242181172</v>
      </c>
      <c r="E565" s="730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1105" t="s">
        <v>907</v>
      </c>
      <c r="Q565" s="739"/>
      <c r="R565" s="739"/>
      <c r="S565" s="739"/>
      <c r="T565" s="740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idden="1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31" t="s">
        <v>70</v>
      </c>
      <c r="Q566" s="732"/>
      <c r="R566" s="732"/>
      <c r="S566" s="732"/>
      <c r="T566" s="732"/>
      <c r="U566" s="732"/>
      <c r="V566" s="733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hidden="1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31" t="s">
        <v>70</v>
      </c>
      <c r="Q567" s="732"/>
      <c r="R567" s="732"/>
      <c r="S567" s="732"/>
      <c r="T567" s="732"/>
      <c r="U567" s="732"/>
      <c r="V567" s="733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hidden="1" customHeight="1" x14ac:dyDescent="0.25">
      <c r="A568" s="737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hidden="1" customHeight="1" x14ac:dyDescent="0.25">
      <c r="A569" s="54" t="s">
        <v>908</v>
      </c>
      <c r="B569" s="54" t="s">
        <v>909</v>
      </c>
      <c r="C569" s="31">
        <v>4301020269</v>
      </c>
      <c r="D569" s="729">
        <v>4640242180519</v>
      </c>
      <c r="E569" s="730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872" t="s">
        <v>910</v>
      </c>
      <c r="Q569" s="739"/>
      <c r="R569" s="739"/>
      <c r="S569" s="739"/>
      <c r="T569" s="740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911</v>
      </c>
      <c r="B570" s="54" t="s">
        <v>912</v>
      </c>
      <c r="C570" s="31">
        <v>4301020260</v>
      </c>
      <c r="D570" s="729">
        <v>4640242180526</v>
      </c>
      <c r="E570" s="730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1088" t="s">
        <v>913</v>
      </c>
      <c r="Q570" s="739"/>
      <c r="R570" s="739"/>
      <c r="S570" s="739"/>
      <c r="T570" s="740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914</v>
      </c>
      <c r="B571" s="54" t="s">
        <v>915</v>
      </c>
      <c r="C571" s="31">
        <v>4301020309</v>
      </c>
      <c r="D571" s="729">
        <v>4640242180090</v>
      </c>
      <c r="E571" s="730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1076" t="s">
        <v>916</v>
      </c>
      <c r="Q571" s="739"/>
      <c r="R571" s="739"/>
      <c r="S571" s="739"/>
      <c r="T571" s="740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918</v>
      </c>
      <c r="B572" s="54" t="s">
        <v>919</v>
      </c>
      <c r="C572" s="31">
        <v>4301020295</v>
      </c>
      <c r="D572" s="729">
        <v>4640242181363</v>
      </c>
      <c r="E572" s="730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1047" t="s">
        <v>920</v>
      </c>
      <c r="Q572" s="739"/>
      <c r="R572" s="739"/>
      <c r="S572" s="739"/>
      <c r="T572" s="740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31" t="s">
        <v>70</v>
      </c>
      <c r="Q573" s="732"/>
      <c r="R573" s="732"/>
      <c r="S573" s="732"/>
      <c r="T573" s="732"/>
      <c r="U573" s="732"/>
      <c r="V573" s="733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hidden="1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31" t="s">
        <v>70</v>
      </c>
      <c r="Q574" s="732"/>
      <c r="R574" s="732"/>
      <c r="S574" s="732"/>
      <c r="T574" s="732"/>
      <c r="U574" s="732"/>
      <c r="V574" s="733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hidden="1" customHeight="1" x14ac:dyDescent="0.25">
      <c r="A575" s="737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hidden="1" customHeight="1" x14ac:dyDescent="0.25">
      <c r="A576" s="54" t="s">
        <v>921</v>
      </c>
      <c r="B576" s="54" t="s">
        <v>922</v>
      </c>
      <c r="C576" s="31">
        <v>4301031280</v>
      </c>
      <c r="D576" s="729">
        <v>4640242180816</v>
      </c>
      <c r="E576" s="730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841" t="s">
        <v>923</v>
      </c>
      <c r="Q576" s="739"/>
      <c r="R576" s="739"/>
      <c r="S576" s="739"/>
      <c r="T576" s="740"/>
      <c r="U576" s="34"/>
      <c r="V576" s="34"/>
      <c r="W576" s="35" t="s">
        <v>68</v>
      </c>
      <c r="X576" s="723">
        <v>0</v>
      </c>
      <c r="Y576" s="724">
        <f t="shared" ref="Y576:Y582" si="105">IFERROR(IF(X576="",0,CEILING((X576/$H576),1)*$H576),"")</f>
        <v>0</v>
      </c>
      <c r="Z576" s="36" t="str">
        <f>IFERROR(IF(Y576=0,"",ROUNDUP(Y576/H576,0)*0.00753),"")</f>
        <v/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0</v>
      </c>
      <c r="BN576" s="64">
        <f t="shared" ref="BN576:BN582" si="107">IFERROR(Y576*I576/H576,"0")</f>
        <v>0</v>
      </c>
      <c r="BO576" s="64">
        <f t="shared" ref="BO576:BO582" si="108">IFERROR(1/J576*(X576/H576),"0")</f>
        <v>0</v>
      </c>
      <c r="BP576" s="64">
        <f t="shared" ref="BP576:BP582" si="109">IFERROR(1/J576*(Y576/H576),"0")</f>
        <v>0</v>
      </c>
    </row>
    <row r="577" spans="1:68" ht="27" hidden="1" customHeight="1" x14ac:dyDescent="0.25">
      <c r="A577" s="54" t="s">
        <v>925</v>
      </c>
      <c r="B577" s="54" t="s">
        <v>926</v>
      </c>
      <c r="C577" s="31">
        <v>4301031244</v>
      </c>
      <c r="D577" s="729">
        <v>4640242180595</v>
      </c>
      <c r="E577" s="730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836" t="s">
        <v>927</v>
      </c>
      <c r="Q577" s="739"/>
      <c r="R577" s="739"/>
      <c r="S577" s="739"/>
      <c r="T577" s="740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hidden="1" customHeight="1" x14ac:dyDescent="0.25">
      <c r="A578" s="54" t="s">
        <v>929</v>
      </c>
      <c r="B578" s="54" t="s">
        <v>930</v>
      </c>
      <c r="C578" s="31">
        <v>4301031289</v>
      </c>
      <c r="D578" s="729">
        <v>4640242181615</v>
      </c>
      <c r="E578" s="730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821" t="s">
        <v>931</v>
      </c>
      <c r="Q578" s="739"/>
      <c r="R578" s="739"/>
      <c r="S578" s="739"/>
      <c r="T578" s="740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hidden="1" customHeight="1" x14ac:dyDescent="0.25">
      <c r="A579" s="54" t="s">
        <v>933</v>
      </c>
      <c r="B579" s="54" t="s">
        <v>934</v>
      </c>
      <c r="C579" s="31">
        <v>4301031285</v>
      </c>
      <c r="D579" s="729">
        <v>4640242181639</v>
      </c>
      <c r="E579" s="730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789" t="s">
        <v>935</v>
      </c>
      <c r="Q579" s="739"/>
      <c r="R579" s="739"/>
      <c r="S579" s="739"/>
      <c r="T579" s="740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hidden="1" customHeight="1" x14ac:dyDescent="0.25">
      <c r="A580" s="54" t="s">
        <v>937</v>
      </c>
      <c r="B580" s="54" t="s">
        <v>938</v>
      </c>
      <c r="C580" s="31">
        <v>4301031287</v>
      </c>
      <c r="D580" s="729">
        <v>4640242181622</v>
      </c>
      <c r="E580" s="730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853" t="s">
        <v>939</v>
      </c>
      <c r="Q580" s="739"/>
      <c r="R580" s="739"/>
      <c r="S580" s="739"/>
      <c r="T580" s="740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hidden="1" customHeight="1" x14ac:dyDescent="0.25">
      <c r="A581" s="54" t="s">
        <v>941</v>
      </c>
      <c r="B581" s="54" t="s">
        <v>942</v>
      </c>
      <c r="C581" s="31">
        <v>4301031203</v>
      </c>
      <c r="D581" s="729">
        <v>4640242180908</v>
      </c>
      <c r="E581" s="730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1002" t="s">
        <v>943</v>
      </c>
      <c r="Q581" s="739"/>
      <c r="R581" s="739"/>
      <c r="S581" s="739"/>
      <c r="T581" s="740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hidden="1" customHeight="1" x14ac:dyDescent="0.25">
      <c r="A582" s="54" t="s">
        <v>944</v>
      </c>
      <c r="B582" s="54" t="s">
        <v>945</v>
      </c>
      <c r="C582" s="31">
        <v>4301031200</v>
      </c>
      <c r="D582" s="729">
        <v>4640242180489</v>
      </c>
      <c r="E582" s="730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857" t="s">
        <v>946</v>
      </c>
      <c r="Q582" s="739"/>
      <c r="R582" s="739"/>
      <c r="S582" s="739"/>
      <c r="T582" s="740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hidden="1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31" t="s">
        <v>70</v>
      </c>
      <c r="Q583" s="732"/>
      <c r="R583" s="732"/>
      <c r="S583" s="732"/>
      <c r="T583" s="732"/>
      <c r="U583" s="732"/>
      <c r="V583" s="733"/>
      <c r="W583" s="37" t="s">
        <v>71</v>
      </c>
      <c r="X583" s="725">
        <f>IFERROR(X576/H576,"0")+IFERROR(X577/H577,"0")+IFERROR(X578/H578,"0")+IFERROR(X579/H579,"0")+IFERROR(X580/H580,"0")+IFERROR(X581/H581,"0")+IFERROR(X582/H582,"0")</f>
        <v>0</v>
      </c>
      <c r="Y583" s="725">
        <f>IFERROR(Y576/H576,"0")+IFERROR(Y577/H577,"0")+IFERROR(Y578/H578,"0")+IFERROR(Y579/H579,"0")+IFERROR(Y580/H580,"0")+IFERROR(Y581/H581,"0")+IFERROR(Y582/H582,"0")</f>
        <v>0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</v>
      </c>
      <c r="AA583" s="726"/>
      <c r="AB583" s="726"/>
      <c r="AC583" s="726"/>
    </row>
    <row r="584" spans="1:68" hidden="1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31" t="s">
        <v>70</v>
      </c>
      <c r="Q584" s="732"/>
      <c r="R584" s="732"/>
      <c r="S584" s="732"/>
      <c r="T584" s="732"/>
      <c r="U584" s="732"/>
      <c r="V584" s="733"/>
      <c r="W584" s="37" t="s">
        <v>68</v>
      </c>
      <c r="X584" s="725">
        <f>IFERROR(SUM(X576:X582),"0")</f>
        <v>0</v>
      </c>
      <c r="Y584" s="725">
        <f>IFERROR(SUM(Y576:Y582),"0")</f>
        <v>0</v>
      </c>
      <c r="Z584" s="37"/>
      <c r="AA584" s="726"/>
      <c r="AB584" s="726"/>
      <c r="AC584" s="726"/>
    </row>
    <row r="585" spans="1:68" ht="14.25" hidden="1" customHeight="1" x14ac:dyDescent="0.25">
      <c r="A585" s="737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hidden="1" customHeight="1" x14ac:dyDescent="0.25">
      <c r="A586" s="54" t="s">
        <v>947</v>
      </c>
      <c r="B586" s="54" t="s">
        <v>948</v>
      </c>
      <c r="C586" s="31">
        <v>4301051746</v>
      </c>
      <c r="D586" s="729">
        <v>4640242180533</v>
      </c>
      <c r="E586" s="730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48" t="s">
        <v>949</v>
      </c>
      <c r="Q586" s="739"/>
      <c r="R586" s="739"/>
      <c r="S586" s="739"/>
      <c r="T586" s="740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951</v>
      </c>
      <c r="B587" s="54" t="s">
        <v>952</v>
      </c>
      <c r="C587" s="31">
        <v>4301051510</v>
      </c>
      <c r="D587" s="729">
        <v>4640242180540</v>
      </c>
      <c r="E587" s="730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1029" t="s">
        <v>953</v>
      </c>
      <c r="Q587" s="739"/>
      <c r="R587" s="739"/>
      <c r="S587" s="739"/>
      <c r="T587" s="740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955</v>
      </c>
      <c r="B588" s="54" t="s">
        <v>956</v>
      </c>
      <c r="C588" s="31">
        <v>4301051390</v>
      </c>
      <c r="D588" s="729">
        <v>4640242181233</v>
      </c>
      <c r="E588" s="730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859" t="s">
        <v>957</v>
      </c>
      <c r="Q588" s="739"/>
      <c r="R588" s="739"/>
      <c r="S588" s="739"/>
      <c r="T588" s="740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958</v>
      </c>
      <c r="B589" s="54" t="s">
        <v>959</v>
      </c>
      <c r="C589" s="31">
        <v>4301051448</v>
      </c>
      <c r="D589" s="729">
        <v>4640242181226</v>
      </c>
      <c r="E589" s="730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779" t="s">
        <v>960</v>
      </c>
      <c r="Q589" s="739"/>
      <c r="R589" s="739"/>
      <c r="S589" s="739"/>
      <c r="T589" s="740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31" t="s">
        <v>70</v>
      </c>
      <c r="Q590" s="732"/>
      <c r="R590" s="732"/>
      <c r="S590" s="732"/>
      <c r="T590" s="732"/>
      <c r="U590" s="732"/>
      <c r="V590" s="733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hidden="1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31" t="s">
        <v>70</v>
      </c>
      <c r="Q591" s="732"/>
      <c r="R591" s="732"/>
      <c r="S591" s="732"/>
      <c r="T591" s="732"/>
      <c r="U591" s="732"/>
      <c r="V591" s="733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hidden="1" customHeight="1" x14ac:dyDescent="0.25">
      <c r="A592" s="737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hidden="1" customHeight="1" x14ac:dyDescent="0.25">
      <c r="A593" s="54" t="s">
        <v>961</v>
      </c>
      <c r="B593" s="54" t="s">
        <v>962</v>
      </c>
      <c r="C593" s="31">
        <v>4301060408</v>
      </c>
      <c r="D593" s="729">
        <v>4640242180120</v>
      </c>
      <c r="E593" s="730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1028" t="s">
        <v>963</v>
      </c>
      <c r="Q593" s="739"/>
      <c r="R593" s="739"/>
      <c r="S593" s="739"/>
      <c r="T593" s="740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961</v>
      </c>
      <c r="B594" s="54" t="s">
        <v>965</v>
      </c>
      <c r="C594" s="31">
        <v>4301060354</v>
      </c>
      <c r="D594" s="729">
        <v>4640242180120</v>
      </c>
      <c r="E594" s="730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1135" t="s">
        <v>966</v>
      </c>
      <c r="Q594" s="739"/>
      <c r="R594" s="739"/>
      <c r="S594" s="739"/>
      <c r="T594" s="740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967</v>
      </c>
      <c r="B595" s="54" t="s">
        <v>968</v>
      </c>
      <c r="C595" s="31">
        <v>4301060407</v>
      </c>
      <c r="D595" s="729">
        <v>4640242180137</v>
      </c>
      <c r="E595" s="730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84" t="s">
        <v>969</v>
      </c>
      <c r="Q595" s="739"/>
      <c r="R595" s="739"/>
      <c r="S595" s="739"/>
      <c r="T595" s="740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967</v>
      </c>
      <c r="B596" s="54" t="s">
        <v>971</v>
      </c>
      <c r="C596" s="31">
        <v>4301060355</v>
      </c>
      <c r="D596" s="729">
        <v>4640242180137</v>
      </c>
      <c r="E596" s="730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42" t="s">
        <v>972</v>
      </c>
      <c r="Q596" s="739"/>
      <c r="R596" s="739"/>
      <c r="S596" s="739"/>
      <c r="T596" s="740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31" t="s">
        <v>70</v>
      </c>
      <c r="Q597" s="732"/>
      <c r="R597" s="732"/>
      <c r="S597" s="732"/>
      <c r="T597" s="732"/>
      <c r="U597" s="732"/>
      <c r="V597" s="733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hidden="1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31" t="s">
        <v>70</v>
      </c>
      <c r="Q598" s="732"/>
      <c r="R598" s="732"/>
      <c r="S598" s="732"/>
      <c r="T598" s="732"/>
      <c r="U598" s="732"/>
      <c r="V598" s="733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hidden="1" customHeight="1" x14ac:dyDescent="0.25">
      <c r="A599" s="761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hidden="1" customHeight="1" x14ac:dyDescent="0.25">
      <c r="A600" s="737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hidden="1" customHeight="1" x14ac:dyDescent="0.25">
      <c r="A601" s="54" t="s">
        <v>974</v>
      </c>
      <c r="B601" s="54" t="s">
        <v>975</v>
      </c>
      <c r="C601" s="31">
        <v>4301011951</v>
      </c>
      <c r="D601" s="729">
        <v>4640242180045</v>
      </c>
      <c r="E601" s="730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804" t="s">
        <v>976</v>
      </c>
      <c r="Q601" s="739"/>
      <c r="R601" s="739"/>
      <c r="S601" s="739"/>
      <c r="T601" s="740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978</v>
      </c>
      <c r="B602" s="54" t="s">
        <v>979</v>
      </c>
      <c r="C602" s="31">
        <v>4301011950</v>
      </c>
      <c r="D602" s="729">
        <v>4640242180601</v>
      </c>
      <c r="E602" s="730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40" t="s">
        <v>980</v>
      </c>
      <c r="Q602" s="739"/>
      <c r="R602" s="739"/>
      <c r="S602" s="739"/>
      <c r="T602" s="740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31" t="s">
        <v>70</v>
      </c>
      <c r="Q603" s="732"/>
      <c r="R603" s="732"/>
      <c r="S603" s="732"/>
      <c r="T603" s="732"/>
      <c r="U603" s="732"/>
      <c r="V603" s="733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hidden="1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31" t="s">
        <v>70</v>
      </c>
      <c r="Q604" s="732"/>
      <c r="R604" s="732"/>
      <c r="S604" s="732"/>
      <c r="T604" s="732"/>
      <c r="U604" s="732"/>
      <c r="V604" s="733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hidden="1" customHeight="1" x14ac:dyDescent="0.25">
      <c r="A605" s="737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hidden="1" customHeight="1" x14ac:dyDescent="0.25">
      <c r="A606" s="54" t="s">
        <v>982</v>
      </c>
      <c r="B606" s="54" t="s">
        <v>983</v>
      </c>
      <c r="C606" s="31">
        <v>4301020314</v>
      </c>
      <c r="D606" s="729">
        <v>4640242180090</v>
      </c>
      <c r="E606" s="730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1001" t="s">
        <v>984</v>
      </c>
      <c r="Q606" s="739"/>
      <c r="R606" s="739"/>
      <c r="S606" s="739"/>
      <c r="T606" s="740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idden="1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31" t="s">
        <v>70</v>
      </c>
      <c r="Q607" s="732"/>
      <c r="R607" s="732"/>
      <c r="S607" s="732"/>
      <c r="T607" s="732"/>
      <c r="U607" s="732"/>
      <c r="V607" s="733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hidden="1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31" t="s">
        <v>70</v>
      </c>
      <c r="Q608" s="732"/>
      <c r="R608" s="732"/>
      <c r="S608" s="732"/>
      <c r="T608" s="732"/>
      <c r="U608" s="732"/>
      <c r="V608" s="733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hidden="1" customHeight="1" x14ac:dyDescent="0.25">
      <c r="A609" s="737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hidden="1" customHeight="1" x14ac:dyDescent="0.25">
      <c r="A610" s="54" t="s">
        <v>986</v>
      </c>
      <c r="B610" s="54" t="s">
        <v>987</v>
      </c>
      <c r="C610" s="31">
        <v>4301031321</v>
      </c>
      <c r="D610" s="729">
        <v>4640242180076</v>
      </c>
      <c r="E610" s="730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1024" t="s">
        <v>988</v>
      </c>
      <c r="Q610" s="739"/>
      <c r="R610" s="739"/>
      <c r="S610" s="739"/>
      <c r="T610" s="740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idden="1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31" t="s">
        <v>70</v>
      </c>
      <c r="Q611" s="732"/>
      <c r="R611" s="732"/>
      <c r="S611" s="732"/>
      <c r="T611" s="732"/>
      <c r="U611" s="732"/>
      <c r="V611" s="733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hidden="1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31" t="s">
        <v>70</v>
      </c>
      <c r="Q612" s="732"/>
      <c r="R612" s="732"/>
      <c r="S612" s="732"/>
      <c r="T612" s="732"/>
      <c r="U612" s="732"/>
      <c r="V612" s="733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hidden="1" customHeight="1" x14ac:dyDescent="0.25">
      <c r="A613" s="737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hidden="1" customHeight="1" x14ac:dyDescent="0.25">
      <c r="A614" s="54" t="s">
        <v>990</v>
      </c>
      <c r="B614" s="54" t="s">
        <v>991</v>
      </c>
      <c r="C614" s="31">
        <v>4301051780</v>
      </c>
      <c r="D614" s="729">
        <v>4640242180106</v>
      </c>
      <c r="E614" s="730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62" t="s">
        <v>992</v>
      </c>
      <c r="Q614" s="739"/>
      <c r="R614" s="739"/>
      <c r="S614" s="739"/>
      <c r="T614" s="740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31" t="s">
        <v>70</v>
      </c>
      <c r="Q615" s="732"/>
      <c r="R615" s="732"/>
      <c r="S615" s="732"/>
      <c r="T615" s="732"/>
      <c r="U615" s="732"/>
      <c r="V615" s="733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hidden="1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31" t="s">
        <v>70</v>
      </c>
      <c r="Q616" s="732"/>
      <c r="R616" s="732"/>
      <c r="S616" s="732"/>
      <c r="T616" s="732"/>
      <c r="U616" s="732"/>
      <c r="V616" s="733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899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900"/>
      <c r="P617" s="903" t="s">
        <v>994</v>
      </c>
      <c r="Q617" s="904"/>
      <c r="R617" s="904"/>
      <c r="S617" s="904"/>
      <c r="T617" s="904"/>
      <c r="U617" s="904"/>
      <c r="V617" s="770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683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765.99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900"/>
      <c r="P618" s="903" t="s">
        <v>995</v>
      </c>
      <c r="Q618" s="904"/>
      <c r="R618" s="904"/>
      <c r="S618" s="904"/>
      <c r="T618" s="904"/>
      <c r="U618" s="904"/>
      <c r="V618" s="770"/>
      <c r="W618" s="37" t="s">
        <v>68</v>
      </c>
      <c r="X618" s="725">
        <f>IFERROR(SUM(BM22:BM614),"0")</f>
        <v>732.56015304956475</v>
      </c>
      <c r="Y618" s="725">
        <f>IFERROR(SUM(BN22:BN614),"0")</f>
        <v>820.81200000000001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900"/>
      <c r="P619" s="903" t="s">
        <v>996</v>
      </c>
      <c r="Q619" s="904"/>
      <c r="R619" s="904"/>
      <c r="S619" s="904"/>
      <c r="T619" s="904"/>
      <c r="U619" s="904"/>
      <c r="V619" s="770"/>
      <c r="W619" s="37" t="s">
        <v>997</v>
      </c>
      <c r="X619" s="38">
        <f>ROUNDUP(SUM(BO22:BO614),0)</f>
        <v>2</v>
      </c>
      <c r="Y619" s="38">
        <f>ROUNDUP(SUM(BP22:BP614),0)</f>
        <v>2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900"/>
      <c r="P620" s="903" t="s">
        <v>998</v>
      </c>
      <c r="Q620" s="904"/>
      <c r="R620" s="904"/>
      <c r="S620" s="904"/>
      <c r="T620" s="904"/>
      <c r="U620" s="904"/>
      <c r="V620" s="770"/>
      <c r="W620" s="37" t="s">
        <v>68</v>
      </c>
      <c r="X620" s="725">
        <f>GrossWeightTotal+PalletQtyTotal*25</f>
        <v>782.56015304956475</v>
      </c>
      <c r="Y620" s="725">
        <f>GrossWeightTotalR+PalletQtyTotalR*25</f>
        <v>870.81200000000001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900"/>
      <c r="P621" s="903" t="s">
        <v>999</v>
      </c>
      <c r="Q621" s="904"/>
      <c r="R621" s="904"/>
      <c r="S621" s="904"/>
      <c r="T621" s="904"/>
      <c r="U621" s="904"/>
      <c r="V621" s="770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165.27575746693392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182</v>
      </c>
      <c r="Z621" s="37"/>
      <c r="AA621" s="726"/>
      <c r="AB621" s="726"/>
      <c r="AC621" s="726"/>
    </row>
    <row r="622" spans="1:68" ht="14.25" hidden="1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900"/>
      <c r="P622" s="903" t="s">
        <v>1000</v>
      </c>
      <c r="Q622" s="904"/>
      <c r="R622" s="904"/>
      <c r="S622" s="904"/>
      <c r="T622" s="904"/>
      <c r="U622" s="904"/>
      <c r="V622" s="770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1.86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51" t="s">
        <v>111</v>
      </c>
      <c r="D624" s="981"/>
      <c r="E624" s="981"/>
      <c r="F624" s="981"/>
      <c r="G624" s="981"/>
      <c r="H624" s="753"/>
      <c r="I624" s="751" t="s">
        <v>331</v>
      </c>
      <c r="J624" s="981"/>
      <c r="K624" s="981"/>
      <c r="L624" s="981"/>
      <c r="M624" s="981"/>
      <c r="N624" s="981"/>
      <c r="O624" s="981"/>
      <c r="P624" s="981"/>
      <c r="Q624" s="981"/>
      <c r="R624" s="981"/>
      <c r="S624" s="981"/>
      <c r="T624" s="981"/>
      <c r="U624" s="981"/>
      <c r="V624" s="753"/>
      <c r="W624" s="751" t="s">
        <v>623</v>
      </c>
      <c r="X624" s="753"/>
      <c r="Y624" s="751" t="s">
        <v>708</v>
      </c>
      <c r="Z624" s="981"/>
      <c r="AA624" s="981"/>
      <c r="AB624" s="753"/>
      <c r="AC624" s="715" t="s">
        <v>807</v>
      </c>
      <c r="AD624" s="751" t="s">
        <v>882</v>
      </c>
      <c r="AE624" s="753"/>
      <c r="AF624" s="716"/>
    </row>
    <row r="625" spans="1:32" ht="14.25" customHeight="1" thickTop="1" x14ac:dyDescent="0.2">
      <c r="A625" s="727" t="s">
        <v>1003</v>
      </c>
      <c r="B625" s="751" t="s">
        <v>62</v>
      </c>
      <c r="C625" s="751" t="s">
        <v>112</v>
      </c>
      <c r="D625" s="751" t="s">
        <v>137</v>
      </c>
      <c r="E625" s="751" t="s">
        <v>220</v>
      </c>
      <c r="F625" s="751" t="s">
        <v>242</v>
      </c>
      <c r="G625" s="751" t="s">
        <v>292</v>
      </c>
      <c r="H625" s="751" t="s">
        <v>111</v>
      </c>
      <c r="I625" s="751" t="s">
        <v>332</v>
      </c>
      <c r="J625" s="751" t="s">
        <v>357</v>
      </c>
      <c r="K625" s="751" t="s">
        <v>428</v>
      </c>
      <c r="L625" s="716"/>
      <c r="M625" s="751" t="s">
        <v>448</v>
      </c>
      <c r="N625" s="716"/>
      <c r="O625" s="751" t="s">
        <v>472</v>
      </c>
      <c r="P625" s="751" t="s">
        <v>489</v>
      </c>
      <c r="Q625" s="751" t="s">
        <v>492</v>
      </c>
      <c r="R625" s="751" t="s">
        <v>501</v>
      </c>
      <c r="S625" s="751" t="s">
        <v>515</v>
      </c>
      <c r="T625" s="751" t="s">
        <v>519</v>
      </c>
      <c r="U625" s="751" t="s">
        <v>527</v>
      </c>
      <c r="V625" s="751" t="s">
        <v>610</v>
      </c>
      <c r="W625" s="751" t="s">
        <v>624</v>
      </c>
      <c r="X625" s="751" t="s">
        <v>669</v>
      </c>
      <c r="Y625" s="751" t="s">
        <v>709</v>
      </c>
      <c r="Z625" s="751" t="s">
        <v>767</v>
      </c>
      <c r="AA625" s="751" t="s">
        <v>790</v>
      </c>
      <c r="AB625" s="751" t="s">
        <v>803</v>
      </c>
      <c r="AC625" s="751" t="s">
        <v>807</v>
      </c>
      <c r="AD625" s="751" t="s">
        <v>882</v>
      </c>
      <c r="AE625" s="751" t="s">
        <v>973</v>
      </c>
      <c r="AF625" s="716"/>
    </row>
    <row r="626" spans="1:32" ht="13.5" customHeight="1" thickBot="1" x14ac:dyDescent="0.25">
      <c r="A626" s="728"/>
      <c r="B626" s="752"/>
      <c r="C626" s="752"/>
      <c r="D626" s="752"/>
      <c r="E626" s="752"/>
      <c r="F626" s="752"/>
      <c r="G626" s="752"/>
      <c r="H626" s="752"/>
      <c r="I626" s="752"/>
      <c r="J626" s="752"/>
      <c r="K626" s="752"/>
      <c r="L626" s="716"/>
      <c r="M626" s="752"/>
      <c r="N626" s="716"/>
      <c r="O626" s="752"/>
      <c r="P626" s="752"/>
      <c r="Q626" s="752"/>
      <c r="R626" s="752"/>
      <c r="S626" s="752"/>
      <c r="T626" s="752"/>
      <c r="U626" s="752"/>
      <c r="V626" s="752"/>
      <c r="W626" s="752"/>
      <c r="X626" s="752"/>
      <c r="Y626" s="752"/>
      <c r="Z626" s="752"/>
      <c r="AA626" s="752"/>
      <c r="AB626" s="752"/>
      <c r="AC626" s="752"/>
      <c r="AD626" s="752"/>
      <c r="AE626" s="752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0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59.4</v>
      </c>
      <c r="E627" s="46">
        <f>IFERROR(Y106*1,"0")+IFERROR(Y107*1,"0")+IFERROR(Y108*1,"0")+IFERROR(Y112*1,"0")+IFERROR(Y113*1,"0")+IFERROR(Y114*1,"0")+IFERROR(Y115*1,"0")+IFERROR(Y116*1,"0")</f>
        <v>27.6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44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16.8</v>
      </c>
      <c r="I627" s="46">
        <f>IFERROR(Y190*1,"0")+IFERROR(Y194*1,"0")+IFERROR(Y195*1,"0")+IFERROR(Y196*1,"0")+IFERROR(Y197*1,"0")+IFERROR(Y198*1,"0")+IFERROR(Y199*1,"0")+IFERROR(Y200*1,"0")+IFERROR(Y201*1,"0")</f>
        <v>62.52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201</v>
      </c>
      <c r="K627" s="46">
        <f>IFERROR(Y249*1,"0")+IFERROR(Y250*1,"0")+IFERROR(Y251*1,"0")+IFERROR(Y252*1,"0")+IFERROR(Y253*1,"0")+IFERROR(Y254*1,"0")+IFERROR(Y255*1,"0")+IFERROR(Y256*1,"0")</f>
        <v>4</v>
      </c>
      <c r="L627" s="716"/>
      <c r="M627" s="46">
        <f>IFERROR(Y261*1,"0")+IFERROR(Y262*1,"0")+IFERROR(Y263*1,"0")+IFERROR(Y264*1,"0")+IFERROR(Y265*1,"0")+IFERROR(Y266*1,"0")+IFERROR(Y267*1,"0")+IFERROR(Y268*1,"0")+IFERROR(Y272*1,"0")</f>
        <v>7.92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7.1999999999999993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34.349999999999994</v>
      </c>
      <c r="V627" s="46">
        <f>IFERROR(Y370*1,"0")+IFERROR(Y374*1,"0")+IFERROR(Y375*1,"0")+IFERROR(Y376*1,"0")</f>
        <v>9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23.4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16.8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252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0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6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4"/>
        <filter val="0,75"/>
        <filter val="0,78"/>
        <filter val="1,02"/>
        <filter val="1,19"/>
        <filter val="1,67"/>
        <filter val="1,96"/>
        <filter val="10,00"/>
        <filter val="11,00"/>
        <filter val="111,00"/>
        <filter val="116,00"/>
        <filter val="13,00"/>
        <filter val="14,00"/>
        <filter val="14,65"/>
        <filter val="144,00"/>
        <filter val="165,28"/>
        <filter val="17,00"/>
        <filter val="17,38"/>
        <filter val="18,00"/>
        <filter val="19,00"/>
        <filter val="2"/>
        <filter val="2,00"/>
        <filter val="2,78"/>
        <filter val="2,92"/>
        <filter val="2,95"/>
        <filter val="22,00"/>
        <filter val="22,41"/>
        <filter val="23,00"/>
        <filter val="24,00"/>
        <filter val="27,00"/>
        <filter val="29,00"/>
        <filter val="3,00"/>
        <filter val="3,02"/>
        <filter val="3,03"/>
        <filter val="3,10"/>
        <filter val="30,00"/>
        <filter val="37,00"/>
        <filter val="38,00"/>
        <filter val="4,44"/>
        <filter val="4,81"/>
        <filter val="46,00"/>
        <filter val="5,00"/>
        <filter val="51,00"/>
        <filter val="52,00"/>
        <filter val="53,00"/>
        <filter val="57,12"/>
        <filter val="59,00"/>
        <filter val="6,00"/>
        <filter val="683,00"/>
        <filter val="7,00"/>
        <filter val="7,01"/>
        <filter val="732,56"/>
        <filter val="75,00"/>
        <filter val="782,56"/>
        <filter val="8,00"/>
        <filter val="8,52"/>
        <filter val="9,00"/>
      </filters>
    </filterColumn>
    <filterColumn colId="29" showButton="0"/>
    <filterColumn colId="30" showButton="0"/>
  </autoFilter>
  <mergeCells count="1108"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D587:E587"/>
    <mergeCell ref="P566:V566"/>
    <mergeCell ref="P147:T147"/>
    <mergeCell ref="D565:E565"/>
    <mergeCell ref="D569:E569"/>
    <mergeCell ref="D106:E106"/>
    <mergeCell ref="D416:E416"/>
    <mergeCell ref="A556:Z556"/>
    <mergeCell ref="A511:Z511"/>
    <mergeCell ref="D359:E359"/>
    <mergeCell ref="D601:E601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606:E606"/>
    <mergeCell ref="A46:Z46"/>
    <mergeCell ref="P537:T537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77:E77"/>
    <mergeCell ref="P131:T131"/>
    <mergeCell ref="D108:E108"/>
    <mergeCell ref="A117:O118"/>
    <mergeCell ref="D66:E66"/>
    <mergeCell ref="D197:E197"/>
    <mergeCell ref="D460:E460"/>
    <mergeCell ref="D454:E454"/>
    <mergeCell ref="P308:T308"/>
    <mergeCell ref="P433:V433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D327:E32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219:T219"/>
    <mergeCell ref="P272:T272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H17:H18"/>
    <mergeCell ref="P531:V531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405:V405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D586:E586"/>
    <mergeCell ref="P561:T561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D154:E154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160:V160"/>
    <mergeCell ref="P544:V544"/>
    <mergeCell ref="P283:V283"/>
    <mergeCell ref="D483:E483"/>
    <mergeCell ref="P83:T83"/>
    <mergeCell ref="D537:E537"/>
    <mergeCell ref="P372:V372"/>
    <mergeCell ref="D57:E57"/>
    <mergeCell ref="P282:T282"/>
    <mergeCell ref="P90:T90"/>
    <mergeCell ref="A146:Z146"/>
    <mergeCell ref="P261:T261"/>
    <mergeCell ref="P217:T217"/>
    <mergeCell ref="P388:T388"/>
    <mergeCell ref="D198:E198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U17:V17"/>
    <mergeCell ref="Y17:Y18"/>
    <mergeCell ref="P365:T365"/>
    <mergeCell ref="P357:T357"/>
    <mergeCell ref="D29:E29"/>
    <mergeCell ref="A20:Z20"/>
    <mergeCell ref="P459:T459"/>
    <mergeCell ref="A322:Z322"/>
    <mergeCell ref="I17:I18"/>
    <mergeCell ref="D169:E169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V12:W12"/>
    <mergeCell ref="D458:E458"/>
    <mergeCell ref="D262:E262"/>
    <mergeCell ref="A506:Z506"/>
    <mergeCell ref="A362:Z362"/>
    <mergeCell ref="P43:V43"/>
    <mergeCell ref="D237:E237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  <mergeCell ref="P85:T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2024-11-01T10:25:10Z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