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F1F009-D167-403E-9405-250965B097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BP382" i="1" s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BP365" i="1" s="1"/>
  <c r="P365" i="1"/>
  <c r="BO364" i="1"/>
  <c r="BM364" i="1"/>
  <c r="Y364" i="1"/>
  <c r="Y366" i="1" s="1"/>
  <c r="P364" i="1"/>
  <c r="BP363" i="1"/>
  <c r="BO363" i="1"/>
  <c r="BN363" i="1"/>
  <c r="BM363" i="1"/>
  <c r="Z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Y304" i="1" s="1"/>
  <c r="P300" i="1"/>
  <c r="BP299" i="1"/>
  <c r="BO299" i="1"/>
  <c r="BN299" i="1"/>
  <c r="BM299" i="1"/>
  <c r="Z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BP90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BO75" i="1"/>
  <c r="BM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Z68" i="1" s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617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03" i="1" l="1"/>
  <c r="BN303" i="1"/>
  <c r="Z303" i="1"/>
  <c r="BP341" i="1"/>
  <c r="BN341" i="1"/>
  <c r="Z341" i="1"/>
  <c r="V627" i="1"/>
  <c r="Y371" i="1"/>
  <c r="BP370" i="1"/>
  <c r="BN370" i="1"/>
  <c r="Z370" i="1"/>
  <c r="Z371" i="1" s="1"/>
  <c r="Y378" i="1"/>
  <c r="BP374" i="1"/>
  <c r="BN374" i="1"/>
  <c r="Z374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Y36" i="1"/>
  <c r="Z49" i="1"/>
  <c r="BN49" i="1"/>
  <c r="Z85" i="1"/>
  <c r="BN85" i="1"/>
  <c r="Z90" i="1"/>
  <c r="BN90" i="1"/>
  <c r="Z91" i="1"/>
  <c r="BN91" i="1"/>
  <c r="Z92" i="1"/>
  <c r="BN92" i="1"/>
  <c r="Z93" i="1"/>
  <c r="BN93" i="1"/>
  <c r="Y96" i="1"/>
  <c r="Z106" i="1"/>
  <c r="BN106" i="1"/>
  <c r="Y109" i="1"/>
  <c r="Z116" i="1"/>
  <c r="BN116" i="1"/>
  <c r="Z129" i="1"/>
  <c r="BN129" i="1"/>
  <c r="Z130" i="1"/>
  <c r="BN130" i="1"/>
  <c r="Z131" i="1"/>
  <c r="BN131" i="1"/>
  <c r="Y135" i="1"/>
  <c r="Z138" i="1"/>
  <c r="BN138" i="1"/>
  <c r="Z139" i="1"/>
  <c r="BN139" i="1"/>
  <c r="Z154" i="1"/>
  <c r="BN154" i="1"/>
  <c r="Z175" i="1"/>
  <c r="BN175" i="1"/>
  <c r="Z198" i="1"/>
  <c r="BN198" i="1"/>
  <c r="Z217" i="1"/>
  <c r="BN217" i="1"/>
  <c r="Z227" i="1"/>
  <c r="BN227" i="1"/>
  <c r="Z235" i="1"/>
  <c r="BN235" i="1"/>
  <c r="Z250" i="1"/>
  <c r="BN250" i="1"/>
  <c r="Z261" i="1"/>
  <c r="BN261" i="1"/>
  <c r="Y270" i="1"/>
  <c r="BP265" i="1"/>
  <c r="BN265" i="1"/>
  <c r="P627" i="1"/>
  <c r="Y288" i="1"/>
  <c r="BP287" i="1"/>
  <c r="BN287" i="1"/>
  <c r="Z287" i="1"/>
  <c r="Z288" i="1" s="1"/>
  <c r="BP292" i="1"/>
  <c r="BN292" i="1"/>
  <c r="Z292" i="1"/>
  <c r="BP327" i="1"/>
  <c r="BN327" i="1"/>
  <c r="Z327" i="1"/>
  <c r="BP359" i="1"/>
  <c r="BN359" i="1"/>
  <c r="Z359" i="1"/>
  <c r="BP388" i="1"/>
  <c r="BN388" i="1"/>
  <c r="Z388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Y295" i="1"/>
  <c r="Y361" i="1"/>
  <c r="Z27" i="1"/>
  <c r="BN27" i="1"/>
  <c r="Z33" i="1"/>
  <c r="BN33" i="1"/>
  <c r="C627" i="1"/>
  <c r="Z51" i="1"/>
  <c r="BN51" i="1"/>
  <c r="Z57" i="1"/>
  <c r="BN57" i="1"/>
  <c r="BP57" i="1"/>
  <c r="Y60" i="1"/>
  <c r="Z63" i="1"/>
  <c r="BN63" i="1"/>
  <c r="Y71" i="1"/>
  <c r="Z67" i="1"/>
  <c r="BN67" i="1"/>
  <c r="BP77" i="1"/>
  <c r="BN77" i="1"/>
  <c r="Z77" i="1"/>
  <c r="Z22" i="1"/>
  <c r="Z23" i="1" s="1"/>
  <c r="BN22" i="1"/>
  <c r="BP22" i="1"/>
  <c r="BP68" i="1"/>
  <c r="BN68" i="1"/>
  <c r="Y79" i="1"/>
  <c r="BP74" i="1"/>
  <c r="BN74" i="1"/>
  <c r="Z74" i="1"/>
  <c r="BP83" i="1"/>
  <c r="BN83" i="1"/>
  <c r="Z83" i="1"/>
  <c r="Y360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Y78" i="1"/>
  <c r="Y87" i="1"/>
  <c r="Y97" i="1"/>
  <c r="Z95" i="1"/>
  <c r="BN95" i="1"/>
  <c r="Y103" i="1"/>
  <c r="Z101" i="1"/>
  <c r="BN101" i="1"/>
  <c r="Z108" i="1"/>
  <c r="BN108" i="1"/>
  <c r="Y118" i="1"/>
  <c r="Z114" i="1"/>
  <c r="BN114" i="1"/>
  <c r="Z121" i="1"/>
  <c r="BN121" i="1"/>
  <c r="Y126" i="1"/>
  <c r="Z125" i="1"/>
  <c r="BN125" i="1"/>
  <c r="Y134" i="1"/>
  <c r="Y144" i="1"/>
  <c r="Z141" i="1"/>
  <c r="BN141" i="1"/>
  <c r="Z147" i="1"/>
  <c r="BN147" i="1"/>
  <c r="BP147" i="1"/>
  <c r="Y150" i="1"/>
  <c r="G627" i="1"/>
  <c r="Z158" i="1"/>
  <c r="BN158" i="1"/>
  <c r="BP158" i="1"/>
  <c r="Y161" i="1"/>
  <c r="Z169" i="1"/>
  <c r="BN169" i="1"/>
  <c r="Y172" i="1"/>
  <c r="Y180" i="1"/>
  <c r="Z177" i="1"/>
  <c r="BN177" i="1"/>
  <c r="Y186" i="1"/>
  <c r="Y203" i="1"/>
  <c r="Z196" i="1"/>
  <c r="BN196" i="1"/>
  <c r="Z200" i="1"/>
  <c r="BN200" i="1"/>
  <c r="Z211" i="1"/>
  <c r="BN211" i="1"/>
  <c r="BP211" i="1"/>
  <c r="Z219" i="1"/>
  <c r="BN219" i="1"/>
  <c r="Z223" i="1"/>
  <c r="BN223" i="1"/>
  <c r="Y239" i="1"/>
  <c r="Z229" i="1"/>
  <c r="BN229" i="1"/>
  <c r="Z233" i="1"/>
  <c r="BN233" i="1"/>
  <c r="Z237" i="1"/>
  <c r="BN237" i="1"/>
  <c r="Y245" i="1"/>
  <c r="Z243" i="1"/>
  <c r="BN243" i="1"/>
  <c r="K627" i="1"/>
  <c r="Z252" i="1"/>
  <c r="BN252" i="1"/>
  <c r="Z256" i="1"/>
  <c r="BN256" i="1"/>
  <c r="Z263" i="1"/>
  <c r="BN263" i="1"/>
  <c r="Z267" i="1"/>
  <c r="BN267" i="1"/>
  <c r="Z272" i="1"/>
  <c r="Z273" i="1" s="1"/>
  <c r="BN272" i="1"/>
  <c r="BP272" i="1"/>
  <c r="Y273" i="1"/>
  <c r="Z277" i="1"/>
  <c r="BN277" i="1"/>
  <c r="Z278" i="1"/>
  <c r="BN278" i="1"/>
  <c r="Y283" i="1"/>
  <c r="Z282" i="1"/>
  <c r="BN282" i="1"/>
  <c r="Z294" i="1"/>
  <c r="BN294" i="1"/>
  <c r="R627" i="1"/>
  <c r="Z301" i="1"/>
  <c r="BN301" i="1"/>
  <c r="Z308" i="1"/>
  <c r="Z309" i="1" s="1"/>
  <c r="BN308" i="1"/>
  <c r="BP308" i="1"/>
  <c r="Y309" i="1"/>
  <c r="Z313" i="1"/>
  <c r="Z314" i="1" s="1"/>
  <c r="BN313" i="1"/>
  <c r="BP313" i="1"/>
  <c r="Z317" i="1"/>
  <c r="BN317" i="1"/>
  <c r="BP317" i="1"/>
  <c r="Y320" i="1"/>
  <c r="U627" i="1"/>
  <c r="Z325" i="1"/>
  <c r="BN325" i="1"/>
  <c r="Z329" i="1"/>
  <c r="BN329" i="1"/>
  <c r="Y338" i="1"/>
  <c r="Z337" i="1"/>
  <c r="BN337" i="1"/>
  <c r="Z343" i="1"/>
  <c r="BN343" i="1"/>
  <c r="Z351" i="1"/>
  <c r="BN351" i="1"/>
  <c r="Z356" i="1"/>
  <c r="Z360" i="1" s="1"/>
  <c r="BN356" i="1"/>
  <c r="BP356" i="1"/>
  <c r="Z357" i="1"/>
  <c r="BN357" i="1"/>
  <c r="Z365" i="1"/>
  <c r="BN365" i="1"/>
  <c r="Z376" i="1"/>
  <c r="BN376" i="1"/>
  <c r="Y377" i="1"/>
  <c r="Z382" i="1"/>
  <c r="BN382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393" i="1"/>
  <c r="Y465" i="1"/>
  <c r="Y505" i="1"/>
  <c r="H9" i="1"/>
  <c r="A10" i="1"/>
  <c r="B627" i="1"/>
  <c r="X618" i="1"/>
  <c r="X619" i="1"/>
  <c r="X621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Z64" i="1"/>
  <c r="BN64" i="1"/>
  <c r="BP64" i="1"/>
  <c r="Z66" i="1"/>
  <c r="BN66" i="1"/>
  <c r="Z69" i="1"/>
  <c r="BN69" i="1"/>
  <c r="Y72" i="1"/>
  <c r="Z75" i="1"/>
  <c r="BN75" i="1"/>
  <c r="BP75" i="1"/>
  <c r="Z76" i="1"/>
  <c r="BN76" i="1"/>
  <c r="Z82" i="1"/>
  <c r="BN82" i="1"/>
  <c r="BP82" i="1"/>
  <c r="Z84" i="1"/>
  <c r="BN84" i="1"/>
  <c r="Z86" i="1"/>
  <c r="BN86" i="1"/>
  <c r="Z94" i="1"/>
  <c r="Z96" i="1" s="1"/>
  <c r="BN94" i="1"/>
  <c r="BP94" i="1"/>
  <c r="Z100" i="1"/>
  <c r="BN100" i="1"/>
  <c r="BP100" i="1"/>
  <c r="E627" i="1"/>
  <c r="Z107" i="1"/>
  <c r="BN107" i="1"/>
  <c r="BP107" i="1"/>
  <c r="Y110" i="1"/>
  <c r="Z113" i="1"/>
  <c r="BN113" i="1"/>
  <c r="BP113" i="1"/>
  <c r="Z115" i="1"/>
  <c r="BN115" i="1"/>
  <c r="F627" i="1"/>
  <c r="Z122" i="1"/>
  <c r="BN122" i="1"/>
  <c r="BP122" i="1"/>
  <c r="Z124" i="1"/>
  <c r="BN124" i="1"/>
  <c r="Y127" i="1"/>
  <c r="Z132" i="1"/>
  <c r="BN132" i="1"/>
  <c r="BP132" i="1"/>
  <c r="Z133" i="1"/>
  <c r="BN133" i="1"/>
  <c r="Z137" i="1"/>
  <c r="BN137" i="1"/>
  <c r="BP137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27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5" i="1"/>
  <c r="I627" i="1"/>
  <c r="Y192" i="1"/>
  <c r="Z195" i="1"/>
  <c r="BN195" i="1"/>
  <c r="Z197" i="1"/>
  <c r="BN197" i="1"/>
  <c r="Z199" i="1"/>
  <c r="BN199" i="1"/>
  <c r="Z201" i="1"/>
  <c r="BN201" i="1"/>
  <c r="Y202" i="1"/>
  <c r="Z206" i="1"/>
  <c r="Z208" i="1" s="1"/>
  <c r="BN206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Y238" i="1"/>
  <c r="BP228" i="1"/>
  <c r="BN228" i="1"/>
  <c r="Z228" i="1"/>
  <c r="BP232" i="1"/>
  <c r="BN232" i="1"/>
  <c r="Z232" i="1"/>
  <c r="BP236" i="1"/>
  <c r="BN236" i="1"/>
  <c r="Z236" i="1"/>
  <c r="F9" i="1"/>
  <c r="J9" i="1"/>
  <c r="Y54" i="1"/>
  <c r="Y155" i="1"/>
  <c r="J627" i="1"/>
  <c r="Y209" i="1"/>
  <c r="Y208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BN262" i="1"/>
  <c r="BP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BN281" i="1"/>
  <c r="Y284" i="1"/>
  <c r="Y289" i="1"/>
  <c r="Q627" i="1"/>
  <c r="Z293" i="1"/>
  <c r="Z295" i="1" s="1"/>
  <c r="BN293" i="1"/>
  <c r="BP293" i="1"/>
  <c r="Y296" i="1"/>
  <c r="Z300" i="1"/>
  <c r="BN300" i="1"/>
  <c r="BP300" i="1"/>
  <c r="Z302" i="1"/>
  <c r="BN302" i="1"/>
  <c r="Y305" i="1"/>
  <c r="Y310" i="1"/>
  <c r="T627" i="1"/>
  <c r="Y315" i="1"/>
  <c r="Z318" i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Z342" i="1"/>
  <c r="BN342" i="1"/>
  <c r="BP344" i="1"/>
  <c r="BN344" i="1"/>
  <c r="Z344" i="1"/>
  <c r="BP352" i="1"/>
  <c r="BN352" i="1"/>
  <c r="Z352" i="1"/>
  <c r="BP358" i="1"/>
  <c r="BN358" i="1"/>
  <c r="Z358" i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Y399" i="1"/>
  <c r="Y404" i="1"/>
  <c r="BP401" i="1"/>
  <c r="BN401" i="1"/>
  <c r="Z401" i="1"/>
  <c r="X627" i="1"/>
  <c r="Y420" i="1"/>
  <c r="BP413" i="1"/>
  <c r="BN413" i="1"/>
  <c r="Z413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257" i="1"/>
  <c r="Y332" i="1"/>
  <c r="BP346" i="1"/>
  <c r="BN346" i="1"/>
  <c r="Z346" i="1"/>
  <c r="Y348" i="1"/>
  <c r="Y353" i="1"/>
  <c r="BP350" i="1"/>
  <c r="BN350" i="1"/>
  <c r="Z350" i="1"/>
  <c r="BP364" i="1"/>
  <c r="BN364" i="1"/>
  <c r="Z364" i="1"/>
  <c r="Z366" i="1" s="1"/>
  <c r="BP383" i="1"/>
  <c r="BN383" i="1"/>
  <c r="Z383" i="1"/>
  <c r="BP387" i="1"/>
  <c r="BN387" i="1"/>
  <c r="Z387" i="1"/>
  <c r="BP391" i="1"/>
  <c r="BN391" i="1"/>
  <c r="Z391" i="1"/>
  <c r="BP403" i="1"/>
  <c r="BN403" i="1"/>
  <c r="Z403" i="1"/>
  <c r="Y405" i="1"/>
  <c r="Y410" i="1"/>
  <c r="BP407" i="1"/>
  <c r="BN407" i="1"/>
  <c r="Z407" i="1"/>
  <c r="Z409" i="1" s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BP485" i="1"/>
  <c r="BN485" i="1"/>
  <c r="Z485" i="1"/>
  <c r="Y488" i="1"/>
  <c r="BP501" i="1"/>
  <c r="BN501" i="1"/>
  <c r="Z501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470" i="1"/>
  <c r="Z353" i="1"/>
  <c r="Z531" i="1"/>
  <c r="Z398" i="1"/>
  <c r="Z319" i="1"/>
  <c r="Z283" i="1"/>
  <c r="Z269" i="1"/>
  <c r="Z245" i="1"/>
  <c r="Z155" i="1"/>
  <c r="Z134" i="1"/>
  <c r="Z126" i="1"/>
  <c r="Z117" i="1"/>
  <c r="Z109" i="1"/>
  <c r="Z102" i="1"/>
  <c r="Z87" i="1"/>
  <c r="Z603" i="1"/>
  <c r="Z433" i="1"/>
  <c r="Z347" i="1"/>
  <c r="Y618" i="1"/>
  <c r="Y621" i="1"/>
  <c r="Z238" i="1"/>
  <c r="Z202" i="1"/>
  <c r="Z393" i="1"/>
  <c r="Z504" i="1"/>
  <c r="Z304" i="1"/>
  <c r="Y619" i="1"/>
  <c r="Z144" i="1"/>
  <c r="Z78" i="1"/>
  <c r="Z71" i="1"/>
  <c r="Z54" i="1"/>
  <c r="Z35" i="1"/>
  <c r="Z597" i="1"/>
  <c r="Z583" i="1"/>
  <c r="Z525" i="1"/>
  <c r="Z465" i="1"/>
  <c r="Z404" i="1"/>
  <c r="X620" i="1"/>
  <c r="Z566" i="1"/>
  <c r="Z543" i="1"/>
  <c r="Z488" i="1"/>
  <c r="Z420" i="1"/>
  <c r="Z338" i="1"/>
  <c r="Z331" i="1"/>
  <c r="Z257" i="1"/>
  <c r="Z224" i="1"/>
  <c r="Z185" i="1"/>
  <c r="Z179" i="1"/>
  <c r="Z622" i="1" s="1"/>
  <c r="Y617" i="1"/>
  <c r="Y620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<sst xmlns="http://schemas.openxmlformats.org/spreadsheetml/2006/main" count="2921" uniqueCount="1038">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</sst>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1037</v>
      </c>
      <c r="I5" s="1012"/>
      <c r="J5" s="1012"/>
      <c r="K5" s="1012"/>
      <c r="L5" s="1012"/>
      <c r="M5" s="817"/>
      <c r="N5" s="58"/>
      <c r="P5" s="24" t="s">
        <v>10</v>
      </c>
      <c r="Q5" s="1103">
        <v>45600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Понедельник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0.41666666666666669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35</v>
      </c>
      <c r="Y49" s="724">
        <f t="shared" si="6"/>
        <v>43.2</v>
      </c>
      <c r="Z49" s="36">
        <f>IFERROR(IF(Y49=0,"",ROUNDUP(Y49/H49,0)*0.02175),"")</f>
        <v>8.6999999999999994E-2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36.55555555555555</v>
      </c>
      <c r="BN49" s="64">
        <f t="shared" si="8"/>
        <v>45.12</v>
      </c>
      <c r="BO49" s="64">
        <f t="shared" si="9"/>
        <v>5.7870370370370364E-2</v>
      </c>
      <c r="BP49" s="64">
        <f t="shared" si="10"/>
        <v>7.1428571428571425E-2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3.2407407407407405</v>
      </c>
      <c r="Y54" s="725">
        <f>IFERROR(Y48/H48,"0")+IFERROR(Y49/H49,"0")+IFERROR(Y50/H50,"0")+IFERROR(Y51/H51,"0")+IFERROR(Y52/H52,"0")+IFERROR(Y53/H53,"0")</f>
        <v>4</v>
      </c>
      <c r="Z54" s="725">
        <f>IFERROR(IF(Z48="",0,Z48),"0")+IFERROR(IF(Z49="",0,Z49),"0")+IFERROR(IF(Z50="",0,Z50),"0")+IFERROR(IF(Z51="",0,Z51),"0")+IFERROR(IF(Z52="",0,Z52),"0")+IFERROR(IF(Z53="",0,Z53),"0")</f>
        <v>8.6999999999999994E-2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35</v>
      </c>
      <c r="Y55" s="725">
        <f>IFERROR(SUM(Y48:Y53),"0")</f>
        <v>43.2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5</v>
      </c>
      <c r="Y74" s="724">
        <f>IFERROR(IF(X74="",0,CEILING((X74/$H74),1)*$H74),"")</f>
        <v>10.8</v>
      </c>
      <c r="Z74" s="36">
        <f>IFERROR(IF(Y74=0,"",ROUNDUP(Y74/H74,0)*0.02175),"")</f>
        <v>2.1749999999999999E-2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5.2222222222222214</v>
      </c>
      <c r="BN74" s="64">
        <f>IFERROR(Y74*I74/H74,"0")</f>
        <v>11.28</v>
      </c>
      <c r="BO74" s="64">
        <f>IFERROR(1/J74*(X74/H74),"0")</f>
        <v>8.267195767195765E-3</v>
      </c>
      <c r="BP74" s="64">
        <f>IFERROR(1/J74*(Y74/H74),"0")</f>
        <v>1.7857142857142856E-2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0.46296296296296291</v>
      </c>
      <c r="Y78" s="725">
        <f>IFERROR(Y74/H74,"0")+IFERROR(Y75/H75,"0")+IFERROR(Y76/H76,"0")+IFERROR(Y77/H77,"0")</f>
        <v>1</v>
      </c>
      <c r="Z78" s="725">
        <f>IFERROR(IF(Z74="",0,Z74),"0")+IFERROR(IF(Z75="",0,Z75),"0")+IFERROR(IF(Z76="",0,Z76),"0")+IFERROR(IF(Z77="",0,Z77),"0")</f>
        <v>2.1749999999999999E-2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5</v>
      </c>
      <c r="Y79" s="725">
        <f>IFERROR(SUM(Y74:Y77),"0")</f>
        <v>10.8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11</v>
      </c>
      <c r="Y85" s="724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11.611111111111111</v>
      </c>
      <c r="BN85" s="64">
        <f t="shared" si="18"/>
        <v>13.299999999999999</v>
      </c>
      <c r="BO85" s="64">
        <f t="shared" si="19"/>
        <v>2.6115859449192782E-2</v>
      </c>
      <c r="BP85" s="64">
        <f t="shared" si="20"/>
        <v>2.9914529914529919E-2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4</v>
      </c>
      <c r="Y86" s="724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4.2222222222222223</v>
      </c>
      <c r="BN86" s="64">
        <f t="shared" si="18"/>
        <v>5.7</v>
      </c>
      <c r="BO86" s="64">
        <f t="shared" si="19"/>
        <v>9.4966761633428314E-3</v>
      </c>
      <c r="BP86" s="64">
        <f t="shared" si="20"/>
        <v>1.2820512820512822E-2</v>
      </c>
    </row>
    <row r="87" spans="1:68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8.3333333333333321</v>
      </c>
      <c r="Y87" s="725">
        <f>IFERROR(Y81/H81,"0")+IFERROR(Y82/H82,"0")+IFERROR(Y83/H83,"0")+IFERROR(Y84/H84,"0")+IFERROR(Y85/H85,"0")+IFERROR(Y86/H86,"0")</f>
        <v>10</v>
      </c>
      <c r="Z87" s="725">
        <f>IFERROR(IF(Z81="",0,Z81),"0")+IFERROR(IF(Z82="",0,Z82),"0")+IFERROR(IF(Z83="",0,Z83),"0")+IFERROR(IF(Z84="",0,Z84),"0")+IFERROR(IF(Z85="",0,Z85),"0")+IFERROR(IF(Z86="",0,Z86),"0")</f>
        <v>5.0200000000000009E-2</v>
      </c>
      <c r="AA87" s="726"/>
      <c r="AB87" s="726"/>
      <c r="AC87" s="726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15</v>
      </c>
      <c r="Y88" s="725">
        <f>IFERROR(SUM(Y81:Y86),"0")</f>
        <v>18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9</v>
      </c>
      <c r="Y92" s="724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9.5142857142857142</v>
      </c>
      <c r="BN92" s="64">
        <f t="shared" si="23"/>
        <v>17.760000000000002</v>
      </c>
      <c r="BO92" s="64">
        <f t="shared" si="24"/>
        <v>1.9132653061224487E-2</v>
      </c>
      <c r="BP92" s="64">
        <f t="shared" si="25"/>
        <v>3.5714285714285712E-2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2</v>
      </c>
      <c r="Y95" s="724">
        <f t="shared" si="21"/>
        <v>3.6</v>
      </c>
      <c r="Z95" s="36">
        <f>IFERROR(IF(Y95=0,"",ROUNDUP(Y95/H95,0)*0.00753),"")</f>
        <v>1.506E-2</v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2.2955555555555551</v>
      </c>
      <c r="BN95" s="64">
        <f t="shared" si="23"/>
        <v>4.1319999999999997</v>
      </c>
      <c r="BO95" s="64">
        <f t="shared" si="24"/>
        <v>7.1225071225071226E-3</v>
      </c>
      <c r="BP95" s="64">
        <f t="shared" si="25"/>
        <v>1.282051282051282E-2</v>
      </c>
    </row>
    <row r="96" spans="1:68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2.1825396825396828</v>
      </c>
      <c r="Y96" s="725">
        <f>IFERROR(Y90/H90,"0")+IFERROR(Y91/H91,"0")+IFERROR(Y92/H92,"0")+IFERROR(Y93/H93,"0")+IFERROR(Y94/H94,"0")+IFERROR(Y95/H95,"0")</f>
        <v>4</v>
      </c>
      <c r="Z96" s="725">
        <f>IFERROR(IF(Z90="",0,Z90),"0")+IFERROR(IF(Z91="",0,Z91),"0")+IFERROR(IF(Z92="",0,Z92),"0")+IFERROR(IF(Z93="",0,Z93),"0")+IFERROR(IF(Z94="",0,Z94),"0")+IFERROR(IF(Z95="",0,Z95),"0")</f>
        <v>5.8560000000000001E-2</v>
      </c>
      <c r="AA96" s="726"/>
      <c r="AB96" s="726"/>
      <c r="AC96" s="726"/>
    </row>
    <row r="97" spans="1:68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11</v>
      </c>
      <c r="Y97" s="725">
        <f>IFERROR(SUM(Y90:Y95),"0")</f>
        <v>20.400000000000002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42</v>
      </c>
      <c r="Y100" s="724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44.82</v>
      </c>
      <c r="BN100" s="64">
        <f>IFERROR(Y100*I100/H100,"0")</f>
        <v>44.82</v>
      </c>
      <c r="BO100" s="64">
        <f>IFERROR(1/J100*(X100/H100),"0")</f>
        <v>8.9285714285714274E-2</v>
      </c>
      <c r="BP100" s="64">
        <f>IFERROR(1/J100*(Y100/H100),"0")</f>
        <v>8.9285714285714274E-2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5</v>
      </c>
      <c r="Y102" s="725">
        <f>IFERROR(Y99/H99,"0")+IFERROR(Y100/H100,"0")+IFERROR(Y101/H101,"0")</f>
        <v>5</v>
      </c>
      <c r="Z102" s="725">
        <f>IFERROR(IF(Z99="",0,Z99),"0")+IFERROR(IF(Z100="",0,Z100),"0")+IFERROR(IF(Z101="",0,Z101),"0")</f>
        <v>0.10874999999999999</v>
      </c>
      <c r="AA102" s="726"/>
      <c r="AB102" s="726"/>
      <c r="AC102" s="726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42</v>
      </c>
      <c r="Y103" s="725">
        <f>IFERROR(SUM(Y99:Y101),"0")</f>
        <v>42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6</v>
      </c>
      <c r="Y106" s="724">
        <f>IFERROR(IF(X106="",0,CEILING((X106/$H106),1)*$H106),"")</f>
        <v>10.8</v>
      </c>
      <c r="Z106" s="36">
        <f>IFERROR(IF(Y106=0,"",ROUNDUP(Y106/H106,0)*0.02175),"")</f>
        <v>2.1749999999999999E-2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6.2666666666666657</v>
      </c>
      <c r="BN106" s="64">
        <f>IFERROR(Y106*I106/H106,"0")</f>
        <v>11.28</v>
      </c>
      <c r="BO106" s="64">
        <f>IFERROR(1/J106*(X106/H106),"0")</f>
        <v>9.9206349206349183E-3</v>
      </c>
      <c r="BP106" s="64">
        <f>IFERROR(1/J106*(Y106/H106),"0")</f>
        <v>1.7857142857142856E-2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0.55555555555555547</v>
      </c>
      <c r="Y109" s="725">
        <f>IFERROR(Y106/H106,"0")+IFERROR(Y107/H107,"0")+IFERROR(Y108/H108,"0")</f>
        <v>1</v>
      </c>
      <c r="Z109" s="725">
        <f>IFERROR(IF(Z106="",0,Z106),"0")+IFERROR(IF(Z107="",0,Z107),"0")+IFERROR(IF(Z108="",0,Z108),"0")</f>
        <v>2.1749999999999999E-2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6</v>
      </c>
      <c r="Y110" s="725">
        <f>IFERROR(SUM(Y106:Y108),"0")</f>
        <v>10.8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11</v>
      </c>
      <c r="Y122" s="724">
        <f>IFERROR(IF(X122="",0,CEILING((X122/$H122),1)*$H122),"")</f>
        <v>11.2</v>
      </c>
      <c r="Z122" s="36">
        <f>IFERROR(IF(Y122=0,"",ROUNDUP(Y122/H122,0)*0.02175),"")</f>
        <v>2.1749999999999999E-2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11.471428571428572</v>
      </c>
      <c r="BN122" s="64">
        <f>IFERROR(Y122*I122/H122,"0")</f>
        <v>11.680000000000001</v>
      </c>
      <c r="BO122" s="64">
        <f>IFERROR(1/J122*(X122/H122),"0")</f>
        <v>1.7538265306122448E-2</v>
      </c>
      <c r="BP122" s="64">
        <f>IFERROR(1/J122*(Y122/H122),"0")</f>
        <v>1.7857142857142856E-2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0.98214285714285721</v>
      </c>
      <c r="Y126" s="725">
        <f>IFERROR(Y121/H121,"0")+IFERROR(Y122/H122,"0")+IFERROR(Y123/H123,"0")+IFERROR(Y124/H124,"0")+IFERROR(Y125/H125,"0")</f>
        <v>1</v>
      </c>
      <c r="Z126" s="725">
        <f>IFERROR(IF(Z121="",0,Z121),"0")+IFERROR(IF(Z122="",0,Z122),"0")+IFERROR(IF(Z123="",0,Z123),"0")+IFERROR(IF(Z124="",0,Z124),"0")+IFERROR(IF(Z125="",0,Z125),"0")</f>
        <v>2.1749999999999999E-2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11</v>
      </c>
      <c r="Y127" s="725">
        <f>IFERROR(SUM(Y121:Y125),"0")</f>
        <v>11.2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11</v>
      </c>
      <c r="Y129" s="724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11.488888888888887</v>
      </c>
      <c r="BN129" s="64">
        <f>IFERROR(Y129*I129/H129,"0")</f>
        <v>22.56</v>
      </c>
      <c r="BO129" s="64">
        <f>IFERROR(1/J129*(X129/H129),"0")</f>
        <v>1.8187830687830683E-2</v>
      </c>
      <c r="BP129" s="64">
        <f>IFERROR(1/J129*(Y129/H129),"0")</f>
        <v>3.5714285714285712E-2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1.0185185185185184</v>
      </c>
      <c r="Y134" s="725">
        <f>IFERROR(Y129/H129,"0")+IFERROR(Y130/H130,"0")+IFERROR(Y131/H131,"0")+IFERROR(Y132/H132,"0")+IFERROR(Y133/H133,"0")</f>
        <v>2</v>
      </c>
      <c r="Z134" s="725">
        <f>IFERROR(IF(Z129="",0,Z129),"0")+IFERROR(IF(Z130="",0,Z130),"0")+IFERROR(IF(Z131="",0,Z131),"0")+IFERROR(IF(Z132="",0,Z132),"0")+IFERROR(IF(Z133="",0,Z133),"0")</f>
        <v>4.3499999999999997E-2</v>
      </c>
      <c r="AA134" s="726"/>
      <c r="AB134" s="726"/>
      <c r="AC134" s="726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11</v>
      </c>
      <c r="Y135" s="725">
        <f>IFERROR(SUM(Y129:Y133),"0")</f>
        <v>21.6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38</v>
      </c>
      <c r="Y182" s="724">
        <f>IFERROR(IF(X182="",0,CEILING((X182/$H182),1)*$H182),"")</f>
        <v>42</v>
      </c>
      <c r="Z182" s="36">
        <f>IFERROR(IF(Y182=0,"",ROUNDUP(Y182/H182,0)*0.02175),"")</f>
        <v>0.10874999999999999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40.551428571428573</v>
      </c>
      <c r="BN182" s="64">
        <f>IFERROR(Y182*I182/H182,"0")</f>
        <v>44.82</v>
      </c>
      <c r="BO182" s="64">
        <f>IFERROR(1/J182*(X182/H182),"0")</f>
        <v>8.0782312925170061E-2</v>
      </c>
      <c r="BP182" s="64">
        <f>IFERROR(1/J182*(Y182/H182),"0")</f>
        <v>8.9285714285714274E-2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4.5238095238095237</v>
      </c>
      <c r="Y185" s="725">
        <f>IFERROR(Y182/H182,"0")+IFERROR(Y183/H183,"0")+IFERROR(Y184/H184,"0")</f>
        <v>5</v>
      </c>
      <c r="Z185" s="725">
        <f>IFERROR(IF(Z182="",0,Z182),"0")+IFERROR(IF(Z183="",0,Z183),"0")+IFERROR(IF(Z184="",0,Z184),"0")</f>
        <v>0.10874999999999999</v>
      </c>
      <c r="AA185" s="726"/>
      <c r="AB185" s="726"/>
      <c r="AC185" s="726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38</v>
      </c>
      <c r="Y186" s="725">
        <f>IFERROR(SUM(Y182:Y184),"0")</f>
        <v>42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6</v>
      </c>
      <c r="Y190" s="72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3.0303030303030303</v>
      </c>
      <c r="Y191" s="725">
        <f>IFERROR(Y190/H190,"0")</f>
        <v>4</v>
      </c>
      <c r="Z191" s="725">
        <f>IFERROR(IF(Z190="",0,Z190),"0")</f>
        <v>2.0080000000000001E-2</v>
      </c>
      <c r="AA191" s="726"/>
      <c r="AB191" s="726"/>
      <c r="AC191" s="726"/>
    </row>
    <row r="192" spans="1:68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6</v>
      </c>
      <c r="Y192" s="725">
        <f>IFERROR(SUM(Y190:Y190),"0")</f>
        <v>7.92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37</v>
      </c>
      <c r="Y194" s="724">
        <f t="shared" ref="Y194:Y201" si="31">IFERROR(IF(X194="",0,CEILING((X194/$H194),1)*$H194),"")</f>
        <v>37.800000000000004</v>
      </c>
      <c r="Z194" s="36">
        <f>IFERROR(IF(Y194=0,"",ROUNDUP(Y194/H194,0)*0.00753),"")</f>
        <v>6.7769999999999997E-2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39.290476190476191</v>
      </c>
      <c r="BN194" s="64">
        <f t="shared" ref="BN194:BN201" si="33">IFERROR(Y194*I194/H194,"0")</f>
        <v>40.14</v>
      </c>
      <c r="BO194" s="64">
        <f t="shared" ref="BO194:BO201" si="34">IFERROR(1/J194*(X194/H194),"0")</f>
        <v>5.6471306471306465E-2</v>
      </c>
      <c r="BP194" s="64">
        <f t="shared" ref="BP194:BP201" si="35">IFERROR(1/J194*(Y194/H194),"0")</f>
        <v>5.7692307692307689E-2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8.8095238095238084</v>
      </c>
      <c r="Y202" s="725">
        <f>IFERROR(Y194/H194,"0")+IFERROR(Y195/H195,"0")+IFERROR(Y196/H196,"0")+IFERROR(Y197/H197,"0")+IFERROR(Y198/H198,"0")+IFERROR(Y199/H199,"0")+IFERROR(Y200/H200,"0")+IFERROR(Y201/H201,"0")</f>
        <v>9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6.7769999999999997E-2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37</v>
      </c>
      <c r="Y203" s="725">
        <f>IFERROR(SUM(Y194:Y201),"0")</f>
        <v>37.800000000000004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25</v>
      </c>
      <c r="Y216" s="724">
        <f t="shared" ref="Y216:Y223" si="36">IFERROR(IF(X216="",0,CEILING((X216/$H216),1)*$H216),"")</f>
        <v>27</v>
      </c>
      <c r="Z216" s="36">
        <f>IFERROR(IF(Y216=0,"",ROUNDUP(Y216/H216,0)*0.00902),"")</f>
        <v>4.5100000000000001E-2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25.972222222222221</v>
      </c>
      <c r="BN216" s="64">
        <f t="shared" ref="BN216:BN223" si="38">IFERROR(Y216*I216/H216,"0")</f>
        <v>28.049999999999997</v>
      </c>
      <c r="BO216" s="64">
        <f t="shared" ref="BO216:BO223" si="39">IFERROR(1/J216*(X216/H216),"0")</f>
        <v>3.5072951739618406E-2</v>
      </c>
      <c r="BP216" s="64">
        <f t="shared" ref="BP216:BP223" si="40">IFERROR(1/J216*(Y216/H216),"0")</f>
        <v>3.787878787878788E-2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10</v>
      </c>
      <c r="Y217" s="724">
        <f t="shared" si="36"/>
        <v>10.8</v>
      </c>
      <c r="Z217" s="36">
        <f>IFERROR(IF(Y217=0,"",ROUNDUP(Y217/H217,0)*0.00902),"")</f>
        <v>1.804E-2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10.388888888888889</v>
      </c>
      <c r="BN217" s="64">
        <f t="shared" si="38"/>
        <v>11.22</v>
      </c>
      <c r="BO217" s="64">
        <f t="shared" si="39"/>
        <v>1.4029180695847361E-2</v>
      </c>
      <c r="BP217" s="64">
        <f t="shared" si="40"/>
        <v>1.5151515151515152E-2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6.481481481481481</v>
      </c>
      <c r="Y224" s="725">
        <f>IFERROR(Y216/H216,"0")+IFERROR(Y217/H217,"0")+IFERROR(Y218/H218,"0")+IFERROR(Y219/H219,"0")+IFERROR(Y220/H220,"0")+IFERROR(Y221/H221,"0")+IFERROR(Y222/H222,"0")+IFERROR(Y223/H223,"0")</f>
        <v>7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6.3140000000000002E-2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35</v>
      </c>
      <c r="Y225" s="725">
        <f>IFERROR(SUM(Y216:Y223),"0")</f>
        <v>37.799999999999997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109</v>
      </c>
      <c r="Y228" s="724">
        <f t="shared" si="41"/>
        <v>109.2</v>
      </c>
      <c r="Z228" s="36">
        <f>IFERROR(IF(Y228=0,"",ROUNDUP(Y228/H228,0)*0.02175),"")</f>
        <v>0.30449999999999999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116.88153846153847</v>
      </c>
      <c r="BN228" s="64">
        <f t="shared" si="43"/>
        <v>117.09600000000002</v>
      </c>
      <c r="BO228" s="64">
        <f t="shared" si="44"/>
        <v>0.24954212454212454</v>
      </c>
      <c r="BP228" s="64">
        <f t="shared" si="45"/>
        <v>0.25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27</v>
      </c>
      <c r="Y231" s="724">
        <f t="shared" si="41"/>
        <v>28.799999999999997</v>
      </c>
      <c r="Z231" s="36">
        <f t="shared" ref="Z231:Z237" si="46">IFERROR(IF(Y231=0,"",ROUNDUP(Y231/H231,0)*0.00753),"")</f>
        <v>9.0359999999999996E-2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30.262499999999999</v>
      </c>
      <c r="BN231" s="64">
        <f t="shared" si="43"/>
        <v>32.28</v>
      </c>
      <c r="BO231" s="64">
        <f t="shared" si="44"/>
        <v>7.2115384615384609E-2</v>
      </c>
      <c r="BP231" s="64">
        <f t="shared" si="45"/>
        <v>7.6923076923076927E-2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28</v>
      </c>
      <c r="Y236" s="724">
        <f t="shared" si="41"/>
        <v>28.799999999999997</v>
      </c>
      <c r="Z236" s="36">
        <f t="shared" si="46"/>
        <v>9.0359999999999996E-2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31.173333333333336</v>
      </c>
      <c r="BN236" s="64">
        <f t="shared" si="43"/>
        <v>32.064</v>
      </c>
      <c r="BO236" s="64">
        <f t="shared" si="44"/>
        <v>7.4786324786324798E-2</v>
      </c>
      <c r="BP236" s="64">
        <f t="shared" si="45"/>
        <v>7.6923076923076927E-2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45</v>
      </c>
      <c r="Y237" s="724">
        <f t="shared" si="41"/>
        <v>45.6</v>
      </c>
      <c r="Z237" s="36">
        <f t="shared" si="46"/>
        <v>0.14307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50.212499999999999</v>
      </c>
      <c r="BN237" s="64">
        <f t="shared" si="43"/>
        <v>50.881999999999998</v>
      </c>
      <c r="BO237" s="64">
        <f t="shared" si="44"/>
        <v>0.12019230769230768</v>
      </c>
      <c r="BP237" s="64">
        <f t="shared" si="45"/>
        <v>0.12179487179487179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55.641025641025642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57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0.62829000000000002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209</v>
      </c>
      <c r="Y239" s="725">
        <f>IFERROR(SUM(Y227:Y237),"0")</f>
        <v>212.4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5</v>
      </c>
      <c r="Y253" s="724">
        <f t="shared" si="47"/>
        <v>11.6</v>
      </c>
      <c r="Z253" s="36">
        <f>IFERROR(IF(Y253=0,"",ROUNDUP(Y253/H253,0)*0.02175),"")</f>
        <v>2.1749999999999999E-2</v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5.2068965517241379</v>
      </c>
      <c r="BN253" s="64">
        <f t="shared" si="49"/>
        <v>12.079999999999998</v>
      </c>
      <c r="BO253" s="64">
        <f t="shared" si="50"/>
        <v>7.6970443349753696E-3</v>
      </c>
      <c r="BP253" s="64">
        <f t="shared" si="51"/>
        <v>1.7857142857142856E-2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5</v>
      </c>
      <c r="Y256" s="724">
        <f t="shared" si="47"/>
        <v>8</v>
      </c>
      <c r="Z256" s="36">
        <f>IFERROR(IF(Y256=0,"",ROUNDUP(Y256/H256,0)*0.00902),"")</f>
        <v>1.804E-2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5.2625000000000002</v>
      </c>
      <c r="BN256" s="64">
        <f t="shared" si="49"/>
        <v>8.42</v>
      </c>
      <c r="BO256" s="64">
        <f t="shared" si="50"/>
        <v>9.46969696969697E-3</v>
      </c>
      <c r="BP256" s="64">
        <f t="shared" si="51"/>
        <v>1.5151515151515152E-2</v>
      </c>
    </row>
    <row r="257" spans="1:68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1.6810344827586208</v>
      </c>
      <c r="Y257" s="725">
        <f>IFERROR(Y249/H249,"0")+IFERROR(Y250/H250,"0")+IFERROR(Y251/H251,"0")+IFERROR(Y252/H252,"0")+IFERROR(Y253/H253,"0")+IFERROR(Y254/H254,"0")+IFERROR(Y255/H255,"0")+IFERROR(Y256/H256,"0")</f>
        <v>3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3.9789999999999999E-2</v>
      </c>
      <c r="AA257" s="726"/>
      <c r="AB257" s="726"/>
      <c r="AC257" s="726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10</v>
      </c>
      <c r="Y258" s="725">
        <f>IFERROR(SUM(Y249:Y256),"0")</f>
        <v>19.600000000000001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20</v>
      </c>
      <c r="Y262" s="724">
        <f t="shared" si="52"/>
        <v>23.2</v>
      </c>
      <c r="Z262" s="36">
        <f>IFERROR(IF(Y262=0,"",ROUNDUP(Y262/H262,0)*0.02175),"")</f>
        <v>4.3499999999999997E-2</v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20.827586206896552</v>
      </c>
      <c r="BN262" s="64">
        <f t="shared" si="54"/>
        <v>24.159999999999997</v>
      </c>
      <c r="BO262" s="64">
        <f t="shared" si="55"/>
        <v>3.0788177339901478E-2</v>
      </c>
      <c r="BP262" s="64">
        <f t="shared" si="56"/>
        <v>3.5714285714285712E-2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3</v>
      </c>
      <c r="Y265" s="724">
        <f t="shared" si="52"/>
        <v>4</v>
      </c>
      <c r="Z265" s="36">
        <f>IFERROR(IF(Y265=0,"",ROUNDUP(Y265/H265,0)*0.00902),"")</f>
        <v>9.0200000000000002E-3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3.1574999999999998</v>
      </c>
      <c r="BN265" s="64">
        <f t="shared" si="54"/>
        <v>4.21</v>
      </c>
      <c r="BO265" s="64">
        <f t="shared" si="55"/>
        <v>5.681818181818182E-3</v>
      </c>
      <c r="BP265" s="64">
        <f t="shared" si="56"/>
        <v>7.575757575757576E-3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2.4741379310344831</v>
      </c>
      <c r="Y269" s="725">
        <f>IFERROR(Y261/H261,"0")+IFERROR(Y262/H262,"0")+IFERROR(Y263/H263,"0")+IFERROR(Y264/H264,"0")+IFERROR(Y265/H265,"0")+IFERROR(Y266/H266,"0")+IFERROR(Y267/H267,"0")+IFERROR(Y268/H268,"0")</f>
        <v>3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5.2519999999999997E-2</v>
      </c>
      <c r="AA269" s="726"/>
      <c r="AB269" s="726"/>
      <c r="AC269" s="726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23</v>
      </c>
      <c r="Y270" s="725">
        <f>IFERROR(SUM(Y261:Y268),"0")</f>
        <v>27.2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6</v>
      </c>
      <c r="Y272" s="724">
        <f>IFERROR(IF(X272="",0,CEILING((X272/$H272),1)*$H272),"")</f>
        <v>7.92</v>
      </c>
      <c r="Z272" s="36">
        <f>IFERROR(IF(Y272=0,"",ROUNDUP(Y272/H272,0)*0.00502),"")</f>
        <v>2.0080000000000001E-2</v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6.3030303030303036</v>
      </c>
      <c r="BN272" s="64">
        <f>IFERROR(Y272*I272/H272,"0")</f>
        <v>8.32</v>
      </c>
      <c r="BO272" s="64">
        <f>IFERROR(1/J272*(X272/H272),"0")</f>
        <v>1.2950012950012951E-2</v>
      </c>
      <c r="BP272" s="64">
        <f>IFERROR(1/J272*(Y272/H272),"0")</f>
        <v>1.7094017094017096E-2</v>
      </c>
    </row>
    <row r="273" spans="1:68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3.0303030303030303</v>
      </c>
      <c r="Y273" s="725">
        <f>IFERROR(Y272/H272,"0")</f>
        <v>4</v>
      </c>
      <c r="Z273" s="725">
        <f>IFERROR(IF(Z272="",0,Z272),"0")</f>
        <v>2.0080000000000001E-2</v>
      </c>
      <c r="AA273" s="726"/>
      <c r="AB273" s="726"/>
      <c r="AC273" s="726"/>
    </row>
    <row r="274" spans="1:68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6</v>
      </c>
      <c r="Y274" s="725">
        <f>IFERROR(SUM(Y272:Y272),"0")</f>
        <v>7.92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1" t="s">
        <v>478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1009" t="s">
        <v>533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11</v>
      </c>
      <c r="Y326" s="724">
        <f t="shared" si="62"/>
        <v>21.6</v>
      </c>
      <c r="Z326" s="36">
        <f>IFERROR(IF(Y326=0,"",ROUNDUP(Y326/H326,0)*0.02175),"")</f>
        <v>4.3499999999999997E-2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11.488888888888887</v>
      </c>
      <c r="BN326" s="64">
        <f t="shared" si="64"/>
        <v>22.56</v>
      </c>
      <c r="BO326" s="64">
        <f t="shared" si="65"/>
        <v>1.8187830687830683E-2</v>
      </c>
      <c r="BP326" s="64">
        <f t="shared" si="66"/>
        <v>3.5714285714285712E-2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1.0185185185185184</v>
      </c>
      <c r="Y331" s="725">
        <f>IFERROR(Y323/H323,"0")+IFERROR(Y324/H324,"0")+IFERROR(Y325/H325,"0")+IFERROR(Y326/H326,"0")+IFERROR(Y327/H327,"0")+IFERROR(Y328/H328,"0")+IFERROR(Y329/H329,"0")+IFERROR(Y330/H330,"0")</f>
        <v>2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4.3499999999999997E-2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11</v>
      </c>
      <c r="Y332" s="725">
        <f>IFERROR(SUM(Y323:Y330),"0")</f>
        <v>21.6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185</v>
      </c>
      <c r="Y351" s="724">
        <f>IFERROR(IF(X351="",0,CEILING((X351/$H351),1)*$H351),"")</f>
        <v>187.2</v>
      </c>
      <c r="Z351" s="36">
        <f>IFERROR(IF(Y351=0,"",ROUNDUP(Y351/H351,0)*0.02175),"")</f>
        <v>0.52200000000000002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198.37692307692311</v>
      </c>
      <c r="BN351" s="64">
        <f>IFERROR(Y351*I351/H351,"0")</f>
        <v>200.73600000000002</v>
      </c>
      <c r="BO351" s="64">
        <f>IFERROR(1/J351*(X351/H351),"0")</f>
        <v>0.42353479853479853</v>
      </c>
      <c r="BP351" s="64">
        <f>IFERROR(1/J351*(Y351/H351),"0")</f>
        <v>0.42857142857142855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17</v>
      </c>
      <c r="Y352" s="724">
        <f>IFERROR(IF(X352="",0,CEILING((X352/$H352),1)*$H352),"")</f>
        <v>25.200000000000003</v>
      </c>
      <c r="Z352" s="36">
        <f>IFERROR(IF(Y352=0,"",ROUNDUP(Y352/H352,0)*0.02175),"")</f>
        <v>6.5250000000000002E-2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18.14142857142857</v>
      </c>
      <c r="BN352" s="64">
        <f>IFERROR(Y352*I352/H352,"0")</f>
        <v>26.892000000000003</v>
      </c>
      <c r="BO352" s="64">
        <f>IFERROR(1/J352*(X352/H352),"0")</f>
        <v>3.6139455782312924E-2</v>
      </c>
      <c r="BP352" s="64">
        <f>IFERROR(1/J352*(Y352/H352),"0")</f>
        <v>5.3571428571428568E-2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25.741758241758241</v>
      </c>
      <c r="Y353" s="725">
        <f>IFERROR(Y350/H350,"0")+IFERROR(Y351/H351,"0")+IFERROR(Y352/H352,"0")</f>
        <v>27</v>
      </c>
      <c r="Z353" s="725">
        <f>IFERROR(IF(Z350="",0,Z350),"0")+IFERROR(IF(Z351="",0,Z351),"0")+IFERROR(IF(Z352="",0,Z352),"0")</f>
        <v>0.58725000000000005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202</v>
      </c>
      <c r="Y354" s="725">
        <f>IFERROR(SUM(Y350:Y352),"0")</f>
        <v>212.39999999999998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11</v>
      </c>
      <c r="Y370" s="724">
        <f>IFERROR(IF(X370="",0,CEILING((X370/$H370),1)*$H370),"")</f>
        <v>12.6</v>
      </c>
      <c r="Z370" s="36">
        <f>IFERROR(IF(Y370=0,"",ROUNDUP(Y370/H370,0)*0.00753),"")</f>
        <v>5.271E-2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12.515555555555554</v>
      </c>
      <c r="BN370" s="64">
        <f>IFERROR(Y370*I370/H370,"0")</f>
        <v>14.336</v>
      </c>
      <c r="BO370" s="64">
        <f>IFERROR(1/J370*(X370/H370),"0")</f>
        <v>3.9173789173789171E-2</v>
      </c>
      <c r="BP370" s="64">
        <f>IFERROR(1/J370*(Y370/H370),"0")</f>
        <v>4.4871794871794872E-2</v>
      </c>
    </row>
    <row r="371" spans="1:68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6.1111111111111107</v>
      </c>
      <c r="Y371" s="725">
        <f>IFERROR(Y370/H370,"0")</f>
        <v>7</v>
      </c>
      <c r="Z371" s="725">
        <f>IFERROR(IF(Z370="",0,Z370),"0")</f>
        <v>5.271E-2</v>
      </c>
      <c r="AA371" s="726"/>
      <c r="AB371" s="726"/>
      <c r="AC371" s="726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11</v>
      </c>
      <c r="Y372" s="725">
        <f>IFERROR(SUM(Y370:Y370),"0")</f>
        <v>12.6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4301011869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81</v>
      </c>
      <c r="Y384" s="724">
        <f t="shared" si="72"/>
        <v>90</v>
      </c>
      <c r="Z384" s="36">
        <f>IFERROR(IF(Y384=0,"",ROUNDUP(Y384/H384,0)*0.02175),"")</f>
        <v>0.1305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83.592000000000013</v>
      </c>
      <c r="BN384" s="64">
        <f t="shared" si="74"/>
        <v>92.88000000000001</v>
      </c>
      <c r="BO384" s="64">
        <f t="shared" si="75"/>
        <v>0.1125</v>
      </c>
      <c r="BP384" s="64">
        <f t="shared" si="76"/>
        <v>0.125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634</v>
      </c>
      <c r="B387" s="54" t="s">
        <v>636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5.4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6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0.1305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81</v>
      </c>
      <c r="Y394" s="725">
        <f>IFERROR(SUM(Y382:Y392),"0")</f>
        <v>90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hidden="1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0</v>
      </c>
      <c r="Y396" s="72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0</v>
      </c>
      <c r="Y398" s="725">
        <f>IFERROR(Y396/H396,"0")+IFERROR(Y397/H397,"0")</f>
        <v>0</v>
      </c>
      <c r="Z398" s="725">
        <f>IFERROR(IF(Z396="",0,Z396),"0")+IFERROR(IF(Z397="",0,Z397),"0")</f>
        <v>0</v>
      </c>
      <c r="AA398" s="726"/>
      <c r="AB398" s="726"/>
      <c r="AC398" s="726"/>
    </row>
    <row r="399" spans="1:68" hidden="1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0</v>
      </c>
      <c r="Y399" s="725">
        <f>IFERROR(SUM(Y396:Y397),"0")</f>
        <v>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18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19.301538461538463</v>
      </c>
      <c r="BN407" s="64">
        <f>IFERROR(Y407*I407/H407,"0")</f>
        <v>25.092000000000002</v>
      </c>
      <c r="BO407" s="64">
        <f>IFERROR(1/J407*(X407/H407),"0")</f>
        <v>4.1208791208791208E-2</v>
      </c>
      <c r="BP407" s="64">
        <f>IFERROR(1/J407*(Y407/H407),"0")</f>
        <v>5.3571428571428568E-2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2.3076923076923079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18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">
        <v>672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107</v>
      </c>
      <c r="Y428" s="724">
        <f>IFERROR(IF(X428="",0,CEILING((X428/$H428),1)*$H428),"")</f>
        <v>109.2</v>
      </c>
      <c r="Z428" s="36">
        <f>IFERROR(IF(Y428=0,"",ROUNDUP(Y428/H428,0)*0.02175),"")</f>
        <v>0.30449999999999999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114.73692307692309</v>
      </c>
      <c r="BN428" s="64">
        <f>IFERROR(Y428*I428/H428,"0")</f>
        <v>117.09600000000002</v>
      </c>
      <c r="BO428" s="64">
        <f>IFERROR(1/J428*(X428/H428),"0")</f>
        <v>0.24496336996336998</v>
      </c>
      <c r="BP428" s="64">
        <f>IFERROR(1/J428*(Y428/H428),"0")</f>
        <v>0.25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13.717948717948719</v>
      </c>
      <c r="Y433" s="725">
        <f>IFERROR(Y428/H428,"0")+IFERROR(Y429/H429,"0")+IFERROR(Y430/H430,"0")+IFERROR(Y431/H431,"0")+IFERROR(Y432/H432,"0")</f>
        <v>14</v>
      </c>
      <c r="Z433" s="725">
        <f>IFERROR(IF(Z428="",0,Z428),"0")+IFERROR(IF(Z429="",0,Z429),"0")+IFERROR(IF(Z430="",0,Z430),"0")+IFERROR(IF(Z431="",0,Z431),"0")+IFERROR(IF(Z432="",0,Z432),"0")</f>
        <v>0.30449999999999999</v>
      </c>
      <c r="AA433" s="726"/>
      <c r="AB433" s="726"/>
      <c r="AC433" s="726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107</v>
      </c>
      <c r="Y434" s="725">
        <f>IFERROR(SUM(Y428:Y432),"0")</f>
        <v>109.2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5</v>
      </c>
      <c r="Y447" s="724">
        <f t="shared" si="83"/>
        <v>8.4</v>
      </c>
      <c r="Z447" s="36">
        <f>IFERROR(IF(Y447=0,"",ROUNDUP(Y447/H447,0)*0.00753),"")</f>
        <v>1.506E-2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5.2738095238095228</v>
      </c>
      <c r="BN447" s="64">
        <f t="shared" si="85"/>
        <v>8.86</v>
      </c>
      <c r="BO447" s="64">
        <f t="shared" si="86"/>
        <v>7.631257631257631E-3</v>
      </c>
      <c r="BP447" s="64">
        <f t="shared" si="87"/>
        <v>1.282051282051282E-2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1.1904761904761905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2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1.506E-2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5</v>
      </c>
      <c r="Y466" s="725">
        <f>IFERROR(SUM(Y446:Y464),"0")</f>
        <v>8.4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5</v>
      </c>
      <c r="Y483" s="724">
        <f>IFERROR(IF(X483="",0,CEILING((X483/$H483),1)*$H483),"")</f>
        <v>8.4</v>
      </c>
      <c r="Z483" s="36">
        <f>IFERROR(IF(Y483=0,"",ROUNDUP(Y483/H483,0)*0.00753),"")</f>
        <v>1.506E-2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5.2738095238095228</v>
      </c>
      <c r="BN483" s="64">
        <f>IFERROR(Y483*I483/H483,"0")</f>
        <v>8.86</v>
      </c>
      <c r="BO483" s="64">
        <f>IFERROR(1/J483*(X483/H483),"0")</f>
        <v>7.631257631257631E-3</v>
      </c>
      <c r="BP483" s="64">
        <f>IFERROR(1/J483*(Y483/H483),"0")</f>
        <v>1.282051282051282E-2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1.1904761904761905</v>
      </c>
      <c r="Y488" s="725">
        <f>IFERROR(Y483/H483,"0")+IFERROR(Y484/H484,"0")+IFERROR(Y485/H485,"0")+IFERROR(Y486/H486,"0")+IFERROR(Y487/H487,"0")</f>
        <v>2</v>
      </c>
      <c r="Z488" s="725">
        <f>IFERROR(IF(Z483="",0,Z483),"0")+IFERROR(IF(Z484="",0,Z484),"0")+IFERROR(IF(Z485="",0,Z485),"0")+IFERROR(IF(Z486="",0,Z486),"0")+IFERROR(IF(Z487="",0,Z487),"0")</f>
        <v>1.506E-2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5</v>
      </c>
      <c r="Y489" s="725">
        <f>IFERROR(SUM(Y483:Y487),"0")</f>
        <v>8.4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4</v>
      </c>
      <c r="Y500" s="724">
        <f>IFERROR(IF(X500="",0,CEILING((X500/$H500),1)*$H500),"")</f>
        <v>4.8</v>
      </c>
      <c r="Z500" s="36">
        <f>IFERROR(IF(Y500=0,"",ROUNDUP(Y500/H500,0)*0.00502),"")</f>
        <v>2.0080000000000001E-2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4.5733333333333341</v>
      </c>
      <c r="BN500" s="64">
        <f>IFERROR(Y500*I500/H500,"0")</f>
        <v>5.4880000000000004</v>
      </c>
      <c r="BO500" s="64">
        <f>IFERROR(1/J500*(X500/H500),"0")</f>
        <v>1.4245014245014247E-2</v>
      </c>
      <c r="BP500" s="64">
        <f>IFERROR(1/J500*(Y500/H500),"0")</f>
        <v>1.7094017094017096E-2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12</v>
      </c>
      <c r="Y502" s="724">
        <f>IFERROR(IF(X502="",0,CEILING((X502/$H502),1)*$H502),"")</f>
        <v>12</v>
      </c>
      <c r="Z502" s="36">
        <f>IFERROR(IF(Y502=0,"",ROUNDUP(Y502/H502,0)*0.00502),"")</f>
        <v>5.0200000000000002E-2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20.200000000000003</v>
      </c>
      <c r="BN502" s="64">
        <f>IFERROR(Y502*I502/H502,"0")</f>
        <v>20.200000000000003</v>
      </c>
      <c r="BO502" s="64">
        <f>IFERROR(1/J502*(X502/H502),"0")</f>
        <v>4.2735042735042736E-2</v>
      </c>
      <c r="BP502" s="64">
        <f>IFERROR(1/J502*(Y502/H502),"0")</f>
        <v>4.2735042735042736E-2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13.333333333333334</v>
      </c>
      <c r="Y504" s="725">
        <f>IFERROR(Y500/H500,"0")+IFERROR(Y501/H501,"0")+IFERROR(Y502/H502,"0")+IFERROR(Y503/H503,"0")</f>
        <v>14</v>
      </c>
      <c r="Z504" s="725">
        <f>IFERROR(IF(Z500="",0,Z500),"0")+IFERROR(IF(Z501="",0,Z501),"0")+IFERROR(IF(Z502="",0,Z502),"0")+IFERROR(IF(Z503="",0,Z503),"0")</f>
        <v>7.0280000000000009E-2</v>
      </c>
      <c r="AA504" s="726"/>
      <c r="AB504" s="726"/>
      <c r="AC504" s="726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16</v>
      </c>
      <c r="Y505" s="725">
        <f>IFERROR(SUM(Y500:Y503),"0")</f>
        <v>16.8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76</v>
      </c>
      <c r="Y517" s="724">
        <f t="shared" si="89"/>
        <v>79.2</v>
      </c>
      <c r="Z517" s="36">
        <f t="shared" si="90"/>
        <v>0.1794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81.181818181818173</v>
      </c>
      <c r="BN517" s="64">
        <f t="shared" si="92"/>
        <v>84.6</v>
      </c>
      <c r="BO517" s="64">
        <f t="shared" si="93"/>
        <v>0.13840326340326339</v>
      </c>
      <c r="BP517" s="64">
        <f t="shared" si="94"/>
        <v>0.14423076923076925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73</v>
      </c>
      <c r="Y519" s="724">
        <f t="shared" si="89"/>
        <v>73.92</v>
      </c>
      <c r="Z519" s="36">
        <f t="shared" si="90"/>
        <v>0.16744000000000001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77.97727272727272</v>
      </c>
      <c r="BN519" s="64">
        <f t="shared" si="92"/>
        <v>78.959999999999994</v>
      </c>
      <c r="BO519" s="64">
        <f t="shared" si="93"/>
        <v>0.13293997668997667</v>
      </c>
      <c r="BP519" s="64">
        <f t="shared" si="94"/>
        <v>0.13461538461538464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28.219696969696969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29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0.34684000000000004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149</v>
      </c>
      <c r="Y526" s="725">
        <f>IFERROR(SUM(Y514:Y524),"0")</f>
        <v>153.12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hidden="1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14</v>
      </c>
      <c r="Y534" s="724">
        <f t="shared" ref="Y534:Y542" si="95">IFERROR(IF(X534="",0,CEILING((X534/$H534),1)*$H534),"")</f>
        <v>15.84</v>
      </c>
      <c r="Z534" s="36">
        <f>IFERROR(IF(Y534=0,"",ROUNDUP(Y534/H534,0)*0.01196),"")</f>
        <v>3.5880000000000002E-2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14.954545454545453</v>
      </c>
      <c r="BN534" s="64">
        <f t="shared" ref="BN534:BN542" si="97">IFERROR(Y534*I534/H534,"0")</f>
        <v>16.919999999999998</v>
      </c>
      <c r="BO534" s="64">
        <f t="shared" ref="BO534:BO542" si="98">IFERROR(1/J534*(X534/H534),"0")</f>
        <v>2.5495337995337996E-2</v>
      </c>
      <c r="BP534" s="64">
        <f t="shared" ref="BP534:BP542" si="99">IFERROR(1/J534*(Y534/H534),"0")</f>
        <v>2.8846153846153848E-2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14</v>
      </c>
      <c r="Y535" s="724">
        <f t="shared" si="95"/>
        <v>15.84</v>
      </c>
      <c r="Z535" s="36">
        <f>IFERROR(IF(Y535=0,"",ROUNDUP(Y535/H535,0)*0.01196),"")</f>
        <v>3.5880000000000002E-2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14.954545454545453</v>
      </c>
      <c r="BN535" s="64">
        <f t="shared" si="97"/>
        <v>16.919999999999998</v>
      </c>
      <c r="BO535" s="64">
        <f t="shared" si="98"/>
        <v>2.5495337995337996E-2</v>
      </c>
      <c r="BP535" s="64">
        <f t="shared" si="99"/>
        <v>2.8846153846153848E-2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5.3030303030303028</v>
      </c>
      <c r="Y543" s="725">
        <f>IFERROR(Y534/H534,"0")+IFERROR(Y535/H535,"0")+IFERROR(Y536/H536,"0")+IFERROR(Y537/H537,"0")+IFERROR(Y538/H538,"0")+IFERROR(Y539/H539,"0")+IFERROR(Y540/H540,"0")+IFERROR(Y541/H541,"0")+IFERROR(Y542/H542,"0")</f>
        <v>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7.1760000000000004E-2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28</v>
      </c>
      <c r="Y544" s="725">
        <f>IFERROR(SUM(Y534:Y542),"0")</f>
        <v>31.68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1136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1261.24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1221.4037593708974</v>
      </c>
      <c r="Y618" s="725">
        <f>IFERROR(SUM(BN22:BN614),"0")</f>
        <v>1353.6940000000002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3</v>
      </c>
      <c r="Y619" s="38">
        <f>ROUNDUP(SUM(BP22:BP614),0)</f>
        <v>3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1296.4037593708974</v>
      </c>
      <c r="Y620" s="725">
        <f>GrossWeightTotalR+PalletQtyTotalR*25</f>
        <v>1428.6940000000002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211.98145446507525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233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3.1226600000000002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43.2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91.199999999999989</v>
      </c>
      <c r="E627" s="46">
        <f>IFERROR(Y106*1,"0")+IFERROR(Y107*1,"0")+IFERROR(Y108*1,"0")+IFERROR(Y112*1,"0")+IFERROR(Y113*1,"0")+IFERROR(Y114*1,"0")+IFERROR(Y115*1,"0")+IFERROR(Y116*1,"0")</f>
        <v>10.8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32.799999999999997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42</v>
      </c>
      <c r="I627" s="46">
        <f>IFERROR(Y190*1,"0")+IFERROR(Y194*1,"0")+IFERROR(Y195*1,"0")+IFERROR(Y196*1,"0")+IFERROR(Y197*1,"0")+IFERROR(Y198*1,"0")+IFERROR(Y199*1,"0")+IFERROR(Y200*1,"0")+IFERROR(Y201*1,"0")</f>
        <v>45.720000000000006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250.20000000000002</v>
      </c>
      <c r="K627" s="46">
        <f>IFERROR(Y249*1,"0")+IFERROR(Y250*1,"0")+IFERROR(Y251*1,"0")+IFERROR(Y252*1,"0")+IFERROR(Y253*1,"0")+IFERROR(Y254*1,"0")+IFERROR(Y255*1,"0")+IFERROR(Y256*1,"0")</f>
        <v>19.600000000000001</v>
      </c>
      <c r="L627" s="716"/>
      <c r="M627" s="46">
        <f>IFERROR(Y261*1,"0")+IFERROR(Y262*1,"0")+IFERROR(Y263*1,"0")+IFERROR(Y264*1,"0")+IFERROR(Y265*1,"0")+IFERROR(Y266*1,"0")+IFERROR(Y267*1,"0")+IFERROR(Y268*1,"0")+IFERROR(Y272*1,"0")</f>
        <v>35.119999999999997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234</v>
      </c>
      <c r="V627" s="46">
        <f>IFERROR(Y370*1,"0")+IFERROR(Y374*1,"0")+IFERROR(Y375*1,"0")+IFERROR(Y376*1,"0")</f>
        <v>12.6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113.4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109.2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8.4</v>
      </c>
      <c r="Z627" s="46">
        <f>IFERROR(Y479*1,"0")+IFERROR(Y483*1,"0")+IFERROR(Y484*1,"0")+IFERROR(Y485*1,"0")+IFERROR(Y486*1,"0")+IFERROR(Y487*1,"0")+IFERROR(Y491*1,"0")+IFERROR(Y495*1,"0")</f>
        <v>11.4</v>
      </c>
      <c r="AA627" s="46">
        <f>IFERROR(Y500*1,"0")+IFERROR(Y501*1,"0")+IFERROR(Y502*1,"0")+IFERROR(Y503*1,"0")</f>
        <v>16.8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184.8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56"/>
        <filter val="0,98"/>
        <filter val="1 136,00"/>
        <filter val="1 221,40"/>
        <filter val="1 296,40"/>
        <filter val="1,00"/>
        <filter val="1,02"/>
        <filter val="1,19"/>
        <filter val="1,68"/>
        <filter val="10,00"/>
        <filter val="107,00"/>
        <filter val="109,00"/>
        <filter val="11,00"/>
        <filter val="12,00"/>
        <filter val="13,33"/>
        <filter val="13,72"/>
        <filter val="14,00"/>
        <filter val="149,00"/>
        <filter val="15,00"/>
        <filter val="16,00"/>
        <filter val="17,00"/>
        <filter val="18,00"/>
        <filter val="185,00"/>
        <filter val="2,00"/>
        <filter val="2,18"/>
        <filter val="2,31"/>
        <filter val="2,47"/>
        <filter val="20,00"/>
        <filter val="202,00"/>
        <filter val="209,00"/>
        <filter val="211,98"/>
        <filter val="23,00"/>
        <filter val="25,00"/>
        <filter val="25,74"/>
        <filter val="27,00"/>
        <filter val="28,00"/>
        <filter val="28,22"/>
        <filter val="3"/>
        <filter val="3,00"/>
        <filter val="3,03"/>
        <filter val="3,24"/>
        <filter val="35,00"/>
        <filter val="37,00"/>
        <filter val="38,00"/>
        <filter val="4,00"/>
        <filter val="4,52"/>
        <filter val="42,00"/>
        <filter val="45,00"/>
        <filter val="5,00"/>
        <filter val="5,30"/>
        <filter val="5,40"/>
        <filter val="55,64"/>
        <filter val="6,00"/>
        <filter val="6,11"/>
        <filter val="6,48"/>
        <filter val="73,00"/>
        <filter val="76,00"/>
        <filter val="8,33"/>
        <filter val="8,81"/>
        <filter val="81,00"/>
        <filter val="9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