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10,24 ПОКОМ КИ филиалы\2 машина Донецк_Патяка\"/>
    </mc:Choice>
  </mc:AlternateContent>
  <xr:revisionPtr revIDLastSave="0" documentId="13_ncr:1_{5514250E-3D18-4D29-8183-6258BB96CB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21" i="1" s="1"/>
  <c r="BO22" i="1"/>
  <c r="X619" i="1" s="1"/>
  <c r="BM22" i="1"/>
  <c r="X618" i="1" s="1"/>
  <c r="X620" i="1" s="1"/>
  <c r="Y22" i="1"/>
  <c r="B627" i="1" s="1"/>
  <c r="P22" i="1"/>
  <c r="H10" i="1"/>
  <c r="A9" i="1"/>
  <c r="F10" i="1" s="1"/>
  <c r="D7" i="1"/>
  <c r="Q6" i="1"/>
  <c r="P2" i="1"/>
  <c r="Z185" i="1" l="1"/>
  <c r="Z319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Z238" i="1" s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Y354" i="1"/>
  <c r="Z366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Z504" i="1" s="1"/>
  <c r="Y505" i="1"/>
  <c r="Z531" i="1"/>
  <c r="H627" i="1"/>
  <c r="F9" i="1"/>
  <c r="J9" i="1"/>
  <c r="Z22" i="1"/>
  <c r="Z23" i="1" s="1"/>
  <c r="BN22" i="1"/>
  <c r="BP22" i="1"/>
  <c r="Y23" i="1"/>
  <c r="X617" i="1"/>
  <c r="Z27" i="1"/>
  <c r="Z35" i="1" s="1"/>
  <c r="BN27" i="1"/>
  <c r="Z29" i="1"/>
  <c r="BN29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Z283" i="1"/>
  <c r="BP279" i="1"/>
  <c r="BN279" i="1"/>
  <c r="Z279" i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Z393" i="1" s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3" i="1" l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Z622" i="1" s="1"/>
  <c r="Y621" i="1"/>
  <c r="Y618" i="1"/>
  <c r="Y620" i="1" s="1"/>
  <c r="Z331" i="1"/>
  <c r="Z224" i="1"/>
  <c r="Y617" i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<sst xmlns="http://schemas.openxmlformats.org/spreadsheetml/2006/main" count="2920" uniqueCount="1037">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</sst>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8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2" t="s">
        <v>0</v>
      </c>
      <c r="E1" s="763"/>
      <c r="F1" s="763"/>
      <c r="G1" s="12" t="s">
        <v>1</v>
      </c>
      <c r="H1" s="812" t="s">
        <v>2</v>
      </c>
      <c r="I1" s="763"/>
      <c r="J1" s="763"/>
      <c r="K1" s="763"/>
      <c r="L1" s="763"/>
      <c r="M1" s="763"/>
      <c r="N1" s="763"/>
      <c r="O1" s="763"/>
      <c r="P1" s="763"/>
      <c r="Q1" s="763"/>
      <c r="R1" s="762" t="s">
        <v>3</v>
      </c>
      <c r="S1" s="763"/>
      <c r="T1" s="7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77" t="s">
        <v>8</v>
      </c>
      <c r="B5" s="754"/>
      <c r="C5" s="755"/>
      <c r="D5" s="818"/>
      <c r="E5" s="819"/>
      <c r="F5" s="1085" t="s">
        <v>9</v>
      </c>
      <c r="G5" s="755"/>
      <c r="H5" s="818"/>
      <c r="I5" s="1019"/>
      <c r="J5" s="1019"/>
      <c r="K5" s="1019"/>
      <c r="L5" s="1019"/>
      <c r="M5" s="819"/>
      <c r="N5" s="58"/>
      <c r="P5" s="24" t="s">
        <v>10</v>
      </c>
      <c r="Q5" s="1104">
        <v>45597</v>
      </c>
      <c r="R5" s="875"/>
      <c r="T5" s="928" t="s">
        <v>11</v>
      </c>
      <c r="U5" s="929"/>
      <c r="V5" s="931" t="s">
        <v>12</v>
      </c>
      <c r="W5" s="875"/>
      <c r="AB5" s="51"/>
      <c r="AC5" s="51"/>
      <c r="AD5" s="51"/>
      <c r="AE5" s="51"/>
    </row>
    <row r="6" spans="1:32" s="720" customFormat="1" ht="24" customHeight="1" x14ac:dyDescent="0.2">
      <c r="A6" s="877" t="s">
        <v>13</v>
      </c>
      <c r="B6" s="754"/>
      <c r="C6" s="755"/>
      <c r="D6" s="1021" t="s">
        <v>14</v>
      </c>
      <c r="E6" s="1022"/>
      <c r="F6" s="1022"/>
      <c r="G6" s="1022"/>
      <c r="H6" s="1022"/>
      <c r="I6" s="1022"/>
      <c r="J6" s="1022"/>
      <c r="K6" s="1022"/>
      <c r="L6" s="1022"/>
      <c r="M6" s="875"/>
      <c r="N6" s="59"/>
      <c r="P6" s="24" t="s">
        <v>15</v>
      </c>
      <c r="Q6" s="1114" t="str">
        <f>IF(Q5=0," ",CHOOSE(WEEKDAY(Q5,2),"Понедельник","Вторник","Среда","Четверг","Пятница","Суббота","Воскресенье"))</f>
        <v>Пятница</v>
      </c>
      <c r="R6" s="728"/>
      <c r="T6" s="936" t="s">
        <v>16</v>
      </c>
      <c r="U6" s="929"/>
      <c r="V6" s="1005" t="s">
        <v>17</v>
      </c>
      <c r="W6" s="777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5" t="str">
        <f>IFERROR(VLOOKUP(DeliveryAddress,Table,3,0),1)</f>
        <v>1</v>
      </c>
      <c r="E7" s="786"/>
      <c r="F7" s="786"/>
      <c r="G7" s="786"/>
      <c r="H7" s="786"/>
      <c r="I7" s="786"/>
      <c r="J7" s="786"/>
      <c r="K7" s="786"/>
      <c r="L7" s="786"/>
      <c r="M7" s="787"/>
      <c r="N7" s="60"/>
      <c r="P7" s="24"/>
      <c r="Q7" s="42"/>
      <c r="R7" s="42"/>
      <c r="T7" s="735"/>
      <c r="U7" s="929"/>
      <c r="V7" s="1006"/>
      <c r="W7" s="1007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40"/>
      <c r="C8" s="741"/>
      <c r="D8" s="798"/>
      <c r="E8" s="799"/>
      <c r="F8" s="799"/>
      <c r="G8" s="799"/>
      <c r="H8" s="799"/>
      <c r="I8" s="799"/>
      <c r="J8" s="799"/>
      <c r="K8" s="799"/>
      <c r="L8" s="799"/>
      <c r="M8" s="800"/>
      <c r="N8" s="61"/>
      <c r="P8" s="24" t="s">
        <v>19</v>
      </c>
      <c r="Q8" s="882">
        <v>0.41666666666666669</v>
      </c>
      <c r="R8" s="787"/>
      <c r="T8" s="735"/>
      <c r="U8" s="929"/>
      <c r="V8" s="1006"/>
      <c r="W8" s="1007"/>
      <c r="AB8" s="51"/>
      <c r="AC8" s="51"/>
      <c r="AD8" s="51"/>
      <c r="AE8" s="51"/>
    </row>
    <row r="9" spans="1:32" s="720" customFormat="1" ht="39.950000000000003" customHeight="1" x14ac:dyDescent="0.2">
      <c r="A9" s="8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94"/>
      <c r="E9" s="746"/>
      <c r="F9" s="8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745" t="str">
        <f>IF(AND($A$9="Тип доверенности/получателя при получении в адресе перегруза:",$D$9="Разовая доверенность"),"Введите ФИО","")</f>
        <v/>
      </c>
      <c r="I9" s="746"/>
      <c r="J9" s="7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6"/>
      <c r="L9" s="746"/>
      <c r="M9" s="746"/>
      <c r="N9" s="721"/>
      <c r="P9" s="26" t="s">
        <v>20</v>
      </c>
      <c r="Q9" s="869"/>
      <c r="R9" s="870"/>
      <c r="T9" s="735"/>
      <c r="U9" s="929"/>
      <c r="V9" s="1008"/>
      <c r="W9" s="1009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8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94"/>
      <c r="E10" s="746"/>
      <c r="F10" s="8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9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37"/>
      <c r="R10" s="938"/>
      <c r="U10" s="24" t="s">
        <v>22</v>
      </c>
      <c r="V10" s="776" t="s">
        <v>23</v>
      </c>
      <c r="W10" s="777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4"/>
      <c r="R11" s="875"/>
      <c r="U11" s="24" t="s">
        <v>26</v>
      </c>
      <c r="V11" s="1046" t="s">
        <v>27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20" t="s">
        <v>28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5"/>
      <c r="N12" s="62"/>
      <c r="P12" s="24" t="s">
        <v>29</v>
      </c>
      <c r="Q12" s="882"/>
      <c r="R12" s="787"/>
      <c r="S12" s="23"/>
      <c r="U12" s="24"/>
      <c r="V12" s="763"/>
      <c r="W12" s="735"/>
      <c r="AB12" s="51"/>
      <c r="AC12" s="51"/>
      <c r="AD12" s="51"/>
      <c r="AE12" s="51"/>
    </row>
    <row r="13" spans="1:32" s="720" customFormat="1" ht="23.25" customHeight="1" x14ac:dyDescent="0.2">
      <c r="A13" s="920" t="s">
        <v>30</v>
      </c>
      <c r="B13" s="754"/>
      <c r="C13" s="754"/>
      <c r="D13" s="754"/>
      <c r="E13" s="754"/>
      <c r="F13" s="754"/>
      <c r="G13" s="754"/>
      <c r="H13" s="754"/>
      <c r="I13" s="754"/>
      <c r="J13" s="754"/>
      <c r="K13" s="754"/>
      <c r="L13" s="754"/>
      <c r="M13" s="755"/>
      <c r="N13" s="62"/>
      <c r="O13" s="26"/>
      <c r="P13" s="26" t="s">
        <v>31</v>
      </c>
      <c r="Q13" s="1046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20" t="s">
        <v>32</v>
      </c>
      <c r="B14" s="754"/>
      <c r="C14" s="754"/>
      <c r="D14" s="754"/>
      <c r="E14" s="754"/>
      <c r="F14" s="754"/>
      <c r="G14" s="754"/>
      <c r="H14" s="754"/>
      <c r="I14" s="754"/>
      <c r="J14" s="754"/>
      <c r="K14" s="754"/>
      <c r="L14" s="754"/>
      <c r="M14" s="75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4" t="s">
        <v>33</v>
      </c>
      <c r="B15" s="754"/>
      <c r="C15" s="754"/>
      <c r="D15" s="754"/>
      <c r="E15" s="754"/>
      <c r="F15" s="754"/>
      <c r="G15" s="754"/>
      <c r="H15" s="754"/>
      <c r="I15" s="754"/>
      <c r="J15" s="754"/>
      <c r="K15" s="754"/>
      <c r="L15" s="754"/>
      <c r="M15" s="755"/>
      <c r="N15" s="63"/>
      <c r="P15" s="908" t="s">
        <v>34</v>
      </c>
      <c r="Q15" s="763"/>
      <c r="R15" s="763"/>
      <c r="S15" s="763"/>
      <c r="T15" s="7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9"/>
      <c r="Q16" s="909"/>
      <c r="R16" s="909"/>
      <c r="S16" s="909"/>
      <c r="T16" s="9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887" t="s">
        <v>37</v>
      </c>
      <c r="D17" s="773" t="s">
        <v>38</v>
      </c>
      <c r="E17" s="84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843"/>
      <c r="R17" s="843"/>
      <c r="S17" s="843"/>
      <c r="T17" s="844"/>
      <c r="U17" s="1125" t="s">
        <v>50</v>
      </c>
      <c r="V17" s="755"/>
      <c r="W17" s="773" t="s">
        <v>51</v>
      </c>
      <c r="X17" s="773" t="s">
        <v>52</v>
      </c>
      <c r="Y17" s="1126" t="s">
        <v>53</v>
      </c>
      <c r="Z17" s="1017" t="s">
        <v>54</v>
      </c>
      <c r="AA17" s="993" t="s">
        <v>55</v>
      </c>
      <c r="AB17" s="993" t="s">
        <v>56</v>
      </c>
      <c r="AC17" s="993" t="s">
        <v>57</v>
      </c>
      <c r="AD17" s="993" t="s">
        <v>58</v>
      </c>
      <c r="AE17" s="1080"/>
      <c r="AF17" s="1081"/>
      <c r="AG17" s="66"/>
      <c r="BD17" s="65" t="s">
        <v>59</v>
      </c>
    </row>
    <row r="18" spans="1:68" ht="14.25" customHeight="1" x14ac:dyDescent="0.2">
      <c r="A18" s="774"/>
      <c r="B18" s="774"/>
      <c r="C18" s="774"/>
      <c r="D18" s="845"/>
      <c r="E18" s="847"/>
      <c r="F18" s="774"/>
      <c r="G18" s="774"/>
      <c r="H18" s="774"/>
      <c r="I18" s="774"/>
      <c r="J18" s="774"/>
      <c r="K18" s="774"/>
      <c r="L18" s="774"/>
      <c r="M18" s="774"/>
      <c r="N18" s="774"/>
      <c r="O18" s="774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4"/>
      <c r="X18" s="774"/>
      <c r="Y18" s="1127"/>
      <c r="Z18" s="1018"/>
      <c r="AA18" s="994"/>
      <c r="AB18" s="994"/>
      <c r="AC18" s="994"/>
      <c r="AD18" s="1082"/>
      <c r="AE18" s="1083"/>
      <c r="AF18" s="1084"/>
      <c r="AG18" s="66"/>
      <c r="BD18" s="65"/>
    </row>
    <row r="19" spans="1:68" ht="27.75" customHeight="1" x14ac:dyDescent="0.2">
      <c r="A19" s="825" t="s">
        <v>62</v>
      </c>
      <c r="B19" s="826"/>
      <c r="C19" s="826"/>
      <c r="D19" s="826"/>
      <c r="E19" s="826"/>
      <c r="F19" s="826"/>
      <c r="G19" s="826"/>
      <c r="H19" s="826"/>
      <c r="I19" s="826"/>
      <c r="J19" s="826"/>
      <c r="K19" s="826"/>
      <c r="L19" s="826"/>
      <c r="M19" s="826"/>
      <c r="N19" s="826"/>
      <c r="O19" s="826"/>
      <c r="P19" s="826"/>
      <c r="Q19" s="826"/>
      <c r="R19" s="826"/>
      <c r="S19" s="826"/>
      <c r="T19" s="826"/>
      <c r="U19" s="826"/>
      <c r="V19" s="826"/>
      <c r="W19" s="826"/>
      <c r="X19" s="826"/>
      <c r="Y19" s="826"/>
      <c r="Z19" s="826"/>
      <c r="AA19" s="48"/>
      <c r="AB19" s="48"/>
      <c r="AC19" s="48"/>
    </row>
    <row r="20" spans="1:68" ht="16.5" customHeight="1" x14ac:dyDescent="0.25">
      <c r="A20" s="744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42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7">
        <v>4680115885004</v>
      </c>
      <c r="E22" s="728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1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9" t="s">
        <v>70</v>
      </c>
      <c r="Q23" s="740"/>
      <c r="R23" s="740"/>
      <c r="S23" s="740"/>
      <c r="T23" s="740"/>
      <c r="U23" s="740"/>
      <c r="V23" s="741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9" t="s">
        <v>70</v>
      </c>
      <c r="Q24" s="740"/>
      <c r="R24" s="740"/>
      <c r="S24" s="740"/>
      <c r="T24" s="740"/>
      <c r="U24" s="740"/>
      <c r="V24" s="741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42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7">
        <v>4680115885912</v>
      </c>
      <c r="E26" s="728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9" t="s">
        <v>76</v>
      </c>
      <c r="Q26" s="732"/>
      <c r="R26" s="732"/>
      <c r="S26" s="732"/>
      <c r="T26" s="733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7">
        <v>4607091383881</v>
      </c>
      <c r="E27" s="728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2"/>
      <c r="R27" s="732"/>
      <c r="S27" s="732"/>
      <c r="T27" s="733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7">
        <v>4607091388237</v>
      </c>
      <c r="E28" s="728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2"/>
      <c r="R28" s="732"/>
      <c r="S28" s="732"/>
      <c r="T28" s="733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7">
        <v>4607091383935</v>
      </c>
      <c r="E29" s="728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2"/>
      <c r="R29" s="732"/>
      <c r="S29" s="732"/>
      <c r="T29" s="733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7">
        <v>4680115881990</v>
      </c>
      <c r="E30" s="728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2"/>
      <c r="R30" s="732"/>
      <c r="S30" s="732"/>
      <c r="T30" s="733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7">
        <v>4680115881853</v>
      </c>
      <c r="E31" s="728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3" t="s">
        <v>91</v>
      </c>
      <c r="Q31" s="732"/>
      <c r="R31" s="732"/>
      <c r="S31" s="732"/>
      <c r="T31" s="733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7">
        <v>4680115885905</v>
      </c>
      <c r="E32" s="728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5" t="s">
        <v>95</v>
      </c>
      <c r="Q32" s="732"/>
      <c r="R32" s="732"/>
      <c r="S32" s="732"/>
      <c r="T32" s="733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7">
        <v>4607091383911</v>
      </c>
      <c r="E33" s="728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3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2"/>
      <c r="R33" s="732"/>
      <c r="S33" s="732"/>
      <c r="T33" s="733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7">
        <v>4607091388244</v>
      </c>
      <c r="E34" s="728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2"/>
      <c r="R34" s="732"/>
      <c r="S34" s="732"/>
      <c r="T34" s="733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9" t="s">
        <v>70</v>
      </c>
      <c r="Q35" s="740"/>
      <c r="R35" s="740"/>
      <c r="S35" s="740"/>
      <c r="T35" s="740"/>
      <c r="U35" s="740"/>
      <c r="V35" s="741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9" t="s">
        <v>70</v>
      </c>
      <c r="Q36" s="740"/>
      <c r="R36" s="740"/>
      <c r="S36" s="740"/>
      <c r="T36" s="740"/>
      <c r="U36" s="740"/>
      <c r="V36" s="741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42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7">
        <v>4607091388503</v>
      </c>
      <c r="E38" s="728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2"/>
      <c r="R38" s="732"/>
      <c r="S38" s="732"/>
      <c r="T38" s="733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9" t="s">
        <v>70</v>
      </c>
      <c r="Q39" s="740"/>
      <c r="R39" s="740"/>
      <c r="S39" s="740"/>
      <c r="T39" s="740"/>
      <c r="U39" s="740"/>
      <c r="V39" s="741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9" t="s">
        <v>70</v>
      </c>
      <c r="Q40" s="740"/>
      <c r="R40" s="740"/>
      <c r="S40" s="740"/>
      <c r="T40" s="740"/>
      <c r="U40" s="740"/>
      <c r="V40" s="741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42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7">
        <v>4607091389111</v>
      </c>
      <c r="E42" s="728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2"/>
      <c r="R42" s="732"/>
      <c r="S42" s="732"/>
      <c r="T42" s="733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9" t="s">
        <v>70</v>
      </c>
      <c r="Q43" s="740"/>
      <c r="R43" s="740"/>
      <c r="S43" s="740"/>
      <c r="T43" s="740"/>
      <c r="U43" s="740"/>
      <c r="V43" s="741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9" t="s">
        <v>70</v>
      </c>
      <c r="Q44" s="740"/>
      <c r="R44" s="740"/>
      <c r="S44" s="740"/>
      <c r="T44" s="740"/>
      <c r="U44" s="740"/>
      <c r="V44" s="741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825" t="s">
        <v>111</v>
      </c>
      <c r="B45" s="826"/>
      <c r="C45" s="826"/>
      <c r="D45" s="826"/>
      <c r="E45" s="826"/>
      <c r="F45" s="826"/>
      <c r="G45" s="826"/>
      <c r="H45" s="826"/>
      <c r="I45" s="826"/>
      <c r="J45" s="826"/>
      <c r="K45" s="826"/>
      <c r="L45" s="826"/>
      <c r="M45" s="826"/>
      <c r="N45" s="826"/>
      <c r="O45" s="826"/>
      <c r="P45" s="826"/>
      <c r="Q45" s="826"/>
      <c r="R45" s="826"/>
      <c r="S45" s="826"/>
      <c r="T45" s="826"/>
      <c r="U45" s="826"/>
      <c r="V45" s="826"/>
      <c r="W45" s="826"/>
      <c r="X45" s="826"/>
      <c r="Y45" s="826"/>
      <c r="Z45" s="826"/>
      <c r="AA45" s="48"/>
      <c r="AB45" s="48"/>
      <c r="AC45" s="48"/>
    </row>
    <row r="46" spans="1:68" ht="16.5" customHeight="1" x14ac:dyDescent="0.25">
      <c r="A46" s="744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42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7">
        <v>4607091385670</v>
      </c>
      <c r="E48" s="728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4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2"/>
      <c r="R48" s="732"/>
      <c r="S48" s="732"/>
      <c r="T48" s="733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7">
        <v>4607091385670</v>
      </c>
      <c r="E49" s="728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2"/>
      <c r="R49" s="732"/>
      <c r="S49" s="732"/>
      <c r="T49" s="733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7">
        <v>4680115883956</v>
      </c>
      <c r="E50" s="728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7">
        <v>4680115882539</v>
      </c>
      <c r="E51" s="728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2"/>
      <c r="R51" s="732"/>
      <c r="S51" s="732"/>
      <c r="T51" s="733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7">
        <v>4607091385687</v>
      </c>
      <c r="E52" s="728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2"/>
      <c r="R52" s="732"/>
      <c r="S52" s="732"/>
      <c r="T52" s="733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7">
        <v>4680115883949</v>
      </c>
      <c r="E53" s="728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2"/>
      <c r="R53" s="732"/>
      <c r="S53" s="732"/>
      <c r="T53" s="733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9" t="s">
        <v>70</v>
      </c>
      <c r="Q54" s="740"/>
      <c r="R54" s="740"/>
      <c r="S54" s="740"/>
      <c r="T54" s="740"/>
      <c r="U54" s="740"/>
      <c r="V54" s="741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9" t="s">
        <v>70</v>
      </c>
      <c r="Q55" s="740"/>
      <c r="R55" s="740"/>
      <c r="S55" s="740"/>
      <c r="T55" s="740"/>
      <c r="U55" s="740"/>
      <c r="V55" s="741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42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7">
        <v>4680115885233</v>
      </c>
      <c r="E57" s="728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2"/>
      <c r="R57" s="732"/>
      <c r="S57" s="732"/>
      <c r="T57" s="733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7">
        <v>4680115884915</v>
      </c>
      <c r="E58" s="728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2"/>
      <c r="R58" s="732"/>
      <c r="S58" s="732"/>
      <c r="T58" s="733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9" t="s">
        <v>70</v>
      </c>
      <c r="Q59" s="740"/>
      <c r="R59" s="740"/>
      <c r="S59" s="740"/>
      <c r="T59" s="740"/>
      <c r="U59" s="740"/>
      <c r="V59" s="741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9" t="s">
        <v>70</v>
      </c>
      <c r="Q60" s="740"/>
      <c r="R60" s="740"/>
      <c r="S60" s="740"/>
      <c r="T60" s="740"/>
      <c r="U60" s="740"/>
      <c r="V60" s="741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44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42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7">
        <v>4680115885882</v>
      </c>
      <c r="E63" s="728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2"/>
      <c r="R63" s="732"/>
      <c r="S63" s="732"/>
      <c r="T63" s="733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7">
        <v>4680115881426</v>
      </c>
      <c r="E64" s="728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2"/>
      <c r="R64" s="732"/>
      <c r="S64" s="732"/>
      <c r="T64" s="733"/>
      <c r="U64" s="34"/>
      <c r="V64" s="34"/>
      <c r="W64" s="35" t="s">
        <v>68</v>
      </c>
      <c r="X64" s="723">
        <v>162</v>
      </c>
      <c r="Y64" s="724">
        <f t="shared" si="11"/>
        <v>162</v>
      </c>
      <c r="Z64" s="36">
        <f>IFERROR(IF(Y64=0,"",ROUNDUP(Y64/H64,0)*0.02175),"")</f>
        <v>0.32624999999999998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169.2</v>
      </c>
      <c r="BN64" s="64">
        <f t="shared" si="13"/>
        <v>169.2</v>
      </c>
      <c r="BO64" s="64">
        <f t="shared" si="14"/>
        <v>0.26785714285714279</v>
      </c>
      <c r="BP64" s="64">
        <f t="shared" si="15"/>
        <v>0.26785714285714279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7">
        <v>4680115881426</v>
      </c>
      <c r="E65" s="728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2"/>
      <c r="R65" s="732"/>
      <c r="S65" s="732"/>
      <c r="T65" s="733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7">
        <v>4680115880283</v>
      </c>
      <c r="E66" s="728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2"/>
      <c r="R66" s="732"/>
      <c r="S66" s="732"/>
      <c r="T66" s="733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7">
        <v>4680115882720</v>
      </c>
      <c r="E67" s="728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7">
        <v>4680115885899</v>
      </c>
      <c r="E68" s="728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904" t="s">
        <v>158</v>
      </c>
      <c r="Q68" s="732"/>
      <c r="R68" s="732"/>
      <c r="S68" s="732"/>
      <c r="T68" s="733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7">
        <v>4680115881525</v>
      </c>
      <c r="E69" s="728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7">
        <v>4680115881419</v>
      </c>
      <c r="E70" s="728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9" t="s">
        <v>70</v>
      </c>
      <c r="Q71" s="740"/>
      <c r="R71" s="740"/>
      <c r="S71" s="740"/>
      <c r="T71" s="740"/>
      <c r="U71" s="740"/>
      <c r="V71" s="741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14.999999999999998</v>
      </c>
      <c r="Y71" s="725">
        <f>IFERROR(Y63/H63,"0")+IFERROR(Y64/H64,"0")+IFERROR(Y65/H65,"0")+IFERROR(Y66/H66,"0")+IFERROR(Y67/H67,"0")+IFERROR(Y68/H68,"0")+IFERROR(Y69/H69,"0")+IFERROR(Y70/H70,"0")</f>
        <v>14.999999999999998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0.32624999999999998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9" t="s">
        <v>70</v>
      </c>
      <c r="Q72" s="740"/>
      <c r="R72" s="740"/>
      <c r="S72" s="740"/>
      <c r="T72" s="740"/>
      <c r="U72" s="740"/>
      <c r="V72" s="741"/>
      <c r="W72" s="37" t="s">
        <v>68</v>
      </c>
      <c r="X72" s="725">
        <f>IFERROR(SUM(X63:X70),"0")</f>
        <v>162</v>
      </c>
      <c r="Y72" s="725">
        <f>IFERROR(SUM(Y63:Y70),"0")</f>
        <v>162</v>
      </c>
      <c r="Z72" s="37"/>
      <c r="AA72" s="726"/>
      <c r="AB72" s="726"/>
      <c r="AC72" s="726"/>
    </row>
    <row r="73" spans="1:68" ht="14.25" customHeight="1" x14ac:dyDescent="0.25">
      <c r="A73" s="742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7">
        <v>4680115881440</v>
      </c>
      <c r="E74" s="728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7">
        <v>4680115882751</v>
      </c>
      <c r="E75" s="728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7">
        <v>4680115885950</v>
      </c>
      <c r="E76" s="728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30" t="s">
        <v>174</v>
      </c>
      <c r="Q76" s="732"/>
      <c r="R76" s="732"/>
      <c r="S76" s="732"/>
      <c r="T76" s="733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7">
        <v>4680115881433</v>
      </c>
      <c r="E77" s="728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9" t="s">
        <v>70</v>
      </c>
      <c r="Q78" s="740"/>
      <c r="R78" s="740"/>
      <c r="S78" s="740"/>
      <c r="T78" s="740"/>
      <c r="U78" s="740"/>
      <c r="V78" s="741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9" t="s">
        <v>70</v>
      </c>
      <c r="Q79" s="740"/>
      <c r="R79" s="740"/>
      <c r="S79" s="740"/>
      <c r="T79" s="740"/>
      <c r="U79" s="740"/>
      <c r="V79" s="741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customHeight="1" x14ac:dyDescent="0.25">
      <c r="A80" s="742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7">
        <v>4680115885066</v>
      </c>
      <c r="E81" s="728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2"/>
      <c r="R81" s="732"/>
      <c r="S81" s="732"/>
      <c r="T81" s="733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7">
        <v>4680115885042</v>
      </c>
      <c r="E82" s="728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2"/>
      <c r="R82" s="732"/>
      <c r="S82" s="732"/>
      <c r="T82" s="733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7">
        <v>4680115885080</v>
      </c>
      <c r="E83" s="728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7">
        <v>4680115885073</v>
      </c>
      <c r="E84" s="728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7">
        <v>4680115885059</v>
      </c>
      <c r="E85" s="728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3">
        <v>18</v>
      </c>
      <c r="Y85" s="724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7">
        <v>4680115885097</v>
      </c>
      <c r="E86" s="728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2"/>
      <c r="R86" s="732"/>
      <c r="S86" s="732"/>
      <c r="T86" s="733"/>
      <c r="U86" s="34"/>
      <c r="V86" s="34"/>
      <c r="W86" s="35" t="s">
        <v>68</v>
      </c>
      <c r="X86" s="723">
        <v>13</v>
      </c>
      <c r="Y86" s="724">
        <f t="shared" si="16"/>
        <v>14.4</v>
      </c>
      <c r="Z86" s="36">
        <f>IFERROR(IF(Y86=0,"",ROUNDUP(Y86/H86,0)*0.00502),"")</f>
        <v>4.0160000000000001E-2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13.722222222222221</v>
      </c>
      <c r="BN86" s="64">
        <f t="shared" si="18"/>
        <v>15.2</v>
      </c>
      <c r="BO86" s="64">
        <f t="shared" si="19"/>
        <v>3.0864197530864203E-2</v>
      </c>
      <c r="BP86" s="64">
        <f t="shared" si="20"/>
        <v>3.4188034188034191E-2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9" t="s">
        <v>70</v>
      </c>
      <c r="Q87" s="740"/>
      <c r="R87" s="740"/>
      <c r="S87" s="740"/>
      <c r="T87" s="740"/>
      <c r="U87" s="740"/>
      <c r="V87" s="741"/>
      <c r="W87" s="37" t="s">
        <v>71</v>
      </c>
      <c r="X87" s="725">
        <f>IFERROR(X81/H81,"0")+IFERROR(X82/H82,"0")+IFERROR(X83/H83,"0")+IFERROR(X84/H84,"0")+IFERROR(X85/H85,"0")+IFERROR(X86/H86,"0")</f>
        <v>17.222222222222221</v>
      </c>
      <c r="Y87" s="725">
        <f>IFERROR(Y81/H81,"0")+IFERROR(Y82/H82,"0")+IFERROR(Y83/H83,"0")+IFERROR(Y84/H84,"0")+IFERROR(Y85/H85,"0")+IFERROR(Y86/H86,"0")</f>
        <v>18</v>
      </c>
      <c r="Z87" s="725">
        <f>IFERROR(IF(Z81="",0,Z81),"0")+IFERROR(IF(Z82="",0,Z82),"0")+IFERROR(IF(Z83="",0,Z83),"0")+IFERROR(IF(Z84="",0,Z84),"0")+IFERROR(IF(Z85="",0,Z85),"0")+IFERROR(IF(Z86="",0,Z86),"0")</f>
        <v>9.0359999999999996E-2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9" t="s">
        <v>70</v>
      </c>
      <c r="Q88" s="740"/>
      <c r="R88" s="740"/>
      <c r="S88" s="740"/>
      <c r="T88" s="740"/>
      <c r="U88" s="740"/>
      <c r="V88" s="741"/>
      <c r="W88" s="37" t="s">
        <v>68</v>
      </c>
      <c r="X88" s="725">
        <f>IFERROR(SUM(X81:X86),"0")</f>
        <v>31</v>
      </c>
      <c r="Y88" s="725">
        <f>IFERROR(SUM(Y81:Y86),"0")</f>
        <v>32.4</v>
      </c>
      <c r="Z88" s="37"/>
      <c r="AA88" s="726"/>
      <c r="AB88" s="726"/>
      <c r="AC88" s="726"/>
    </row>
    <row r="89" spans="1:68" ht="14.25" customHeight="1" x14ac:dyDescent="0.25">
      <c r="A89" s="742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7">
        <v>4680115885929</v>
      </c>
      <c r="E90" s="728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6" t="s">
        <v>194</v>
      </c>
      <c r="Q90" s="732"/>
      <c r="R90" s="732"/>
      <c r="S90" s="732"/>
      <c r="T90" s="733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7">
        <v>4680115881891</v>
      </c>
      <c r="E91" s="728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9" t="s">
        <v>199</v>
      </c>
      <c r="Q91" s="732"/>
      <c r="R91" s="732"/>
      <c r="S91" s="732"/>
      <c r="T91" s="733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7">
        <v>4680115885769</v>
      </c>
      <c r="E92" s="728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9" t="s">
        <v>203</v>
      </c>
      <c r="Q92" s="732"/>
      <c r="R92" s="732"/>
      <c r="S92" s="732"/>
      <c r="T92" s="733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7">
        <v>4680115884410</v>
      </c>
      <c r="E93" s="728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31" t="s">
        <v>206</v>
      </c>
      <c r="Q93" s="732"/>
      <c r="R93" s="732"/>
      <c r="S93" s="732"/>
      <c r="T93" s="733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7">
        <v>4680115884403</v>
      </c>
      <c r="E94" s="728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2"/>
      <c r="R94" s="732"/>
      <c r="S94" s="732"/>
      <c r="T94" s="733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7">
        <v>4680115884311</v>
      </c>
      <c r="E95" s="728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8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2"/>
      <c r="R95" s="732"/>
      <c r="S95" s="732"/>
      <c r="T95" s="733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9" t="s">
        <v>70</v>
      </c>
      <c r="Q96" s="740"/>
      <c r="R96" s="740"/>
      <c r="S96" s="740"/>
      <c r="T96" s="740"/>
      <c r="U96" s="740"/>
      <c r="V96" s="741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9" t="s">
        <v>70</v>
      </c>
      <c r="Q97" s="740"/>
      <c r="R97" s="740"/>
      <c r="S97" s="740"/>
      <c r="T97" s="740"/>
      <c r="U97" s="740"/>
      <c r="V97" s="741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42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7">
        <v>4680115881532</v>
      </c>
      <c r="E99" s="728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2"/>
      <c r="R99" s="732"/>
      <c r="S99" s="732"/>
      <c r="T99" s="733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7">
        <v>4680115881532</v>
      </c>
      <c r="E100" s="728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3">
        <v>10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7">
        <v>4680115881464</v>
      </c>
      <c r="E101" s="728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2"/>
      <c r="R101" s="732"/>
      <c r="S101" s="732"/>
      <c r="T101" s="733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9" t="s">
        <v>70</v>
      </c>
      <c r="Q102" s="740"/>
      <c r="R102" s="740"/>
      <c r="S102" s="740"/>
      <c r="T102" s="740"/>
      <c r="U102" s="740"/>
      <c r="V102" s="741"/>
      <c r="W102" s="37" t="s">
        <v>71</v>
      </c>
      <c r="X102" s="725">
        <f>IFERROR(X99/H99,"0")+IFERROR(X100/H100,"0")+IFERROR(X101/H101,"0")</f>
        <v>1.1904761904761905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9" t="s">
        <v>70</v>
      </c>
      <c r="Q103" s="740"/>
      <c r="R103" s="740"/>
      <c r="S103" s="740"/>
      <c r="T103" s="740"/>
      <c r="U103" s="740"/>
      <c r="V103" s="741"/>
      <c r="W103" s="37" t="s">
        <v>68</v>
      </c>
      <c r="X103" s="725">
        <f>IFERROR(SUM(X99:X101),"0")</f>
        <v>10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customHeight="1" x14ac:dyDescent="0.25">
      <c r="A104" s="744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42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7">
        <v>4680115881327</v>
      </c>
      <c r="E106" s="728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2"/>
      <c r="R106" s="732"/>
      <c r="S106" s="732"/>
      <c r="T106" s="733"/>
      <c r="U106" s="34"/>
      <c r="V106" s="34"/>
      <c r="W106" s="35" t="s">
        <v>68</v>
      </c>
      <c r="X106" s="723">
        <v>120</v>
      </c>
      <c r="Y106" s="724">
        <f>IFERROR(IF(X106="",0,CEILING((X106/$H106),1)*$H106),"")</f>
        <v>129.60000000000002</v>
      </c>
      <c r="Z106" s="36">
        <f>IFERROR(IF(Y106=0,"",ROUNDUP(Y106/H106,0)*0.02175),"")</f>
        <v>0.26100000000000001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125.33333333333331</v>
      </c>
      <c r="BN106" s="64">
        <f>IFERROR(Y106*I106/H106,"0")</f>
        <v>135.36000000000001</v>
      </c>
      <c r="BO106" s="64">
        <f>IFERROR(1/J106*(X106/H106),"0")</f>
        <v>0.1984126984126984</v>
      </c>
      <c r="BP106" s="64">
        <f>IFERROR(1/J106*(Y106/H106),"0")</f>
        <v>0.2142857142857143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7">
        <v>4680115881518</v>
      </c>
      <c r="E107" s="728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2"/>
      <c r="R107" s="732"/>
      <c r="S107" s="732"/>
      <c r="T107" s="733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7">
        <v>4680115881303</v>
      </c>
      <c r="E108" s="728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2"/>
      <c r="R108" s="732"/>
      <c r="S108" s="732"/>
      <c r="T108" s="733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9" t="s">
        <v>70</v>
      </c>
      <c r="Q109" s="740"/>
      <c r="R109" s="740"/>
      <c r="S109" s="740"/>
      <c r="T109" s="740"/>
      <c r="U109" s="740"/>
      <c r="V109" s="741"/>
      <c r="W109" s="37" t="s">
        <v>71</v>
      </c>
      <c r="X109" s="725">
        <f>IFERROR(X106/H106,"0")+IFERROR(X107/H107,"0")+IFERROR(X108/H108,"0")</f>
        <v>11.111111111111111</v>
      </c>
      <c r="Y109" s="725">
        <f>IFERROR(Y106/H106,"0")+IFERROR(Y107/H107,"0")+IFERROR(Y108/H108,"0")</f>
        <v>12.000000000000002</v>
      </c>
      <c r="Z109" s="725">
        <f>IFERROR(IF(Z106="",0,Z106),"0")+IFERROR(IF(Z107="",0,Z107),"0")+IFERROR(IF(Z108="",0,Z108),"0")</f>
        <v>0.26100000000000001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9" t="s">
        <v>70</v>
      </c>
      <c r="Q110" s="740"/>
      <c r="R110" s="740"/>
      <c r="S110" s="740"/>
      <c r="T110" s="740"/>
      <c r="U110" s="740"/>
      <c r="V110" s="741"/>
      <c r="W110" s="37" t="s">
        <v>68</v>
      </c>
      <c r="X110" s="725">
        <f>IFERROR(SUM(X106:X108),"0")</f>
        <v>120</v>
      </c>
      <c r="Y110" s="725">
        <f>IFERROR(SUM(Y106:Y108),"0")</f>
        <v>129.60000000000002</v>
      </c>
      <c r="Z110" s="37"/>
      <c r="AA110" s="726"/>
      <c r="AB110" s="726"/>
      <c r="AC110" s="726"/>
    </row>
    <row r="111" spans="1:68" ht="14.25" customHeight="1" x14ac:dyDescent="0.25">
      <c r="A111" s="742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7">
        <v>4607091386967</v>
      </c>
      <c r="E112" s="728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7">
        <v>4607091386967</v>
      </c>
      <c r="E113" s="728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2"/>
      <c r="R113" s="732"/>
      <c r="S113" s="732"/>
      <c r="T113" s="733"/>
      <c r="U113" s="34"/>
      <c r="V113" s="34"/>
      <c r="W113" s="35" t="s">
        <v>68</v>
      </c>
      <c r="X113" s="723">
        <v>35</v>
      </c>
      <c r="Y113" s="724">
        <f>IFERROR(IF(X113="",0,CEILING((X113/$H113),1)*$H113),"")</f>
        <v>42</v>
      </c>
      <c r="Z113" s="36">
        <f>IFERROR(IF(Y113=0,"",ROUNDUP(Y113/H113,0)*0.02175),"")</f>
        <v>0.10874999999999999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37.35</v>
      </c>
      <c r="BN113" s="64">
        <f>IFERROR(Y113*I113/H113,"0")</f>
        <v>44.82</v>
      </c>
      <c r="BO113" s="64">
        <f>IFERROR(1/J113*(X113/H113),"0")</f>
        <v>7.440476190476189E-2</v>
      </c>
      <c r="BP113" s="64">
        <f>IFERROR(1/J113*(Y113/H113),"0")</f>
        <v>8.9285714285714274E-2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7">
        <v>4607091385731</v>
      </c>
      <c r="E114" s="728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3">
        <v>17</v>
      </c>
      <c r="Y114" s="724">
        <f>IFERROR(IF(X114="",0,CEILING((X114/$H114),1)*$H114),"")</f>
        <v>18.900000000000002</v>
      </c>
      <c r="Z114" s="36">
        <f>IFERROR(IF(Y114=0,"",ROUNDUP(Y114/H114,0)*0.00753),"")</f>
        <v>5.271E-2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18.712592592592593</v>
      </c>
      <c r="BN114" s="64">
        <f>IFERROR(Y114*I114/H114,"0")</f>
        <v>20.804000000000002</v>
      </c>
      <c r="BO114" s="64">
        <f>IFERROR(1/J114*(X114/H114),"0")</f>
        <v>4.0360873694207024E-2</v>
      </c>
      <c r="BP114" s="64">
        <f>IFERROR(1/J114*(Y114/H114),"0")</f>
        <v>4.4871794871794872E-2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7">
        <v>4680115880894</v>
      </c>
      <c r="E115" s="728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2"/>
      <c r="R115" s="732"/>
      <c r="S115" s="732"/>
      <c r="T115" s="733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7">
        <v>4680115880214</v>
      </c>
      <c r="E116" s="728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2"/>
      <c r="R116" s="732"/>
      <c r="S116" s="732"/>
      <c r="T116" s="733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9" t="s">
        <v>70</v>
      </c>
      <c r="Q117" s="740"/>
      <c r="R117" s="740"/>
      <c r="S117" s="740"/>
      <c r="T117" s="740"/>
      <c r="U117" s="740"/>
      <c r="V117" s="741"/>
      <c r="W117" s="37" t="s">
        <v>71</v>
      </c>
      <c r="X117" s="725">
        <f>IFERROR(X112/H112,"0")+IFERROR(X113/H113,"0")+IFERROR(X114/H114,"0")+IFERROR(X115/H115,"0")+IFERROR(X116/H116,"0")</f>
        <v>10.462962962962962</v>
      </c>
      <c r="Y117" s="725">
        <f>IFERROR(Y112/H112,"0")+IFERROR(Y113/H113,"0")+IFERROR(Y114/H114,"0")+IFERROR(Y115/H115,"0")+IFERROR(Y116/H116,"0")</f>
        <v>12</v>
      </c>
      <c r="Z117" s="725">
        <f>IFERROR(IF(Z112="",0,Z112),"0")+IFERROR(IF(Z113="",0,Z113),"0")+IFERROR(IF(Z114="",0,Z114),"0")+IFERROR(IF(Z115="",0,Z115),"0")+IFERROR(IF(Z116="",0,Z116),"0")</f>
        <v>0.16145999999999999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9" t="s">
        <v>70</v>
      </c>
      <c r="Q118" s="740"/>
      <c r="R118" s="740"/>
      <c r="S118" s="740"/>
      <c r="T118" s="740"/>
      <c r="U118" s="740"/>
      <c r="V118" s="741"/>
      <c r="W118" s="37" t="s">
        <v>68</v>
      </c>
      <c r="X118" s="725">
        <f>IFERROR(SUM(X112:X116),"0")</f>
        <v>52</v>
      </c>
      <c r="Y118" s="725">
        <f>IFERROR(SUM(Y112:Y116),"0")</f>
        <v>60.900000000000006</v>
      </c>
      <c r="Z118" s="37"/>
      <c r="AA118" s="726"/>
      <c r="AB118" s="726"/>
      <c r="AC118" s="726"/>
    </row>
    <row r="119" spans="1:68" ht="16.5" customHeight="1" x14ac:dyDescent="0.25">
      <c r="A119" s="744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42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7">
        <v>4680115882133</v>
      </c>
      <c r="E121" s="728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2"/>
      <c r="R121" s="732"/>
      <c r="S121" s="732"/>
      <c r="T121" s="733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7">
        <v>4680115882133</v>
      </c>
      <c r="E122" s="728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2"/>
      <c r="R122" s="732"/>
      <c r="S122" s="732"/>
      <c r="T122" s="733"/>
      <c r="U122" s="34"/>
      <c r="V122" s="34"/>
      <c r="W122" s="35" t="s">
        <v>68</v>
      </c>
      <c r="X122" s="723">
        <v>112</v>
      </c>
      <c r="Y122" s="724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116.8</v>
      </c>
      <c r="BN122" s="64">
        <f>IFERROR(Y122*I122/H122,"0")</f>
        <v>116.8</v>
      </c>
      <c r="BO122" s="64">
        <f>IFERROR(1/J122*(X122/H122),"0")</f>
        <v>0.17857142857142855</v>
      </c>
      <c r="BP122" s="64">
        <f>IFERROR(1/J122*(Y122/H122),"0")</f>
        <v>0.17857142857142855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7">
        <v>4680115880269</v>
      </c>
      <c r="E123" s="728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2"/>
      <c r="R123" s="732"/>
      <c r="S123" s="732"/>
      <c r="T123" s="733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7">
        <v>4680115880429</v>
      </c>
      <c r="E124" s="728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7">
        <v>4680115881457</v>
      </c>
      <c r="E125" s="728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2"/>
      <c r="R125" s="732"/>
      <c r="S125" s="732"/>
      <c r="T125" s="733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9" t="s">
        <v>70</v>
      </c>
      <c r="Q126" s="740"/>
      <c r="R126" s="740"/>
      <c r="S126" s="740"/>
      <c r="T126" s="740"/>
      <c r="U126" s="740"/>
      <c r="V126" s="741"/>
      <c r="W126" s="37" t="s">
        <v>71</v>
      </c>
      <c r="X126" s="725">
        <f>IFERROR(X121/H121,"0")+IFERROR(X122/H122,"0")+IFERROR(X123/H123,"0")+IFERROR(X124/H124,"0")+IFERROR(X125/H125,"0")</f>
        <v>10</v>
      </c>
      <c r="Y126" s="725">
        <f>IFERROR(Y121/H121,"0")+IFERROR(Y122/H122,"0")+IFERROR(Y123/H123,"0")+IFERROR(Y124/H124,"0")+IFERROR(Y125/H125,"0")</f>
        <v>10</v>
      </c>
      <c r="Z126" s="725">
        <f>IFERROR(IF(Z121="",0,Z121),"0")+IFERROR(IF(Z122="",0,Z122),"0")+IFERROR(IF(Z123="",0,Z123),"0")+IFERROR(IF(Z124="",0,Z124),"0")+IFERROR(IF(Z125="",0,Z125),"0")</f>
        <v>0.21749999999999997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9" t="s">
        <v>70</v>
      </c>
      <c r="Q127" s="740"/>
      <c r="R127" s="740"/>
      <c r="S127" s="740"/>
      <c r="T127" s="740"/>
      <c r="U127" s="740"/>
      <c r="V127" s="741"/>
      <c r="W127" s="37" t="s">
        <v>68</v>
      </c>
      <c r="X127" s="725">
        <f>IFERROR(SUM(X121:X125),"0")</f>
        <v>112</v>
      </c>
      <c r="Y127" s="725">
        <f>IFERROR(SUM(Y121:Y125),"0")</f>
        <v>112</v>
      </c>
      <c r="Z127" s="37"/>
      <c r="AA127" s="726"/>
      <c r="AB127" s="726"/>
      <c r="AC127" s="726"/>
    </row>
    <row r="128" spans="1:68" ht="14.25" customHeight="1" x14ac:dyDescent="0.25">
      <c r="A128" s="742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7">
        <v>4680115881488</v>
      </c>
      <c r="E129" s="728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3">
        <v>22</v>
      </c>
      <c r="Y129" s="724">
        <f>IFERROR(IF(X129="",0,CEILING((X129/$H129),1)*$H129),"")</f>
        <v>32.400000000000006</v>
      </c>
      <c r="Z129" s="36">
        <f>IFERROR(IF(Y129=0,"",ROUNDUP(Y129/H129,0)*0.02175),"")</f>
        <v>6.5250000000000002E-2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22.977777777777774</v>
      </c>
      <c r="BN129" s="64">
        <f>IFERROR(Y129*I129/H129,"0")</f>
        <v>33.840000000000003</v>
      </c>
      <c r="BO129" s="64">
        <f>IFERROR(1/J129*(X129/H129),"0")</f>
        <v>3.6375661375661367E-2</v>
      </c>
      <c r="BP129" s="64">
        <f>IFERROR(1/J129*(Y129/H129),"0")</f>
        <v>5.3571428571428575E-2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7">
        <v>4680115881488</v>
      </c>
      <c r="E130" s="728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5" t="s">
        <v>258</v>
      </c>
      <c r="Q130" s="732"/>
      <c r="R130" s="732"/>
      <c r="S130" s="732"/>
      <c r="T130" s="733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7">
        <v>4680115882775</v>
      </c>
      <c r="E131" s="728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55" t="s">
        <v>262</v>
      </c>
      <c r="Q131" s="732"/>
      <c r="R131" s="732"/>
      <c r="S131" s="732"/>
      <c r="T131" s="733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7">
        <v>4680115882775</v>
      </c>
      <c r="E132" s="728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7">
        <v>4680115880658</v>
      </c>
      <c r="E133" s="728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2"/>
      <c r="R133" s="732"/>
      <c r="S133" s="732"/>
      <c r="T133" s="733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9" t="s">
        <v>70</v>
      </c>
      <c r="Q134" s="740"/>
      <c r="R134" s="740"/>
      <c r="S134" s="740"/>
      <c r="T134" s="740"/>
      <c r="U134" s="740"/>
      <c r="V134" s="741"/>
      <c r="W134" s="37" t="s">
        <v>71</v>
      </c>
      <c r="X134" s="725">
        <f>IFERROR(X129/H129,"0")+IFERROR(X130/H130,"0")+IFERROR(X131/H131,"0")+IFERROR(X132/H132,"0")+IFERROR(X133/H133,"0")</f>
        <v>2.0370370370370368</v>
      </c>
      <c r="Y134" s="725">
        <f>IFERROR(Y129/H129,"0")+IFERROR(Y130/H130,"0")+IFERROR(Y131/H131,"0")+IFERROR(Y132/H132,"0")+IFERROR(Y133/H133,"0")</f>
        <v>3.0000000000000004</v>
      </c>
      <c r="Z134" s="725">
        <f>IFERROR(IF(Z129="",0,Z129),"0")+IFERROR(IF(Z130="",0,Z130),"0")+IFERROR(IF(Z131="",0,Z131),"0")+IFERROR(IF(Z132="",0,Z132),"0")+IFERROR(IF(Z133="",0,Z133),"0")</f>
        <v>6.5250000000000002E-2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9" t="s">
        <v>70</v>
      </c>
      <c r="Q135" s="740"/>
      <c r="R135" s="740"/>
      <c r="S135" s="740"/>
      <c r="T135" s="740"/>
      <c r="U135" s="740"/>
      <c r="V135" s="741"/>
      <c r="W135" s="37" t="s">
        <v>68</v>
      </c>
      <c r="X135" s="725">
        <f>IFERROR(SUM(X129:X133),"0")</f>
        <v>22</v>
      </c>
      <c r="Y135" s="725">
        <f>IFERROR(SUM(Y129:Y133),"0")</f>
        <v>32.400000000000006</v>
      </c>
      <c r="Z135" s="37"/>
      <c r="AA135" s="726"/>
      <c r="AB135" s="726"/>
      <c r="AC135" s="726"/>
    </row>
    <row r="136" spans="1:68" ht="14.25" customHeight="1" x14ac:dyDescent="0.25">
      <c r="A136" s="742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7">
        <v>4607091385168</v>
      </c>
      <c r="E137" s="728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3">
        <v>1638</v>
      </c>
      <c r="Y137" s="724">
        <f t="shared" ref="Y137:Y143" si="26">IFERROR(IF(X137="",0,CEILING((X137/$H137),1)*$H137),"")</f>
        <v>1638</v>
      </c>
      <c r="Z137" s="36">
        <f>IFERROR(IF(Y137=0,"",ROUNDUP(Y137/H137,0)*0.02175),"")</f>
        <v>4.24125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1746.81</v>
      </c>
      <c r="BN137" s="64">
        <f t="shared" ref="BN137:BN143" si="28">IFERROR(Y137*I137/H137,"0")</f>
        <v>1746.81</v>
      </c>
      <c r="BO137" s="64">
        <f t="shared" ref="BO137:BO143" si="29">IFERROR(1/J137*(X137/H137),"0")</f>
        <v>3.4821428571428568</v>
      </c>
      <c r="BP137" s="64">
        <f t="shared" ref="BP137:BP143" si="30">IFERROR(1/J137*(Y137/H137),"0")</f>
        <v>3.4821428571428568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7">
        <v>4607091385168</v>
      </c>
      <c r="E138" s="728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2"/>
      <c r="R138" s="732"/>
      <c r="S138" s="732"/>
      <c r="T138" s="733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7">
        <v>4680115884540</v>
      </c>
      <c r="E139" s="728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8" t="s">
        <v>274</v>
      </c>
      <c r="Q139" s="732"/>
      <c r="R139" s="732"/>
      <c r="S139" s="732"/>
      <c r="T139" s="733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7">
        <v>4607091383256</v>
      </c>
      <c r="E140" s="728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2"/>
      <c r="R140" s="732"/>
      <c r="S140" s="732"/>
      <c r="T140" s="733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7">
        <v>4607091385748</v>
      </c>
      <c r="E141" s="728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2"/>
      <c r="R141" s="732"/>
      <c r="S141" s="732"/>
      <c r="T141" s="733"/>
      <c r="U141" s="34"/>
      <c r="V141" s="34"/>
      <c r="W141" s="35" t="s">
        <v>68</v>
      </c>
      <c r="X141" s="723">
        <v>236</v>
      </c>
      <c r="Y141" s="724">
        <f t="shared" si="26"/>
        <v>237.60000000000002</v>
      </c>
      <c r="Z141" s="36">
        <f>IFERROR(IF(Y141=0,"",ROUNDUP(Y141/H141,0)*0.00753),"")</f>
        <v>0.66264000000000001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259.77481481481476</v>
      </c>
      <c r="BN141" s="64">
        <f t="shared" si="28"/>
        <v>261.536</v>
      </c>
      <c r="BO141" s="64">
        <f t="shared" si="29"/>
        <v>0.56030389363722688</v>
      </c>
      <c r="BP141" s="64">
        <f t="shared" si="30"/>
        <v>0.5641025641025641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7">
        <v>4680115884533</v>
      </c>
      <c r="E142" s="728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7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2"/>
      <c r="R142" s="732"/>
      <c r="S142" s="732"/>
      <c r="T142" s="733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7">
        <v>4680115882645</v>
      </c>
      <c r="E143" s="728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2"/>
      <c r="R143" s="732"/>
      <c r="S143" s="732"/>
      <c r="T143" s="733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9" t="s">
        <v>70</v>
      </c>
      <c r="Q144" s="740"/>
      <c r="R144" s="740"/>
      <c r="S144" s="740"/>
      <c r="T144" s="740"/>
      <c r="U144" s="740"/>
      <c r="V144" s="741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282.40740740740739</v>
      </c>
      <c r="Y144" s="725">
        <f>IFERROR(Y137/H137,"0")+IFERROR(Y138/H138,"0")+IFERROR(Y139/H139,"0")+IFERROR(Y140/H140,"0")+IFERROR(Y141/H141,"0")+IFERROR(Y142/H142,"0")+IFERROR(Y143/H143,"0")</f>
        <v>283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4.9038899999999996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9" t="s">
        <v>70</v>
      </c>
      <c r="Q145" s="740"/>
      <c r="R145" s="740"/>
      <c r="S145" s="740"/>
      <c r="T145" s="740"/>
      <c r="U145" s="740"/>
      <c r="V145" s="741"/>
      <c r="W145" s="37" t="s">
        <v>68</v>
      </c>
      <c r="X145" s="725">
        <f>IFERROR(SUM(X137:X143),"0")</f>
        <v>1874</v>
      </c>
      <c r="Y145" s="725">
        <f>IFERROR(SUM(Y137:Y143),"0")</f>
        <v>1875.6</v>
      </c>
      <c r="Z145" s="37"/>
      <c r="AA145" s="726"/>
      <c r="AB145" s="726"/>
      <c r="AC145" s="726"/>
    </row>
    <row r="146" spans="1:68" ht="14.25" customHeight="1" x14ac:dyDescent="0.25">
      <c r="A146" s="742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7">
        <v>4680115882652</v>
      </c>
      <c r="E147" s="728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7">
        <v>4680115880238</v>
      </c>
      <c r="E148" s="728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2"/>
      <c r="R148" s="732"/>
      <c r="S148" s="732"/>
      <c r="T148" s="733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9" t="s">
        <v>70</v>
      </c>
      <c r="Q149" s="740"/>
      <c r="R149" s="740"/>
      <c r="S149" s="740"/>
      <c r="T149" s="740"/>
      <c r="U149" s="740"/>
      <c r="V149" s="741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9" t="s">
        <v>70</v>
      </c>
      <c r="Q150" s="740"/>
      <c r="R150" s="740"/>
      <c r="S150" s="740"/>
      <c r="T150" s="740"/>
      <c r="U150" s="740"/>
      <c r="V150" s="741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44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42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7">
        <v>4680115882577</v>
      </c>
      <c r="E153" s="728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7">
        <v>4680115882577</v>
      </c>
      <c r="E154" s="728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2"/>
      <c r="R154" s="732"/>
      <c r="S154" s="732"/>
      <c r="T154" s="733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9" t="s">
        <v>70</v>
      </c>
      <c r="Q155" s="740"/>
      <c r="R155" s="740"/>
      <c r="S155" s="740"/>
      <c r="T155" s="740"/>
      <c r="U155" s="740"/>
      <c r="V155" s="741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9" t="s">
        <v>70</v>
      </c>
      <c r="Q156" s="740"/>
      <c r="R156" s="740"/>
      <c r="S156" s="740"/>
      <c r="T156" s="740"/>
      <c r="U156" s="740"/>
      <c r="V156" s="741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42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7">
        <v>4680115883444</v>
      </c>
      <c r="E158" s="728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7">
        <v>4680115883444</v>
      </c>
      <c r="E159" s="728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2"/>
      <c r="R159" s="732"/>
      <c r="S159" s="732"/>
      <c r="T159" s="733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9" t="s">
        <v>70</v>
      </c>
      <c r="Q160" s="740"/>
      <c r="R160" s="740"/>
      <c r="S160" s="740"/>
      <c r="T160" s="740"/>
      <c r="U160" s="740"/>
      <c r="V160" s="741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9" t="s">
        <v>70</v>
      </c>
      <c r="Q161" s="740"/>
      <c r="R161" s="740"/>
      <c r="S161" s="740"/>
      <c r="T161" s="740"/>
      <c r="U161" s="740"/>
      <c r="V161" s="741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42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7">
        <v>4680115882584</v>
      </c>
      <c r="E163" s="728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2"/>
      <c r="R163" s="732"/>
      <c r="S163" s="732"/>
      <c r="T163" s="733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7">
        <v>4680115882584</v>
      </c>
      <c r="E164" s="728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2"/>
      <c r="R164" s="732"/>
      <c r="S164" s="732"/>
      <c r="T164" s="733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9" t="s">
        <v>70</v>
      </c>
      <c r="Q165" s="740"/>
      <c r="R165" s="740"/>
      <c r="S165" s="740"/>
      <c r="T165" s="740"/>
      <c r="U165" s="740"/>
      <c r="V165" s="741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9" t="s">
        <v>70</v>
      </c>
      <c r="Q166" s="740"/>
      <c r="R166" s="740"/>
      <c r="S166" s="740"/>
      <c r="T166" s="740"/>
      <c r="U166" s="740"/>
      <c r="V166" s="741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44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42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7">
        <v>4607091382952</v>
      </c>
      <c r="E169" s="728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2"/>
      <c r="R169" s="732"/>
      <c r="S169" s="732"/>
      <c r="T169" s="733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7">
        <v>4607091384604</v>
      </c>
      <c r="E170" s="728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9" t="s">
        <v>70</v>
      </c>
      <c r="Q171" s="740"/>
      <c r="R171" s="740"/>
      <c r="S171" s="740"/>
      <c r="T171" s="740"/>
      <c r="U171" s="740"/>
      <c r="V171" s="741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9" t="s">
        <v>70</v>
      </c>
      <c r="Q172" s="740"/>
      <c r="R172" s="740"/>
      <c r="S172" s="740"/>
      <c r="T172" s="740"/>
      <c r="U172" s="740"/>
      <c r="V172" s="741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42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7">
        <v>4607091387667</v>
      </c>
      <c r="E174" s="728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2"/>
      <c r="R174" s="732"/>
      <c r="S174" s="732"/>
      <c r="T174" s="733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7">
        <v>4607091387636</v>
      </c>
      <c r="E175" s="728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2"/>
      <c r="R175" s="732"/>
      <c r="S175" s="732"/>
      <c r="T175" s="733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7">
        <v>4607091382426</v>
      </c>
      <c r="E176" s="728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2"/>
      <c r="R176" s="732"/>
      <c r="S176" s="732"/>
      <c r="T176" s="733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7">
        <v>4607091386547</v>
      </c>
      <c r="E177" s="728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2"/>
      <c r="R177" s="732"/>
      <c r="S177" s="732"/>
      <c r="T177" s="733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7">
        <v>4607091382464</v>
      </c>
      <c r="E178" s="728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2"/>
      <c r="R178" s="732"/>
      <c r="S178" s="732"/>
      <c r="T178" s="733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9" t="s">
        <v>70</v>
      </c>
      <c r="Q179" s="740"/>
      <c r="R179" s="740"/>
      <c r="S179" s="740"/>
      <c r="T179" s="740"/>
      <c r="U179" s="740"/>
      <c r="V179" s="741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9" t="s">
        <v>70</v>
      </c>
      <c r="Q180" s="740"/>
      <c r="R180" s="740"/>
      <c r="S180" s="740"/>
      <c r="T180" s="740"/>
      <c r="U180" s="740"/>
      <c r="V180" s="741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42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7">
        <v>4607091385304</v>
      </c>
      <c r="E182" s="728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2"/>
      <c r="R182" s="732"/>
      <c r="S182" s="732"/>
      <c r="T182" s="733"/>
      <c r="U182" s="34"/>
      <c r="V182" s="34"/>
      <c r="W182" s="35" t="s">
        <v>68</v>
      </c>
      <c r="X182" s="723">
        <v>5</v>
      </c>
      <c r="Y182" s="724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5.3357142857142854</v>
      </c>
      <c r="BN182" s="64">
        <f>IFERROR(Y182*I182/H182,"0")</f>
        <v>8.9640000000000004</v>
      </c>
      <c r="BO182" s="64">
        <f>IFERROR(1/J182*(X182/H182),"0")</f>
        <v>1.0629251700680272E-2</v>
      </c>
      <c r="BP182" s="64">
        <f>IFERROR(1/J182*(Y182/H182),"0")</f>
        <v>1.7857142857142856E-2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7">
        <v>4607091386264</v>
      </c>
      <c r="E183" s="728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2"/>
      <c r="R183" s="732"/>
      <c r="S183" s="732"/>
      <c r="T183" s="733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7">
        <v>4607091385427</v>
      </c>
      <c r="E184" s="728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2"/>
      <c r="R184" s="732"/>
      <c r="S184" s="732"/>
      <c r="T184" s="733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9" t="s">
        <v>70</v>
      </c>
      <c r="Q185" s="740"/>
      <c r="R185" s="740"/>
      <c r="S185" s="740"/>
      <c r="T185" s="740"/>
      <c r="U185" s="740"/>
      <c r="V185" s="741"/>
      <c r="W185" s="37" t="s">
        <v>71</v>
      </c>
      <c r="X185" s="725">
        <f>IFERROR(X182/H182,"0")+IFERROR(X183/H183,"0")+IFERROR(X184/H184,"0")</f>
        <v>0.59523809523809523</v>
      </c>
      <c r="Y185" s="725">
        <f>IFERROR(Y182/H182,"0")+IFERROR(Y183/H183,"0")+IFERROR(Y184/H184,"0")</f>
        <v>1</v>
      </c>
      <c r="Z185" s="725">
        <f>IFERROR(IF(Z182="",0,Z182),"0")+IFERROR(IF(Z183="",0,Z183),"0")+IFERROR(IF(Z184="",0,Z184),"0")</f>
        <v>2.1749999999999999E-2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9" t="s">
        <v>70</v>
      </c>
      <c r="Q186" s="740"/>
      <c r="R186" s="740"/>
      <c r="S186" s="740"/>
      <c r="T186" s="740"/>
      <c r="U186" s="740"/>
      <c r="V186" s="741"/>
      <c r="W186" s="37" t="s">
        <v>68</v>
      </c>
      <c r="X186" s="725">
        <f>IFERROR(SUM(X182:X184),"0")</f>
        <v>5</v>
      </c>
      <c r="Y186" s="725">
        <f>IFERROR(SUM(Y182:Y184),"0")</f>
        <v>8.4</v>
      </c>
      <c r="Z186" s="37"/>
      <c r="AA186" s="726"/>
      <c r="AB186" s="726"/>
      <c r="AC186" s="726"/>
    </row>
    <row r="187" spans="1:68" ht="27.75" customHeight="1" x14ac:dyDescent="0.2">
      <c r="A187" s="825" t="s">
        <v>331</v>
      </c>
      <c r="B187" s="826"/>
      <c r="C187" s="826"/>
      <c r="D187" s="826"/>
      <c r="E187" s="826"/>
      <c r="F187" s="826"/>
      <c r="G187" s="826"/>
      <c r="H187" s="826"/>
      <c r="I187" s="826"/>
      <c r="J187" s="826"/>
      <c r="K187" s="826"/>
      <c r="L187" s="826"/>
      <c r="M187" s="826"/>
      <c r="N187" s="826"/>
      <c r="O187" s="826"/>
      <c r="P187" s="826"/>
      <c r="Q187" s="826"/>
      <c r="R187" s="826"/>
      <c r="S187" s="826"/>
      <c r="T187" s="826"/>
      <c r="U187" s="826"/>
      <c r="V187" s="826"/>
      <c r="W187" s="826"/>
      <c r="X187" s="826"/>
      <c r="Y187" s="826"/>
      <c r="Z187" s="826"/>
      <c r="AA187" s="48"/>
      <c r="AB187" s="48"/>
      <c r="AC187" s="48"/>
    </row>
    <row r="188" spans="1:68" ht="16.5" customHeight="1" x14ac:dyDescent="0.25">
      <c r="A188" s="744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42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7">
        <v>4680115886223</v>
      </c>
      <c r="E190" s="728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6" t="s">
        <v>335</v>
      </c>
      <c r="Q190" s="732"/>
      <c r="R190" s="732"/>
      <c r="S190" s="732"/>
      <c r="T190" s="733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9" t="s">
        <v>70</v>
      </c>
      <c r="Q191" s="740"/>
      <c r="R191" s="740"/>
      <c r="S191" s="740"/>
      <c r="T191" s="740"/>
      <c r="U191" s="740"/>
      <c r="V191" s="741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9" t="s">
        <v>70</v>
      </c>
      <c r="Q192" s="740"/>
      <c r="R192" s="740"/>
      <c r="S192" s="740"/>
      <c r="T192" s="740"/>
      <c r="U192" s="740"/>
      <c r="V192" s="741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42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7">
        <v>4680115880993</v>
      </c>
      <c r="E194" s="728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2"/>
      <c r="R194" s="732"/>
      <c r="S194" s="732"/>
      <c r="T194" s="733"/>
      <c r="U194" s="34"/>
      <c r="V194" s="34"/>
      <c r="W194" s="35" t="s">
        <v>68</v>
      </c>
      <c r="X194" s="723">
        <v>32</v>
      </c>
      <c r="Y194" s="724">
        <f t="shared" ref="Y194:Y201" si="31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33.980952380952381</v>
      </c>
      <c r="BN194" s="64">
        <f t="shared" ref="BN194:BN201" si="33">IFERROR(Y194*I194/H194,"0")</f>
        <v>35.68</v>
      </c>
      <c r="BO194" s="64">
        <f t="shared" ref="BO194:BO201" si="34">IFERROR(1/J194*(X194/H194),"0")</f>
        <v>4.8840048840048833E-2</v>
      </c>
      <c r="BP194" s="64">
        <f t="shared" ref="BP194:BP201" si="35">IFERROR(1/J194*(Y194/H194),"0")</f>
        <v>5.128205128205128E-2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7">
        <v>4680115881761</v>
      </c>
      <c r="E195" s="728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2"/>
      <c r="R195" s="732"/>
      <c r="S195" s="732"/>
      <c r="T195" s="733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7">
        <v>4680115881563</v>
      </c>
      <c r="E196" s="728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2"/>
      <c r="R196" s="732"/>
      <c r="S196" s="732"/>
      <c r="T196" s="733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7">
        <v>4680115880986</v>
      </c>
      <c r="E197" s="728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2"/>
      <c r="R197" s="732"/>
      <c r="S197" s="732"/>
      <c r="T197" s="733"/>
      <c r="U197" s="34"/>
      <c r="V197" s="34"/>
      <c r="W197" s="35" t="s">
        <v>68</v>
      </c>
      <c r="X197" s="723">
        <v>26</v>
      </c>
      <c r="Y197" s="724">
        <f t="shared" si="31"/>
        <v>27.3</v>
      </c>
      <c r="Z197" s="36">
        <f>IFERROR(IF(Y197=0,"",ROUNDUP(Y197/H197,0)*0.00502),"")</f>
        <v>6.5259999999999999E-2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27.609523809523807</v>
      </c>
      <c r="BN197" s="64">
        <f t="shared" si="33"/>
        <v>28.99</v>
      </c>
      <c r="BO197" s="64">
        <f t="shared" si="34"/>
        <v>5.2910052910052907E-2</v>
      </c>
      <c r="BP197" s="64">
        <f t="shared" si="35"/>
        <v>5.5555555555555559E-2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7">
        <v>4680115881785</v>
      </c>
      <c r="E198" s="728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2"/>
      <c r="R198" s="732"/>
      <c r="S198" s="732"/>
      <c r="T198" s="733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7">
        <v>4680115881679</v>
      </c>
      <c r="E199" s="728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2"/>
      <c r="R199" s="732"/>
      <c r="S199" s="732"/>
      <c r="T199" s="733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7">
        <v>4680115880191</v>
      </c>
      <c r="E200" s="728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2"/>
      <c r="R200" s="732"/>
      <c r="S200" s="732"/>
      <c r="T200" s="733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7">
        <v>4680115883963</v>
      </c>
      <c r="E201" s="728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2"/>
      <c r="R201" s="732"/>
      <c r="S201" s="732"/>
      <c r="T201" s="733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9" t="s">
        <v>70</v>
      </c>
      <c r="Q202" s="740"/>
      <c r="R202" s="740"/>
      <c r="S202" s="740"/>
      <c r="T202" s="740"/>
      <c r="U202" s="740"/>
      <c r="V202" s="741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20</v>
      </c>
      <c r="Y202" s="725">
        <f>IFERROR(Y194/H194,"0")+IFERROR(Y195/H195,"0")+IFERROR(Y196/H196,"0")+IFERROR(Y197/H197,"0")+IFERROR(Y198/H198,"0")+IFERROR(Y199/H199,"0")+IFERROR(Y200/H200,"0")+IFERROR(Y201/H201,"0")</f>
        <v>21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0.1255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9" t="s">
        <v>70</v>
      </c>
      <c r="Q203" s="740"/>
      <c r="R203" s="740"/>
      <c r="S203" s="740"/>
      <c r="T203" s="740"/>
      <c r="U203" s="740"/>
      <c r="V203" s="741"/>
      <c r="W203" s="37" t="s">
        <v>68</v>
      </c>
      <c r="X203" s="725">
        <f>IFERROR(SUM(X194:X201),"0")</f>
        <v>58</v>
      </c>
      <c r="Y203" s="725">
        <f>IFERROR(SUM(Y194:Y201),"0")</f>
        <v>60.900000000000006</v>
      </c>
      <c r="Z203" s="37"/>
      <c r="AA203" s="726"/>
      <c r="AB203" s="726"/>
      <c r="AC203" s="726"/>
    </row>
    <row r="204" spans="1:68" ht="16.5" customHeight="1" x14ac:dyDescent="0.25">
      <c r="A204" s="744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42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7">
        <v>4680115881402</v>
      </c>
      <c r="E206" s="728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7">
        <v>4680115881396</v>
      </c>
      <c r="E207" s="728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2"/>
      <c r="R207" s="732"/>
      <c r="S207" s="732"/>
      <c r="T207" s="733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9" t="s">
        <v>70</v>
      </c>
      <c r="Q208" s="740"/>
      <c r="R208" s="740"/>
      <c r="S208" s="740"/>
      <c r="T208" s="740"/>
      <c r="U208" s="740"/>
      <c r="V208" s="741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9" t="s">
        <v>70</v>
      </c>
      <c r="Q209" s="740"/>
      <c r="R209" s="740"/>
      <c r="S209" s="740"/>
      <c r="T209" s="740"/>
      <c r="U209" s="740"/>
      <c r="V209" s="741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42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7">
        <v>4680115882935</v>
      </c>
      <c r="E211" s="728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7">
        <v>4680115880764</v>
      </c>
      <c r="E212" s="728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2"/>
      <c r="R212" s="732"/>
      <c r="S212" s="732"/>
      <c r="T212" s="733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9" t="s">
        <v>70</v>
      </c>
      <c r="Q213" s="740"/>
      <c r="R213" s="740"/>
      <c r="S213" s="740"/>
      <c r="T213" s="740"/>
      <c r="U213" s="740"/>
      <c r="V213" s="741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9" t="s">
        <v>70</v>
      </c>
      <c r="Q214" s="740"/>
      <c r="R214" s="740"/>
      <c r="S214" s="740"/>
      <c r="T214" s="740"/>
      <c r="U214" s="740"/>
      <c r="V214" s="741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42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7">
        <v>4680115882683</v>
      </c>
      <c r="E216" s="728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2"/>
      <c r="R216" s="732"/>
      <c r="S216" s="732"/>
      <c r="T216" s="733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7">
        <v>4680115882690</v>
      </c>
      <c r="E217" s="728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2"/>
      <c r="R217" s="732"/>
      <c r="S217" s="732"/>
      <c r="T217" s="733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7">
        <v>4680115882669</v>
      </c>
      <c r="E218" s="728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7">
        <v>4680115882676</v>
      </c>
      <c r="E219" s="728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7">
        <v>4680115884014</v>
      </c>
      <c r="E220" s="728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7">
        <v>4680115884007</v>
      </c>
      <c r="E221" s="728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7">
        <v>4680115884038</v>
      </c>
      <c r="E222" s="728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7">
        <v>4680115884021</v>
      </c>
      <c r="E223" s="728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9" t="s">
        <v>70</v>
      </c>
      <c r="Q224" s="740"/>
      <c r="R224" s="740"/>
      <c r="S224" s="740"/>
      <c r="T224" s="740"/>
      <c r="U224" s="740"/>
      <c r="V224" s="741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9" t="s">
        <v>70</v>
      </c>
      <c r="Q225" s="740"/>
      <c r="R225" s="740"/>
      <c r="S225" s="740"/>
      <c r="T225" s="740"/>
      <c r="U225" s="740"/>
      <c r="V225" s="741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customHeight="1" x14ac:dyDescent="0.25">
      <c r="A226" s="742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7">
        <v>4680115881594</v>
      </c>
      <c r="E227" s="728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2"/>
      <c r="R227" s="732"/>
      <c r="S227" s="732"/>
      <c r="T227" s="733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7">
        <v>4680115880962</v>
      </c>
      <c r="E228" s="728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2"/>
      <c r="R228" s="732"/>
      <c r="S228" s="732"/>
      <c r="T228" s="733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7">
        <v>4680115881617</v>
      </c>
      <c r="E229" s="728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2"/>
      <c r="R229" s="732"/>
      <c r="S229" s="732"/>
      <c r="T229" s="733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7">
        <v>4680115880573</v>
      </c>
      <c r="E230" s="728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2"/>
      <c r="R230" s="732"/>
      <c r="S230" s="732"/>
      <c r="T230" s="733"/>
      <c r="U230" s="34"/>
      <c r="V230" s="34"/>
      <c r="W230" s="35" t="s">
        <v>68</v>
      </c>
      <c r="X230" s="723">
        <v>10</v>
      </c>
      <c r="Y230" s="724">
        <f t="shared" si="41"/>
        <v>17.399999999999999</v>
      </c>
      <c r="Z230" s="36">
        <f>IFERROR(IF(Y230=0,"",ROUNDUP(Y230/H230,0)*0.02175),"")</f>
        <v>4.3499999999999997E-2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10.648275862068965</v>
      </c>
      <c r="BN230" s="64">
        <f t="shared" si="43"/>
        <v>18.527999999999999</v>
      </c>
      <c r="BO230" s="64">
        <f t="shared" si="44"/>
        <v>2.0525451559934321E-2</v>
      </c>
      <c r="BP230" s="64">
        <f t="shared" si="45"/>
        <v>3.5714285714285712E-2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7">
        <v>4680115882195</v>
      </c>
      <c r="E231" s="728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3">
        <v>195</v>
      </c>
      <c r="Y231" s="724">
        <f t="shared" si="41"/>
        <v>196.79999999999998</v>
      </c>
      <c r="Z231" s="36">
        <f t="shared" ref="Z231:Z237" si="46">IFERROR(IF(Y231=0,"",ROUNDUP(Y231/H231,0)*0.00753),"")</f>
        <v>0.61746000000000001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218.5625</v>
      </c>
      <c r="BN231" s="64">
        <f t="shared" si="43"/>
        <v>220.57999999999998</v>
      </c>
      <c r="BO231" s="64">
        <f t="shared" si="44"/>
        <v>0.52083333333333337</v>
      </c>
      <c r="BP231" s="64">
        <f t="shared" si="45"/>
        <v>0.52564102564102566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7">
        <v>4680115882607</v>
      </c>
      <c r="E232" s="728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7">
        <v>4680115880092</v>
      </c>
      <c r="E233" s="728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3">
        <v>192</v>
      </c>
      <c r="Y233" s="724">
        <f t="shared" si="41"/>
        <v>192</v>
      </c>
      <c r="Z233" s="36">
        <f t="shared" si="46"/>
        <v>0.60240000000000005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213.76000000000002</v>
      </c>
      <c r="BN233" s="64">
        <f t="shared" si="43"/>
        <v>213.76000000000002</v>
      </c>
      <c r="BO233" s="64">
        <f t="shared" si="44"/>
        <v>0.51282051282051277</v>
      </c>
      <c r="BP233" s="64">
        <f t="shared" si="45"/>
        <v>0.51282051282051277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7">
        <v>4680115880221</v>
      </c>
      <c r="E234" s="728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2"/>
      <c r="R234" s="732"/>
      <c r="S234" s="732"/>
      <c r="T234" s="733"/>
      <c r="U234" s="34"/>
      <c r="V234" s="34"/>
      <c r="W234" s="35" t="s">
        <v>68</v>
      </c>
      <c r="X234" s="723">
        <v>41</v>
      </c>
      <c r="Y234" s="724">
        <f t="shared" si="41"/>
        <v>43.199999999999996</v>
      </c>
      <c r="Z234" s="36">
        <f t="shared" si="46"/>
        <v>0.13553999999999999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45.646666666666668</v>
      </c>
      <c r="BN234" s="64">
        <f t="shared" si="43"/>
        <v>48.095999999999997</v>
      </c>
      <c r="BO234" s="64">
        <f t="shared" si="44"/>
        <v>0.10950854700854702</v>
      </c>
      <c r="BP234" s="64">
        <f t="shared" si="45"/>
        <v>0.11538461538461538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7">
        <v>4680115882942</v>
      </c>
      <c r="E235" s="728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2"/>
      <c r="R235" s="732"/>
      <c r="S235" s="732"/>
      <c r="T235" s="733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7">
        <v>4680115880504</v>
      </c>
      <c r="E236" s="728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2"/>
      <c r="R236" s="732"/>
      <c r="S236" s="732"/>
      <c r="T236" s="733"/>
      <c r="U236" s="34"/>
      <c r="V236" s="34"/>
      <c r="W236" s="35" t="s">
        <v>68</v>
      </c>
      <c r="X236" s="723">
        <v>82</v>
      </c>
      <c r="Y236" s="724">
        <f t="shared" si="41"/>
        <v>84</v>
      </c>
      <c r="Z236" s="36">
        <f t="shared" si="46"/>
        <v>0.26355000000000001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91.293333333333337</v>
      </c>
      <c r="BN236" s="64">
        <f t="shared" si="43"/>
        <v>93.52000000000001</v>
      </c>
      <c r="BO236" s="64">
        <f t="shared" si="44"/>
        <v>0.21901709401709404</v>
      </c>
      <c r="BP236" s="64">
        <f t="shared" si="45"/>
        <v>0.22435897435897434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7">
        <v>4680115882164</v>
      </c>
      <c r="E237" s="728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2"/>
      <c r="R237" s="732"/>
      <c r="S237" s="732"/>
      <c r="T237" s="733"/>
      <c r="U237" s="34"/>
      <c r="V237" s="34"/>
      <c r="W237" s="35" t="s">
        <v>68</v>
      </c>
      <c r="X237" s="723">
        <v>33</v>
      </c>
      <c r="Y237" s="724">
        <f t="shared" si="41"/>
        <v>33.6</v>
      </c>
      <c r="Z237" s="36">
        <f t="shared" si="46"/>
        <v>0.10542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36.822499999999998</v>
      </c>
      <c r="BN237" s="64">
        <f t="shared" si="43"/>
        <v>37.492000000000004</v>
      </c>
      <c r="BO237" s="64">
        <f t="shared" si="44"/>
        <v>8.8141025641025633E-2</v>
      </c>
      <c r="BP237" s="64">
        <f t="shared" si="45"/>
        <v>8.9743589743589758E-2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9" t="s">
        <v>70</v>
      </c>
      <c r="Q238" s="740"/>
      <c r="R238" s="740"/>
      <c r="S238" s="740"/>
      <c r="T238" s="740"/>
      <c r="U238" s="740"/>
      <c r="V238" s="741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227.39942528735634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231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1.7678700000000001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9" t="s">
        <v>70</v>
      </c>
      <c r="Q239" s="740"/>
      <c r="R239" s="740"/>
      <c r="S239" s="740"/>
      <c r="T239" s="740"/>
      <c r="U239" s="740"/>
      <c r="V239" s="741"/>
      <c r="W239" s="37" t="s">
        <v>68</v>
      </c>
      <c r="X239" s="725">
        <f>IFERROR(SUM(X227:X237),"0")</f>
        <v>553</v>
      </c>
      <c r="Y239" s="725">
        <f>IFERROR(SUM(Y227:Y237),"0")</f>
        <v>567</v>
      </c>
      <c r="Z239" s="37"/>
      <c r="AA239" s="726"/>
      <c r="AB239" s="726"/>
      <c r="AC239" s="726"/>
    </row>
    <row r="240" spans="1:68" ht="14.25" customHeight="1" x14ac:dyDescent="0.25">
      <c r="A240" s="742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7">
        <v>4680115882874</v>
      </c>
      <c r="E241" s="728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7">
        <v>4680115884434</v>
      </c>
      <c r="E242" s="728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2"/>
      <c r="R242" s="732"/>
      <c r="S242" s="732"/>
      <c r="T242" s="733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7">
        <v>4680115880818</v>
      </c>
      <c r="E243" s="728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2"/>
      <c r="R243" s="732"/>
      <c r="S243" s="732"/>
      <c r="T243" s="733"/>
      <c r="U243" s="34"/>
      <c r="V243" s="34"/>
      <c r="W243" s="35" t="s">
        <v>68</v>
      </c>
      <c r="X243" s="723">
        <v>20</v>
      </c>
      <c r="Y243" s="724">
        <f>IFERROR(IF(X243="",0,CEILING((X243/$H243),1)*$H243),"")</f>
        <v>21.599999999999998</v>
      </c>
      <c r="Z243" s="36">
        <f>IFERROR(IF(Y243=0,"",ROUNDUP(Y243/H243,0)*0.00753),"")</f>
        <v>6.7769999999999997E-2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22.266666666666669</v>
      </c>
      <c r="BN243" s="64">
        <f>IFERROR(Y243*I243/H243,"0")</f>
        <v>24.047999999999998</v>
      </c>
      <c r="BO243" s="64">
        <f>IFERROR(1/J243*(X243/H243),"0")</f>
        <v>5.3418803418803423E-2</v>
      </c>
      <c r="BP243" s="64">
        <f>IFERROR(1/J243*(Y243/H243),"0")</f>
        <v>5.7692307692307689E-2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7">
        <v>4680115880801</v>
      </c>
      <c r="E244" s="728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3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2"/>
      <c r="R244" s="732"/>
      <c r="S244" s="732"/>
      <c r="T244" s="733"/>
      <c r="U244" s="34"/>
      <c r="V244" s="34"/>
      <c r="W244" s="35" t="s">
        <v>68</v>
      </c>
      <c r="X244" s="723">
        <v>7</v>
      </c>
      <c r="Y244" s="724">
        <f>IFERROR(IF(X244="",0,CEILING((X244/$H244),1)*$H244),"")</f>
        <v>7.1999999999999993</v>
      </c>
      <c r="Z244" s="36">
        <f>IFERROR(IF(Y244=0,"",ROUNDUP(Y244/H244,0)*0.00753),"")</f>
        <v>2.2589999999999999E-2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7.7933333333333339</v>
      </c>
      <c r="BN244" s="64">
        <f>IFERROR(Y244*I244/H244,"0")</f>
        <v>8.016</v>
      </c>
      <c r="BO244" s="64">
        <f>IFERROR(1/J244*(X244/H244),"0")</f>
        <v>1.86965811965812E-2</v>
      </c>
      <c r="BP244" s="64">
        <f>IFERROR(1/J244*(Y244/H244),"0")</f>
        <v>1.9230769230769232E-2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9" t="s">
        <v>70</v>
      </c>
      <c r="Q245" s="740"/>
      <c r="R245" s="740"/>
      <c r="S245" s="740"/>
      <c r="T245" s="740"/>
      <c r="U245" s="740"/>
      <c r="V245" s="741"/>
      <c r="W245" s="37" t="s">
        <v>71</v>
      </c>
      <c r="X245" s="725">
        <f>IFERROR(X241/H241,"0")+IFERROR(X242/H242,"0")+IFERROR(X243/H243,"0")+IFERROR(X244/H244,"0")</f>
        <v>11.25</v>
      </c>
      <c r="Y245" s="725">
        <f>IFERROR(Y241/H241,"0")+IFERROR(Y242/H242,"0")+IFERROR(Y243/H243,"0")+IFERROR(Y244/H244,"0")</f>
        <v>12</v>
      </c>
      <c r="Z245" s="725">
        <f>IFERROR(IF(Z241="",0,Z241),"0")+IFERROR(IF(Z242="",0,Z242),"0")+IFERROR(IF(Z243="",0,Z243),"0")+IFERROR(IF(Z244="",0,Z244),"0")</f>
        <v>9.0359999999999996E-2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9" t="s">
        <v>70</v>
      </c>
      <c r="Q246" s="740"/>
      <c r="R246" s="740"/>
      <c r="S246" s="740"/>
      <c r="T246" s="740"/>
      <c r="U246" s="740"/>
      <c r="V246" s="741"/>
      <c r="W246" s="37" t="s">
        <v>68</v>
      </c>
      <c r="X246" s="725">
        <f>IFERROR(SUM(X241:X244),"0")</f>
        <v>27</v>
      </c>
      <c r="Y246" s="725">
        <f>IFERROR(SUM(Y241:Y244),"0")</f>
        <v>28.799999999999997</v>
      </c>
      <c r="Z246" s="37"/>
      <c r="AA246" s="726"/>
      <c r="AB246" s="726"/>
      <c r="AC246" s="726"/>
    </row>
    <row r="247" spans="1:68" ht="16.5" customHeight="1" x14ac:dyDescent="0.25">
      <c r="A247" s="744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42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7">
        <v>4680115884274</v>
      </c>
      <c r="E249" s="728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7">
        <v>4680115884274</v>
      </c>
      <c r="E250" s="728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7">
        <v>4680115884298</v>
      </c>
      <c r="E251" s="728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7">
        <v>4680115884250</v>
      </c>
      <c r="E252" s="728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7">
        <v>4680115884250</v>
      </c>
      <c r="E253" s="728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7">
        <v>4680115884281</v>
      </c>
      <c r="E254" s="728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7">
        <v>4680115884199</v>
      </c>
      <c r="E255" s="728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2"/>
      <c r="R255" s="732"/>
      <c r="S255" s="732"/>
      <c r="T255" s="733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7">
        <v>4680115884267</v>
      </c>
      <c r="E256" s="728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2"/>
      <c r="R256" s="732"/>
      <c r="S256" s="732"/>
      <c r="T256" s="733"/>
      <c r="U256" s="34"/>
      <c r="V256" s="34"/>
      <c r="W256" s="35" t="s">
        <v>68</v>
      </c>
      <c r="X256" s="723">
        <v>14</v>
      </c>
      <c r="Y256" s="724">
        <f t="shared" si="47"/>
        <v>16</v>
      </c>
      <c r="Z256" s="36">
        <f>IFERROR(IF(Y256=0,"",ROUNDUP(Y256/H256,0)*0.00902),"")</f>
        <v>3.6080000000000001E-2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14.734999999999999</v>
      </c>
      <c r="BN256" s="64">
        <f t="shared" si="49"/>
        <v>16.84</v>
      </c>
      <c r="BO256" s="64">
        <f t="shared" si="50"/>
        <v>2.6515151515151516E-2</v>
      </c>
      <c r="BP256" s="64">
        <f t="shared" si="51"/>
        <v>3.0303030303030304E-2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9" t="s">
        <v>70</v>
      </c>
      <c r="Q257" s="740"/>
      <c r="R257" s="740"/>
      <c r="S257" s="740"/>
      <c r="T257" s="740"/>
      <c r="U257" s="740"/>
      <c r="V257" s="741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3.5</v>
      </c>
      <c r="Y257" s="725">
        <f>IFERROR(Y249/H249,"0")+IFERROR(Y250/H250,"0")+IFERROR(Y251/H251,"0")+IFERROR(Y252/H252,"0")+IFERROR(Y253/H253,"0")+IFERROR(Y254/H254,"0")+IFERROR(Y255/H255,"0")+IFERROR(Y256/H256,"0")</f>
        <v>4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3.6080000000000001E-2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9" t="s">
        <v>70</v>
      </c>
      <c r="Q258" s="740"/>
      <c r="R258" s="740"/>
      <c r="S258" s="740"/>
      <c r="T258" s="740"/>
      <c r="U258" s="740"/>
      <c r="V258" s="741"/>
      <c r="W258" s="37" t="s">
        <v>68</v>
      </c>
      <c r="X258" s="725">
        <f>IFERROR(SUM(X249:X256),"0")</f>
        <v>14</v>
      </c>
      <c r="Y258" s="725">
        <f>IFERROR(SUM(Y249:Y256),"0")</f>
        <v>16</v>
      </c>
      <c r="Z258" s="37"/>
      <c r="AA258" s="726"/>
      <c r="AB258" s="726"/>
      <c r="AC258" s="726"/>
    </row>
    <row r="259" spans="1:68" ht="16.5" customHeight="1" x14ac:dyDescent="0.25">
      <c r="A259" s="744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42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7">
        <v>4680115884137</v>
      </c>
      <c r="E261" s="728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2"/>
      <c r="R261" s="732"/>
      <c r="S261" s="732"/>
      <c r="T261" s="733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7">
        <v>4680115884137</v>
      </c>
      <c r="E262" s="728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1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2"/>
      <c r="R262" s="732"/>
      <c r="S262" s="732"/>
      <c r="T262" s="733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7">
        <v>4680115884236</v>
      </c>
      <c r="E263" s="728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7">
        <v>4680115884175</v>
      </c>
      <c r="E264" s="728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7">
        <v>4680115884144</v>
      </c>
      <c r="E265" s="728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3">
        <v>12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12.629999999999999</v>
      </c>
      <c r="BN265" s="64">
        <f t="shared" si="54"/>
        <v>12.629999999999999</v>
      </c>
      <c r="BO265" s="64">
        <f t="shared" si="55"/>
        <v>2.2727272727272728E-2</v>
      </c>
      <c r="BP265" s="64">
        <f t="shared" si="56"/>
        <v>2.2727272727272728E-2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7">
        <v>4680115885288</v>
      </c>
      <c r="E266" s="728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8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2"/>
      <c r="R266" s="732"/>
      <c r="S266" s="732"/>
      <c r="T266" s="733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7">
        <v>4680115884182</v>
      </c>
      <c r="E267" s="728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7">
        <v>4680115884205</v>
      </c>
      <c r="E268" s="728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2"/>
      <c r="R268" s="732"/>
      <c r="S268" s="732"/>
      <c r="T268" s="733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9" t="s">
        <v>70</v>
      </c>
      <c r="Q269" s="740"/>
      <c r="R269" s="740"/>
      <c r="S269" s="740"/>
      <c r="T269" s="740"/>
      <c r="U269" s="740"/>
      <c r="V269" s="741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3</v>
      </c>
      <c r="Y269" s="725">
        <f>IFERROR(Y261/H261,"0")+IFERROR(Y262/H262,"0")+IFERROR(Y263/H263,"0")+IFERROR(Y264/H264,"0")+IFERROR(Y265/H265,"0")+IFERROR(Y266/H266,"0")+IFERROR(Y267/H267,"0")+IFERROR(Y268/H268,"0")</f>
        <v>3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2.7060000000000001E-2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9" t="s">
        <v>70</v>
      </c>
      <c r="Q270" s="740"/>
      <c r="R270" s="740"/>
      <c r="S270" s="740"/>
      <c r="T270" s="740"/>
      <c r="U270" s="740"/>
      <c r="V270" s="741"/>
      <c r="W270" s="37" t="s">
        <v>68</v>
      </c>
      <c r="X270" s="725">
        <f>IFERROR(SUM(X261:X268),"0")</f>
        <v>12</v>
      </c>
      <c r="Y270" s="725">
        <f>IFERROR(SUM(Y261:Y268),"0")</f>
        <v>12</v>
      </c>
      <c r="Z270" s="37"/>
      <c r="AA270" s="726"/>
      <c r="AB270" s="726"/>
      <c r="AC270" s="726"/>
    </row>
    <row r="271" spans="1:68" ht="14.25" customHeight="1" x14ac:dyDescent="0.25">
      <c r="A271" s="742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7">
        <v>4680115885721</v>
      </c>
      <c r="E272" s="728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13" t="s">
        <v>470</v>
      </c>
      <c r="Q272" s="732"/>
      <c r="R272" s="732"/>
      <c r="S272" s="732"/>
      <c r="T272" s="733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9" t="s">
        <v>70</v>
      </c>
      <c r="Q273" s="740"/>
      <c r="R273" s="740"/>
      <c r="S273" s="740"/>
      <c r="T273" s="740"/>
      <c r="U273" s="740"/>
      <c r="V273" s="741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9" t="s">
        <v>70</v>
      </c>
      <c r="Q274" s="740"/>
      <c r="R274" s="740"/>
      <c r="S274" s="740"/>
      <c r="T274" s="740"/>
      <c r="U274" s="740"/>
      <c r="V274" s="741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44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42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7">
        <v>4680115885837</v>
      </c>
      <c r="E277" s="728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2"/>
      <c r="R277" s="732"/>
      <c r="S277" s="732"/>
      <c r="T277" s="733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7">
        <v>4680115885806</v>
      </c>
      <c r="E278" s="728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3" t="s">
        <v>478</v>
      </c>
      <c r="Q278" s="732"/>
      <c r="R278" s="732"/>
      <c r="S278" s="732"/>
      <c r="T278" s="733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7">
        <v>4680115885806</v>
      </c>
      <c r="E279" s="728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2"/>
      <c r="R279" s="732"/>
      <c r="S279" s="732"/>
      <c r="T279" s="733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7">
        <v>4680115885851</v>
      </c>
      <c r="E280" s="728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2"/>
      <c r="R280" s="732"/>
      <c r="S280" s="732"/>
      <c r="T280" s="733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7">
        <v>4680115885844</v>
      </c>
      <c r="E281" s="728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2"/>
      <c r="R281" s="732"/>
      <c r="S281" s="732"/>
      <c r="T281" s="733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7">
        <v>4680115885820</v>
      </c>
      <c r="E282" s="728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9" t="s">
        <v>70</v>
      </c>
      <c r="Q283" s="740"/>
      <c r="R283" s="740"/>
      <c r="S283" s="740"/>
      <c r="T283" s="740"/>
      <c r="U283" s="740"/>
      <c r="V283" s="741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9" t="s">
        <v>70</v>
      </c>
      <c r="Q284" s="740"/>
      <c r="R284" s="740"/>
      <c r="S284" s="740"/>
      <c r="T284" s="740"/>
      <c r="U284" s="740"/>
      <c r="V284" s="741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44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42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7">
        <v>4680115885707</v>
      </c>
      <c r="E287" s="728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2"/>
      <c r="R287" s="732"/>
      <c r="S287" s="732"/>
      <c r="T287" s="733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9" t="s">
        <v>70</v>
      </c>
      <c r="Q288" s="740"/>
      <c r="R288" s="740"/>
      <c r="S288" s="740"/>
      <c r="T288" s="740"/>
      <c r="U288" s="740"/>
      <c r="V288" s="741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9" t="s">
        <v>70</v>
      </c>
      <c r="Q289" s="740"/>
      <c r="R289" s="740"/>
      <c r="S289" s="740"/>
      <c r="T289" s="740"/>
      <c r="U289" s="740"/>
      <c r="V289" s="741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44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42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7">
        <v>4607091383423</v>
      </c>
      <c r="E292" s="728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7">
        <v>4680115885691</v>
      </c>
      <c r="E293" s="728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2"/>
      <c r="R293" s="732"/>
      <c r="S293" s="732"/>
      <c r="T293" s="733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7">
        <v>4680115885660</v>
      </c>
      <c r="E294" s="728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2"/>
      <c r="R294" s="732"/>
      <c r="S294" s="732"/>
      <c r="T294" s="733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9" t="s">
        <v>70</v>
      </c>
      <c r="Q295" s="740"/>
      <c r="R295" s="740"/>
      <c r="S295" s="740"/>
      <c r="T295" s="740"/>
      <c r="U295" s="740"/>
      <c r="V295" s="741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9" t="s">
        <v>70</v>
      </c>
      <c r="Q296" s="740"/>
      <c r="R296" s="740"/>
      <c r="S296" s="740"/>
      <c r="T296" s="740"/>
      <c r="U296" s="740"/>
      <c r="V296" s="741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44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42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7">
        <v>4680115881556</v>
      </c>
      <c r="E299" s="728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2"/>
      <c r="R299" s="732"/>
      <c r="S299" s="732"/>
      <c r="T299" s="733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7">
        <v>4680115881037</v>
      </c>
      <c r="E300" s="728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8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2"/>
      <c r="R300" s="732"/>
      <c r="S300" s="732"/>
      <c r="T300" s="733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7">
        <v>4680115881228</v>
      </c>
      <c r="E301" s="728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2"/>
      <c r="R301" s="732"/>
      <c r="S301" s="732"/>
      <c r="T301" s="733"/>
      <c r="U301" s="34"/>
      <c r="V301" s="34"/>
      <c r="W301" s="35" t="s">
        <v>68</v>
      </c>
      <c r="X301" s="723">
        <v>166</v>
      </c>
      <c r="Y301" s="724">
        <f>IFERROR(IF(X301="",0,CEILING((X301/$H301),1)*$H301),"")</f>
        <v>168</v>
      </c>
      <c r="Z301" s="36">
        <f>IFERROR(IF(Y301=0,"",ROUNDUP(Y301/H301,0)*0.00753),"")</f>
        <v>0.52710000000000001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184.81333333333336</v>
      </c>
      <c r="BN301" s="64">
        <f>IFERROR(Y301*I301/H301,"0")</f>
        <v>187.04000000000002</v>
      </c>
      <c r="BO301" s="64">
        <f>IFERROR(1/J301*(X301/H301),"0")</f>
        <v>0.44337606837606841</v>
      </c>
      <c r="BP301" s="64">
        <f>IFERROR(1/J301*(Y301/H301),"0")</f>
        <v>0.44871794871794868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7">
        <v>4680115881211</v>
      </c>
      <c r="E302" s="728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2"/>
      <c r="R302" s="732"/>
      <c r="S302" s="732"/>
      <c r="T302" s="733"/>
      <c r="U302" s="34"/>
      <c r="V302" s="34"/>
      <c r="W302" s="35" t="s">
        <v>68</v>
      </c>
      <c r="X302" s="723">
        <v>141</v>
      </c>
      <c r="Y302" s="724">
        <f>IFERROR(IF(X302="",0,CEILING((X302/$H302),1)*$H302),"")</f>
        <v>141.6</v>
      </c>
      <c r="Z302" s="36">
        <f>IFERROR(IF(Y302=0,"",ROUNDUP(Y302/H302,0)*0.00753),"")</f>
        <v>0.44427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152.75000000000003</v>
      </c>
      <c r="BN302" s="64">
        <f>IFERROR(Y302*I302/H302,"0")</f>
        <v>153.4</v>
      </c>
      <c r="BO302" s="64">
        <f>IFERROR(1/J302*(X302/H302),"0")</f>
        <v>0.3766025641025641</v>
      </c>
      <c r="BP302" s="64">
        <f>IFERROR(1/J302*(Y302/H302),"0")</f>
        <v>0.37820512820512819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7">
        <v>4680115881020</v>
      </c>
      <c r="E303" s="728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2"/>
      <c r="R303" s="732"/>
      <c r="S303" s="732"/>
      <c r="T303" s="733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9" t="s">
        <v>70</v>
      </c>
      <c r="Q304" s="740"/>
      <c r="R304" s="740"/>
      <c r="S304" s="740"/>
      <c r="T304" s="740"/>
      <c r="U304" s="740"/>
      <c r="V304" s="741"/>
      <c r="W304" s="37" t="s">
        <v>71</v>
      </c>
      <c r="X304" s="725">
        <f>IFERROR(X299/H299,"0")+IFERROR(X300/H300,"0")+IFERROR(X301/H301,"0")+IFERROR(X302/H302,"0")+IFERROR(X303/H303,"0")</f>
        <v>127.91666666666667</v>
      </c>
      <c r="Y304" s="725">
        <f>IFERROR(Y299/H299,"0")+IFERROR(Y300/H300,"0")+IFERROR(Y301/H301,"0")+IFERROR(Y302/H302,"0")+IFERROR(Y303/H303,"0")</f>
        <v>129</v>
      </c>
      <c r="Z304" s="725">
        <f>IFERROR(IF(Z299="",0,Z299),"0")+IFERROR(IF(Z300="",0,Z300),"0")+IFERROR(IF(Z301="",0,Z301),"0")+IFERROR(IF(Z302="",0,Z302),"0")+IFERROR(IF(Z303="",0,Z303),"0")</f>
        <v>0.97137000000000007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9" t="s">
        <v>70</v>
      </c>
      <c r="Q305" s="740"/>
      <c r="R305" s="740"/>
      <c r="S305" s="740"/>
      <c r="T305" s="740"/>
      <c r="U305" s="740"/>
      <c r="V305" s="741"/>
      <c r="W305" s="37" t="s">
        <v>68</v>
      </c>
      <c r="X305" s="725">
        <f>IFERROR(SUM(X299:X303),"0")</f>
        <v>307</v>
      </c>
      <c r="Y305" s="725">
        <f>IFERROR(SUM(Y299:Y303),"0")</f>
        <v>309.60000000000002</v>
      </c>
      <c r="Z305" s="37"/>
      <c r="AA305" s="726"/>
      <c r="AB305" s="726"/>
      <c r="AC305" s="726"/>
    </row>
    <row r="306" spans="1:68" ht="16.5" customHeight="1" x14ac:dyDescent="0.25">
      <c r="A306" s="744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42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7">
        <v>4680115884618</v>
      </c>
      <c r="E308" s="728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1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2"/>
      <c r="R308" s="732"/>
      <c r="S308" s="732"/>
      <c r="T308" s="733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9" t="s">
        <v>70</v>
      </c>
      <c r="Q309" s="740"/>
      <c r="R309" s="740"/>
      <c r="S309" s="740"/>
      <c r="T309" s="740"/>
      <c r="U309" s="740"/>
      <c r="V309" s="741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9" t="s">
        <v>70</v>
      </c>
      <c r="Q310" s="740"/>
      <c r="R310" s="740"/>
      <c r="S310" s="740"/>
      <c r="T310" s="740"/>
      <c r="U310" s="740"/>
      <c r="V310" s="741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44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42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7">
        <v>4680115882973</v>
      </c>
      <c r="E313" s="728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2"/>
      <c r="R313" s="732"/>
      <c r="S313" s="732"/>
      <c r="T313" s="733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9" t="s">
        <v>70</v>
      </c>
      <c r="Q314" s="740"/>
      <c r="R314" s="740"/>
      <c r="S314" s="740"/>
      <c r="T314" s="740"/>
      <c r="U314" s="740"/>
      <c r="V314" s="741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9" t="s">
        <v>70</v>
      </c>
      <c r="Q315" s="740"/>
      <c r="R315" s="740"/>
      <c r="S315" s="740"/>
      <c r="T315" s="740"/>
      <c r="U315" s="740"/>
      <c r="V315" s="741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42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7">
        <v>4607091389845</v>
      </c>
      <c r="E317" s="728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2"/>
      <c r="R317" s="732"/>
      <c r="S317" s="732"/>
      <c r="T317" s="733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7">
        <v>4680115882881</v>
      </c>
      <c r="E318" s="728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10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9" t="s">
        <v>70</v>
      </c>
      <c r="Q319" s="740"/>
      <c r="R319" s="740"/>
      <c r="S319" s="740"/>
      <c r="T319" s="740"/>
      <c r="U319" s="740"/>
      <c r="V319" s="741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9" t="s">
        <v>70</v>
      </c>
      <c r="Q320" s="740"/>
      <c r="R320" s="740"/>
      <c r="S320" s="740"/>
      <c r="T320" s="740"/>
      <c r="U320" s="740"/>
      <c r="V320" s="741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44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42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7">
        <v>4680115885615</v>
      </c>
      <c r="E323" s="728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2"/>
      <c r="R323" s="732"/>
      <c r="S323" s="732"/>
      <c r="T323" s="733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7">
        <v>4680115885554</v>
      </c>
      <c r="E324" s="728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51" t="s">
        <v>533</v>
      </c>
      <c r="Q324" s="732"/>
      <c r="R324" s="732"/>
      <c r="S324" s="732"/>
      <c r="T324" s="733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7">
        <v>4680115885554</v>
      </c>
      <c r="E325" s="728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8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2"/>
      <c r="R325" s="732"/>
      <c r="S325" s="732"/>
      <c r="T325" s="733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7">
        <v>4680115885646</v>
      </c>
      <c r="E326" s="728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2"/>
      <c r="R326" s="732"/>
      <c r="S326" s="732"/>
      <c r="T326" s="733"/>
      <c r="U326" s="34"/>
      <c r="V326" s="34"/>
      <c r="W326" s="35" t="s">
        <v>68</v>
      </c>
      <c r="X326" s="723">
        <v>14</v>
      </c>
      <c r="Y326" s="724">
        <f t="shared" si="62"/>
        <v>21.6</v>
      </c>
      <c r="Z326" s="36">
        <f>IFERROR(IF(Y326=0,"",ROUNDUP(Y326/H326,0)*0.02175),"")</f>
        <v>4.3499999999999997E-2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14.62222222222222</v>
      </c>
      <c r="BN326" s="64">
        <f t="shared" si="64"/>
        <v>22.56</v>
      </c>
      <c r="BO326" s="64">
        <f t="shared" si="65"/>
        <v>2.3148148148148147E-2</v>
      </c>
      <c r="BP326" s="64">
        <f t="shared" si="66"/>
        <v>3.5714285714285712E-2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7">
        <v>4680115885622</v>
      </c>
      <c r="E327" s="728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2"/>
      <c r="R327" s="732"/>
      <c r="S327" s="732"/>
      <c r="T327" s="733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7">
        <v>4680115881938</v>
      </c>
      <c r="E328" s="728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2"/>
      <c r="R328" s="732"/>
      <c r="S328" s="732"/>
      <c r="T328" s="733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7">
        <v>4607091387346</v>
      </c>
      <c r="E329" s="728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8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2"/>
      <c r="R329" s="732"/>
      <c r="S329" s="732"/>
      <c r="T329" s="733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7">
        <v>4680115885608</v>
      </c>
      <c r="E330" s="728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2"/>
      <c r="R330" s="732"/>
      <c r="S330" s="732"/>
      <c r="T330" s="733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9" t="s">
        <v>70</v>
      </c>
      <c r="Q331" s="740"/>
      <c r="R331" s="740"/>
      <c r="S331" s="740"/>
      <c r="T331" s="740"/>
      <c r="U331" s="740"/>
      <c r="V331" s="741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1.2962962962962963</v>
      </c>
      <c r="Y331" s="725">
        <f>IFERROR(Y323/H323,"0")+IFERROR(Y324/H324,"0")+IFERROR(Y325/H325,"0")+IFERROR(Y326/H326,"0")+IFERROR(Y327/H327,"0")+IFERROR(Y328/H328,"0")+IFERROR(Y329/H329,"0")+IFERROR(Y330/H330,"0")</f>
        <v>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4.3499999999999997E-2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9" t="s">
        <v>70</v>
      </c>
      <c r="Q332" s="740"/>
      <c r="R332" s="740"/>
      <c r="S332" s="740"/>
      <c r="T332" s="740"/>
      <c r="U332" s="740"/>
      <c r="V332" s="741"/>
      <c r="W332" s="37" t="s">
        <v>68</v>
      </c>
      <c r="X332" s="725">
        <f>IFERROR(SUM(X323:X330),"0")</f>
        <v>14</v>
      </c>
      <c r="Y332" s="725">
        <f>IFERROR(SUM(Y323:Y330),"0")</f>
        <v>21.6</v>
      </c>
      <c r="Z332" s="37"/>
      <c r="AA332" s="726"/>
      <c r="AB332" s="726"/>
      <c r="AC332" s="726"/>
    </row>
    <row r="333" spans="1:68" ht="14.25" customHeight="1" x14ac:dyDescent="0.25">
      <c r="A333" s="742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7">
        <v>4607091387193</v>
      </c>
      <c r="E334" s="728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2"/>
      <c r="R334" s="732"/>
      <c r="S334" s="732"/>
      <c r="T334" s="733"/>
      <c r="U334" s="34"/>
      <c r="V334" s="34"/>
      <c r="W334" s="35" t="s">
        <v>68</v>
      </c>
      <c r="X334" s="723">
        <v>16</v>
      </c>
      <c r="Y334" s="724">
        <f>IFERROR(IF(X334="",0,CEILING((X334/$H334),1)*$H334),"")</f>
        <v>16.8</v>
      </c>
      <c r="Z334" s="36">
        <f>IFERROR(IF(Y334=0,"",ROUNDUP(Y334/H334,0)*0.00753),"")</f>
        <v>3.0120000000000001E-2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16.990476190476191</v>
      </c>
      <c r="BN334" s="64">
        <f>IFERROR(Y334*I334/H334,"0")</f>
        <v>17.84</v>
      </c>
      <c r="BO334" s="64">
        <f>IFERROR(1/J334*(X334/H334),"0")</f>
        <v>2.4420024420024417E-2</v>
      </c>
      <c r="BP334" s="64">
        <f>IFERROR(1/J334*(Y334/H334),"0")</f>
        <v>2.564102564102564E-2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7">
        <v>4607091387230</v>
      </c>
      <c r="E335" s="728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2"/>
      <c r="R335" s="732"/>
      <c r="S335" s="732"/>
      <c r="T335" s="733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7">
        <v>4607091387292</v>
      </c>
      <c r="E336" s="728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2"/>
      <c r="R336" s="732"/>
      <c r="S336" s="732"/>
      <c r="T336" s="733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7">
        <v>4607091387285</v>
      </c>
      <c r="E337" s="728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2"/>
      <c r="R337" s="732"/>
      <c r="S337" s="732"/>
      <c r="T337" s="733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9" t="s">
        <v>70</v>
      </c>
      <c r="Q338" s="740"/>
      <c r="R338" s="740"/>
      <c r="S338" s="740"/>
      <c r="T338" s="740"/>
      <c r="U338" s="740"/>
      <c r="V338" s="741"/>
      <c r="W338" s="37" t="s">
        <v>71</v>
      </c>
      <c r="X338" s="725">
        <f>IFERROR(X334/H334,"0")+IFERROR(X335/H335,"0")+IFERROR(X336/H336,"0")+IFERROR(X337/H337,"0")</f>
        <v>3.8095238095238093</v>
      </c>
      <c r="Y338" s="725">
        <f>IFERROR(Y334/H334,"0")+IFERROR(Y335/H335,"0")+IFERROR(Y336/H336,"0")+IFERROR(Y337/H337,"0")</f>
        <v>4</v>
      </c>
      <c r="Z338" s="725">
        <f>IFERROR(IF(Z334="",0,Z334),"0")+IFERROR(IF(Z335="",0,Z335),"0")+IFERROR(IF(Z336="",0,Z336),"0")+IFERROR(IF(Z337="",0,Z337),"0")</f>
        <v>3.0120000000000001E-2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9" t="s">
        <v>70</v>
      </c>
      <c r="Q339" s="740"/>
      <c r="R339" s="740"/>
      <c r="S339" s="740"/>
      <c r="T339" s="740"/>
      <c r="U339" s="740"/>
      <c r="V339" s="741"/>
      <c r="W339" s="37" t="s">
        <v>68</v>
      </c>
      <c r="X339" s="725">
        <f>IFERROR(SUM(X334:X337),"0")</f>
        <v>16</v>
      </c>
      <c r="Y339" s="725">
        <f>IFERROR(SUM(Y334:Y337),"0")</f>
        <v>16.8</v>
      </c>
      <c r="Z339" s="37"/>
      <c r="AA339" s="726"/>
      <c r="AB339" s="726"/>
      <c r="AC339" s="726"/>
    </row>
    <row r="340" spans="1:68" ht="14.25" customHeight="1" x14ac:dyDescent="0.25">
      <c r="A340" s="742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7">
        <v>4607091387766</v>
      </c>
      <c r="E341" s="728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2"/>
      <c r="R341" s="732"/>
      <c r="S341" s="732"/>
      <c r="T341" s="733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7">
        <v>4607091387957</v>
      </c>
      <c r="E342" s="728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2"/>
      <c r="R342" s="732"/>
      <c r="S342" s="732"/>
      <c r="T342" s="733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7">
        <v>4607091387964</v>
      </c>
      <c r="E343" s="728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10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2"/>
      <c r="R343" s="732"/>
      <c r="S343" s="732"/>
      <c r="T343" s="733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7">
        <v>4680115884588</v>
      </c>
      <c r="E344" s="728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2"/>
      <c r="R344" s="732"/>
      <c r="S344" s="732"/>
      <c r="T344" s="733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7">
        <v>4607091387537</v>
      </c>
      <c r="E345" s="728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2"/>
      <c r="R345" s="732"/>
      <c r="S345" s="732"/>
      <c r="T345" s="733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7">
        <v>4607091387513</v>
      </c>
      <c r="E346" s="728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2"/>
      <c r="R346" s="732"/>
      <c r="S346" s="732"/>
      <c r="T346" s="733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9" t="s">
        <v>70</v>
      </c>
      <c r="Q347" s="740"/>
      <c r="R347" s="740"/>
      <c r="S347" s="740"/>
      <c r="T347" s="740"/>
      <c r="U347" s="740"/>
      <c r="V347" s="741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9" t="s">
        <v>70</v>
      </c>
      <c r="Q348" s="740"/>
      <c r="R348" s="740"/>
      <c r="S348" s="740"/>
      <c r="T348" s="740"/>
      <c r="U348" s="740"/>
      <c r="V348" s="741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42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7">
        <v>4607091380880</v>
      </c>
      <c r="E350" s="728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7">
        <v>4607091384482</v>
      </c>
      <c r="E351" s="728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2"/>
      <c r="R351" s="732"/>
      <c r="S351" s="732"/>
      <c r="T351" s="733"/>
      <c r="U351" s="34"/>
      <c r="V351" s="34"/>
      <c r="W351" s="35" t="s">
        <v>68</v>
      </c>
      <c r="X351" s="723">
        <v>418</v>
      </c>
      <c r="Y351" s="724">
        <f>IFERROR(IF(X351="",0,CEILING((X351/$H351),1)*$H351),"")</f>
        <v>421.2</v>
      </c>
      <c r="Z351" s="36">
        <f>IFERROR(IF(Y351=0,"",ROUNDUP(Y351/H351,0)*0.02175),"")</f>
        <v>1.1744999999999999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448.22461538461545</v>
      </c>
      <c r="BN351" s="64">
        <f>IFERROR(Y351*I351/H351,"0")</f>
        <v>451.65600000000006</v>
      </c>
      <c r="BO351" s="64">
        <f>IFERROR(1/J351*(X351/H351),"0")</f>
        <v>0.95695970695970689</v>
      </c>
      <c r="BP351" s="64">
        <f>IFERROR(1/J351*(Y351/H351),"0")</f>
        <v>0.96428571428571419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7">
        <v>4607091380897</v>
      </c>
      <c r="E352" s="728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2"/>
      <c r="R352" s="732"/>
      <c r="S352" s="732"/>
      <c r="T352" s="733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9" t="s">
        <v>70</v>
      </c>
      <c r="Q353" s="740"/>
      <c r="R353" s="740"/>
      <c r="S353" s="740"/>
      <c r="T353" s="740"/>
      <c r="U353" s="740"/>
      <c r="V353" s="741"/>
      <c r="W353" s="37" t="s">
        <v>71</v>
      </c>
      <c r="X353" s="725">
        <f>IFERROR(X350/H350,"0")+IFERROR(X351/H351,"0")+IFERROR(X352/H352,"0")</f>
        <v>53.589743589743591</v>
      </c>
      <c r="Y353" s="725">
        <f>IFERROR(Y350/H350,"0")+IFERROR(Y351/H351,"0")+IFERROR(Y352/H352,"0")</f>
        <v>54</v>
      </c>
      <c r="Z353" s="725">
        <f>IFERROR(IF(Z350="",0,Z350),"0")+IFERROR(IF(Z351="",0,Z351),"0")+IFERROR(IF(Z352="",0,Z352),"0")</f>
        <v>1.1744999999999999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9" t="s">
        <v>70</v>
      </c>
      <c r="Q354" s="740"/>
      <c r="R354" s="740"/>
      <c r="S354" s="740"/>
      <c r="T354" s="740"/>
      <c r="U354" s="740"/>
      <c r="V354" s="741"/>
      <c r="W354" s="37" t="s">
        <v>68</v>
      </c>
      <c r="X354" s="725">
        <f>IFERROR(SUM(X350:X352),"0")</f>
        <v>418</v>
      </c>
      <c r="Y354" s="725">
        <f>IFERROR(SUM(Y350:Y352),"0")</f>
        <v>421.2</v>
      </c>
      <c r="Z354" s="37"/>
      <c r="AA354" s="726"/>
      <c r="AB354" s="726"/>
      <c r="AC354" s="726"/>
    </row>
    <row r="355" spans="1:68" ht="14.25" customHeight="1" x14ac:dyDescent="0.25">
      <c r="A355" s="742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7">
        <v>4607091388374</v>
      </c>
      <c r="E356" s="728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39" t="s">
        <v>590</v>
      </c>
      <c r="Q356" s="732"/>
      <c r="R356" s="732"/>
      <c r="S356" s="732"/>
      <c r="T356" s="733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7">
        <v>4607091388381</v>
      </c>
      <c r="E357" s="728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7" t="s">
        <v>594</v>
      </c>
      <c r="Q357" s="732"/>
      <c r="R357" s="732"/>
      <c r="S357" s="732"/>
      <c r="T357" s="733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7">
        <v>4607091383102</v>
      </c>
      <c r="E358" s="728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7">
        <v>4607091388404</v>
      </c>
      <c r="E359" s="728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3">
        <v>51</v>
      </c>
      <c r="Y359" s="724">
        <f>IFERROR(IF(X359="",0,CEILING((X359/$H359),1)*$H359),"")</f>
        <v>51</v>
      </c>
      <c r="Z359" s="36">
        <f>IFERROR(IF(Y359=0,"",ROUNDUP(Y359/H359,0)*0.00753),"")</f>
        <v>0.15060000000000001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58.000000000000007</v>
      </c>
      <c r="BN359" s="64">
        <f>IFERROR(Y359*I359/H359,"0")</f>
        <v>58.000000000000007</v>
      </c>
      <c r="BO359" s="64">
        <f>IFERROR(1/J359*(X359/H359),"0")</f>
        <v>0.12820512820512819</v>
      </c>
      <c r="BP359" s="64">
        <f>IFERROR(1/J359*(Y359/H359),"0")</f>
        <v>0.12820512820512819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9" t="s">
        <v>70</v>
      </c>
      <c r="Q360" s="740"/>
      <c r="R360" s="740"/>
      <c r="S360" s="740"/>
      <c r="T360" s="740"/>
      <c r="U360" s="740"/>
      <c r="V360" s="741"/>
      <c r="W360" s="37" t="s">
        <v>71</v>
      </c>
      <c r="X360" s="725">
        <f>IFERROR(X356/H356,"0")+IFERROR(X357/H357,"0")+IFERROR(X358/H358,"0")+IFERROR(X359/H359,"0")</f>
        <v>20</v>
      </c>
      <c r="Y360" s="725">
        <f>IFERROR(Y356/H356,"0")+IFERROR(Y357/H357,"0")+IFERROR(Y358/H358,"0")+IFERROR(Y359/H359,"0")</f>
        <v>20</v>
      </c>
      <c r="Z360" s="725">
        <f>IFERROR(IF(Z356="",0,Z356),"0")+IFERROR(IF(Z357="",0,Z357),"0")+IFERROR(IF(Z358="",0,Z358),"0")+IFERROR(IF(Z359="",0,Z359),"0")</f>
        <v>0.15060000000000001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9" t="s">
        <v>70</v>
      </c>
      <c r="Q361" s="740"/>
      <c r="R361" s="740"/>
      <c r="S361" s="740"/>
      <c r="T361" s="740"/>
      <c r="U361" s="740"/>
      <c r="V361" s="741"/>
      <c r="W361" s="37" t="s">
        <v>68</v>
      </c>
      <c r="X361" s="725">
        <f>IFERROR(SUM(X356:X359),"0")</f>
        <v>51</v>
      </c>
      <c r="Y361" s="725">
        <f>IFERROR(SUM(Y356:Y359),"0")</f>
        <v>51</v>
      </c>
      <c r="Z361" s="37"/>
      <c r="AA361" s="726"/>
      <c r="AB361" s="726"/>
      <c r="AC361" s="726"/>
    </row>
    <row r="362" spans="1:68" ht="14.25" customHeight="1" x14ac:dyDescent="0.25">
      <c r="A362" s="742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7">
        <v>4680115881808</v>
      </c>
      <c r="E363" s="728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2"/>
      <c r="R363" s="732"/>
      <c r="S363" s="732"/>
      <c r="T363" s="733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7">
        <v>4680115881822</v>
      </c>
      <c r="E364" s="728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2"/>
      <c r="R364" s="732"/>
      <c r="S364" s="732"/>
      <c r="T364" s="733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7">
        <v>4680115880016</v>
      </c>
      <c r="E365" s="728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2"/>
      <c r="R365" s="732"/>
      <c r="S365" s="732"/>
      <c r="T365" s="733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9" t="s">
        <v>70</v>
      </c>
      <c r="Q366" s="740"/>
      <c r="R366" s="740"/>
      <c r="S366" s="740"/>
      <c r="T366" s="740"/>
      <c r="U366" s="740"/>
      <c r="V366" s="741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9" t="s">
        <v>70</v>
      </c>
      <c r="Q367" s="740"/>
      <c r="R367" s="740"/>
      <c r="S367" s="740"/>
      <c r="T367" s="740"/>
      <c r="U367" s="740"/>
      <c r="V367" s="741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44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42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7">
        <v>4607091383836</v>
      </c>
      <c r="E370" s="728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9" t="s">
        <v>70</v>
      </c>
      <c r="Q371" s="740"/>
      <c r="R371" s="740"/>
      <c r="S371" s="740"/>
      <c r="T371" s="740"/>
      <c r="U371" s="740"/>
      <c r="V371" s="741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9" t="s">
        <v>70</v>
      </c>
      <c r="Q372" s="740"/>
      <c r="R372" s="740"/>
      <c r="S372" s="740"/>
      <c r="T372" s="740"/>
      <c r="U372" s="740"/>
      <c r="V372" s="741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42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7">
        <v>4607091387919</v>
      </c>
      <c r="E374" s="728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2"/>
      <c r="R374" s="732"/>
      <c r="S374" s="732"/>
      <c r="T374" s="733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7">
        <v>4680115883604</v>
      </c>
      <c r="E375" s="728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7">
        <v>4680115883567</v>
      </c>
      <c r="E376" s="728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9" t="s">
        <v>70</v>
      </c>
      <c r="Q377" s="740"/>
      <c r="R377" s="740"/>
      <c r="S377" s="740"/>
      <c r="T377" s="740"/>
      <c r="U377" s="740"/>
      <c r="V377" s="741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9" t="s">
        <v>70</v>
      </c>
      <c r="Q378" s="740"/>
      <c r="R378" s="740"/>
      <c r="S378" s="740"/>
      <c r="T378" s="740"/>
      <c r="U378" s="740"/>
      <c r="V378" s="741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825" t="s">
        <v>623</v>
      </c>
      <c r="B379" s="826"/>
      <c r="C379" s="826"/>
      <c r="D379" s="826"/>
      <c r="E379" s="826"/>
      <c r="F379" s="826"/>
      <c r="G379" s="826"/>
      <c r="H379" s="826"/>
      <c r="I379" s="826"/>
      <c r="J379" s="826"/>
      <c r="K379" s="826"/>
      <c r="L379" s="826"/>
      <c r="M379" s="826"/>
      <c r="N379" s="826"/>
      <c r="O379" s="826"/>
      <c r="P379" s="826"/>
      <c r="Q379" s="826"/>
      <c r="R379" s="826"/>
      <c r="S379" s="826"/>
      <c r="T379" s="826"/>
      <c r="U379" s="826"/>
      <c r="V379" s="826"/>
      <c r="W379" s="826"/>
      <c r="X379" s="826"/>
      <c r="Y379" s="826"/>
      <c r="Z379" s="826"/>
      <c r="AA379" s="48"/>
      <c r="AB379" s="48"/>
      <c r="AC379" s="48"/>
    </row>
    <row r="380" spans="1:68" ht="16.5" customHeight="1" x14ac:dyDescent="0.25">
      <c r="A380" s="744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42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7">
        <v>4680115884847</v>
      </c>
      <c r="E382" s="728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2"/>
      <c r="R382" s="732"/>
      <c r="S382" s="732"/>
      <c r="T382" s="733"/>
      <c r="U382" s="34"/>
      <c r="V382" s="34"/>
      <c r="W382" s="35" t="s">
        <v>68</v>
      </c>
      <c r="X382" s="723">
        <v>1538</v>
      </c>
      <c r="Y382" s="724">
        <f t="shared" ref="Y382:Y392" si="72">IFERROR(IF(X382="",0,CEILING((X382/$H382),1)*$H382),"")</f>
        <v>1545</v>
      </c>
      <c r="Z382" s="36">
        <f>IFERROR(IF(Y382=0,"",ROUNDUP(Y382/H382,0)*0.02175),"")</f>
        <v>2.2402499999999996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1587.2160000000001</v>
      </c>
      <c r="BN382" s="64">
        <f t="shared" ref="BN382:BN392" si="74">IFERROR(Y382*I382/H382,"0")</f>
        <v>1594.44</v>
      </c>
      <c r="BO382" s="64">
        <f t="shared" ref="BO382:BO392" si="75">IFERROR(1/J382*(X382/H382),"0")</f>
        <v>2.1361111111111111</v>
      </c>
      <c r="BP382" s="64">
        <f t="shared" ref="BP382:BP392" si="76">IFERROR(1/J382*(Y382/H382),"0")</f>
        <v>2.145833333333333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7">
        <v>4680115884847</v>
      </c>
      <c r="E383" s="728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2"/>
      <c r="R383" s="732"/>
      <c r="S383" s="732"/>
      <c r="T383" s="733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7">
        <v>4680115884854</v>
      </c>
      <c r="E384" s="728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2"/>
      <c r="R384" s="732"/>
      <c r="S384" s="732"/>
      <c r="T384" s="733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7">
        <v>4680115884854</v>
      </c>
      <c r="E385" s="728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2"/>
      <c r="R385" s="732"/>
      <c r="S385" s="732"/>
      <c r="T385" s="733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7">
        <v>4680115884830</v>
      </c>
      <c r="E386" s="728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2"/>
      <c r="R386" s="732"/>
      <c r="S386" s="732"/>
      <c r="T386" s="733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7">
        <v>4680115884830</v>
      </c>
      <c r="E387" s="728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2"/>
      <c r="R387" s="732"/>
      <c r="S387" s="732"/>
      <c r="T387" s="733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7">
        <v>4607091383997</v>
      </c>
      <c r="E388" s="728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2"/>
      <c r="R388" s="732"/>
      <c r="S388" s="732"/>
      <c r="T388" s="733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7">
        <v>4680115882638</v>
      </c>
      <c r="E389" s="728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2"/>
      <c r="R389" s="732"/>
      <c r="S389" s="732"/>
      <c r="T389" s="733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7">
        <v>4680115884922</v>
      </c>
      <c r="E390" s="728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2"/>
      <c r="R390" s="732"/>
      <c r="S390" s="732"/>
      <c r="T390" s="733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7">
        <v>4680115884878</v>
      </c>
      <c r="E391" s="728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2"/>
      <c r="R391" s="732"/>
      <c r="S391" s="732"/>
      <c r="T391" s="733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7">
        <v>4680115884861</v>
      </c>
      <c r="E392" s="728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2"/>
      <c r="R392" s="732"/>
      <c r="S392" s="732"/>
      <c r="T392" s="733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9" t="s">
        <v>70</v>
      </c>
      <c r="Q393" s="740"/>
      <c r="R393" s="740"/>
      <c r="S393" s="740"/>
      <c r="T393" s="740"/>
      <c r="U393" s="740"/>
      <c r="V393" s="741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102.53333333333333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103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2.2402499999999996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9" t="s">
        <v>70</v>
      </c>
      <c r="Q394" s="740"/>
      <c r="R394" s="740"/>
      <c r="S394" s="740"/>
      <c r="T394" s="740"/>
      <c r="U394" s="740"/>
      <c r="V394" s="741"/>
      <c r="W394" s="37" t="s">
        <v>68</v>
      </c>
      <c r="X394" s="725">
        <f>IFERROR(SUM(X382:X392),"0")</f>
        <v>1538</v>
      </c>
      <c r="Y394" s="725">
        <f>IFERROR(SUM(Y382:Y392),"0")</f>
        <v>1545</v>
      </c>
      <c r="Z394" s="37"/>
      <c r="AA394" s="726"/>
      <c r="AB394" s="726"/>
      <c r="AC394" s="726"/>
    </row>
    <row r="395" spans="1:68" ht="14.25" customHeight="1" x14ac:dyDescent="0.25">
      <c r="A395" s="742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7">
        <v>4607091383980</v>
      </c>
      <c r="E396" s="728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2"/>
      <c r="R396" s="732"/>
      <c r="S396" s="732"/>
      <c r="T396" s="733"/>
      <c r="U396" s="34"/>
      <c r="V396" s="34"/>
      <c r="W396" s="35" t="s">
        <v>68</v>
      </c>
      <c r="X396" s="723">
        <v>1345</v>
      </c>
      <c r="Y396" s="724">
        <f>IFERROR(IF(X396="",0,CEILING((X396/$H396),1)*$H396),"")</f>
        <v>1350</v>
      </c>
      <c r="Z396" s="36">
        <f>IFERROR(IF(Y396=0,"",ROUNDUP(Y396/H396,0)*0.02175),"")</f>
        <v>1.9574999999999998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1388.0400000000002</v>
      </c>
      <c r="BN396" s="64">
        <f>IFERROR(Y396*I396/H396,"0")</f>
        <v>1393.2</v>
      </c>
      <c r="BO396" s="64">
        <f>IFERROR(1/J396*(X396/H396),"0")</f>
        <v>1.8680555555555556</v>
      </c>
      <c r="BP396" s="64">
        <f>IFERROR(1/J396*(Y396/H396),"0")</f>
        <v>1.875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7">
        <v>4607091384178</v>
      </c>
      <c r="E397" s="728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2"/>
      <c r="R397" s="732"/>
      <c r="S397" s="732"/>
      <c r="T397" s="733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9" t="s">
        <v>70</v>
      </c>
      <c r="Q398" s="740"/>
      <c r="R398" s="740"/>
      <c r="S398" s="740"/>
      <c r="T398" s="740"/>
      <c r="U398" s="740"/>
      <c r="V398" s="741"/>
      <c r="W398" s="37" t="s">
        <v>71</v>
      </c>
      <c r="X398" s="725">
        <f>IFERROR(X396/H396,"0")+IFERROR(X397/H397,"0")</f>
        <v>89.666666666666671</v>
      </c>
      <c r="Y398" s="725">
        <f>IFERROR(Y396/H396,"0")+IFERROR(Y397/H397,"0")</f>
        <v>90</v>
      </c>
      <c r="Z398" s="725">
        <f>IFERROR(IF(Z396="",0,Z396),"0")+IFERROR(IF(Z397="",0,Z397),"0")</f>
        <v>1.9574999999999998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9" t="s">
        <v>70</v>
      </c>
      <c r="Q399" s="740"/>
      <c r="R399" s="740"/>
      <c r="S399" s="740"/>
      <c r="T399" s="740"/>
      <c r="U399" s="740"/>
      <c r="V399" s="741"/>
      <c r="W399" s="37" t="s">
        <v>68</v>
      </c>
      <c r="X399" s="725">
        <f>IFERROR(SUM(X396:X397),"0")</f>
        <v>1345</v>
      </c>
      <c r="Y399" s="725">
        <f>IFERROR(SUM(Y396:Y397),"0")</f>
        <v>1350</v>
      </c>
      <c r="Z399" s="37"/>
      <c r="AA399" s="726"/>
      <c r="AB399" s="726"/>
      <c r="AC399" s="726"/>
    </row>
    <row r="400" spans="1:68" ht="14.25" customHeight="1" x14ac:dyDescent="0.25">
      <c r="A400" s="742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7">
        <v>4607091383928</v>
      </c>
      <c r="E401" s="728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2"/>
      <c r="R401" s="732"/>
      <c r="S401" s="732"/>
      <c r="T401" s="733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7">
        <v>4607091383928</v>
      </c>
      <c r="E402" s="728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2"/>
      <c r="R402" s="732"/>
      <c r="S402" s="732"/>
      <c r="T402" s="733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7">
        <v>4607091384260</v>
      </c>
      <c r="E403" s="728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2"/>
      <c r="R403" s="732"/>
      <c r="S403" s="732"/>
      <c r="T403" s="733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9" t="s">
        <v>70</v>
      </c>
      <c r="Q404" s="740"/>
      <c r="R404" s="740"/>
      <c r="S404" s="740"/>
      <c r="T404" s="740"/>
      <c r="U404" s="740"/>
      <c r="V404" s="741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9" t="s">
        <v>70</v>
      </c>
      <c r="Q405" s="740"/>
      <c r="R405" s="740"/>
      <c r="S405" s="740"/>
      <c r="T405" s="740"/>
      <c r="U405" s="740"/>
      <c r="V405" s="741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42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7">
        <v>4607091384673</v>
      </c>
      <c r="E407" s="728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2"/>
      <c r="R407" s="732"/>
      <c r="S407" s="732"/>
      <c r="T407" s="733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7">
        <v>4607091384673</v>
      </c>
      <c r="E408" s="728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0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2"/>
      <c r="R408" s="732"/>
      <c r="S408" s="732"/>
      <c r="T408" s="733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9" t="s">
        <v>70</v>
      </c>
      <c r="Q409" s="740"/>
      <c r="R409" s="740"/>
      <c r="S409" s="740"/>
      <c r="T409" s="740"/>
      <c r="U409" s="740"/>
      <c r="V409" s="741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9" t="s">
        <v>70</v>
      </c>
      <c r="Q410" s="740"/>
      <c r="R410" s="740"/>
      <c r="S410" s="740"/>
      <c r="T410" s="740"/>
      <c r="U410" s="740"/>
      <c r="V410" s="741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customHeight="1" x14ac:dyDescent="0.25">
      <c r="A411" s="744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42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7">
        <v>4680115881907</v>
      </c>
      <c r="E413" s="728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6" t="s">
        <v>672</v>
      </c>
      <c r="Q413" s="732"/>
      <c r="R413" s="732"/>
      <c r="S413" s="732"/>
      <c r="T413" s="733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7">
        <v>4680115881907</v>
      </c>
      <c r="E414" s="728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2"/>
      <c r="R414" s="732"/>
      <c r="S414" s="732"/>
      <c r="T414" s="733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7">
        <v>4680115883925</v>
      </c>
      <c r="E415" s="728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2"/>
      <c r="R415" s="732"/>
      <c r="S415" s="732"/>
      <c r="T415" s="733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7">
        <v>4680115884892</v>
      </c>
      <c r="E416" s="728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2"/>
      <c r="R416" s="732"/>
      <c r="S416" s="732"/>
      <c r="T416" s="733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7">
        <v>4607091384192</v>
      </c>
      <c r="E417" s="728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0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2"/>
      <c r="R417" s="732"/>
      <c r="S417" s="732"/>
      <c r="T417" s="733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7">
        <v>4680115884885</v>
      </c>
      <c r="E418" s="728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2"/>
      <c r="R418" s="732"/>
      <c r="S418" s="732"/>
      <c r="T418" s="733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7">
        <v>4680115884908</v>
      </c>
      <c r="E419" s="728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1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2"/>
      <c r="R419" s="732"/>
      <c r="S419" s="732"/>
      <c r="T419" s="733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9" t="s">
        <v>70</v>
      </c>
      <c r="Q420" s="740"/>
      <c r="R420" s="740"/>
      <c r="S420" s="740"/>
      <c r="T420" s="740"/>
      <c r="U420" s="740"/>
      <c r="V420" s="741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9" t="s">
        <v>70</v>
      </c>
      <c r="Q421" s="740"/>
      <c r="R421" s="740"/>
      <c r="S421" s="740"/>
      <c r="T421" s="740"/>
      <c r="U421" s="740"/>
      <c r="V421" s="741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42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7">
        <v>4607091384802</v>
      </c>
      <c r="E423" s="728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2"/>
      <c r="R423" s="732"/>
      <c r="S423" s="732"/>
      <c r="T423" s="733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7">
        <v>4607091384826</v>
      </c>
      <c r="E424" s="728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2"/>
      <c r="R424" s="732"/>
      <c r="S424" s="732"/>
      <c r="T424" s="733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9" t="s">
        <v>70</v>
      </c>
      <c r="Q425" s="740"/>
      <c r="R425" s="740"/>
      <c r="S425" s="740"/>
      <c r="T425" s="740"/>
      <c r="U425" s="740"/>
      <c r="V425" s="741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9" t="s">
        <v>70</v>
      </c>
      <c r="Q426" s="740"/>
      <c r="R426" s="740"/>
      <c r="S426" s="740"/>
      <c r="T426" s="740"/>
      <c r="U426" s="740"/>
      <c r="V426" s="741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42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7">
        <v>4607091384246</v>
      </c>
      <c r="E428" s="728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2"/>
      <c r="R428" s="732"/>
      <c r="S428" s="732"/>
      <c r="T428" s="733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7">
        <v>4680115881976</v>
      </c>
      <c r="E429" s="728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2"/>
      <c r="R429" s="732"/>
      <c r="S429" s="732"/>
      <c r="T429" s="733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7">
        <v>4607091384253</v>
      </c>
      <c r="E430" s="728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2"/>
      <c r="R430" s="732"/>
      <c r="S430" s="732"/>
      <c r="T430" s="733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7">
        <v>4607091384253</v>
      </c>
      <c r="E431" s="728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2"/>
      <c r="R431" s="732"/>
      <c r="S431" s="732"/>
      <c r="T431" s="733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7">
        <v>4680115881969</v>
      </c>
      <c r="E432" s="728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2"/>
      <c r="R432" s="732"/>
      <c r="S432" s="732"/>
      <c r="T432" s="733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9" t="s">
        <v>70</v>
      </c>
      <c r="Q433" s="740"/>
      <c r="R433" s="740"/>
      <c r="S433" s="740"/>
      <c r="T433" s="740"/>
      <c r="U433" s="740"/>
      <c r="V433" s="741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9" t="s">
        <v>70</v>
      </c>
      <c r="Q434" s="740"/>
      <c r="R434" s="740"/>
      <c r="S434" s="740"/>
      <c r="T434" s="740"/>
      <c r="U434" s="740"/>
      <c r="V434" s="741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42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7">
        <v>4607091389357</v>
      </c>
      <c r="E436" s="728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2"/>
      <c r="R436" s="732"/>
      <c r="S436" s="732"/>
      <c r="T436" s="733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9" t="s">
        <v>70</v>
      </c>
      <c r="Q437" s="740"/>
      <c r="R437" s="740"/>
      <c r="S437" s="740"/>
      <c r="T437" s="740"/>
      <c r="U437" s="740"/>
      <c r="V437" s="741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9" t="s">
        <v>70</v>
      </c>
      <c r="Q438" s="740"/>
      <c r="R438" s="740"/>
      <c r="S438" s="740"/>
      <c r="T438" s="740"/>
      <c r="U438" s="740"/>
      <c r="V438" s="741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825" t="s">
        <v>708</v>
      </c>
      <c r="B439" s="826"/>
      <c r="C439" s="826"/>
      <c r="D439" s="826"/>
      <c r="E439" s="826"/>
      <c r="F439" s="826"/>
      <c r="G439" s="826"/>
      <c r="H439" s="826"/>
      <c r="I439" s="826"/>
      <c r="J439" s="826"/>
      <c r="K439" s="826"/>
      <c r="L439" s="826"/>
      <c r="M439" s="826"/>
      <c r="N439" s="826"/>
      <c r="O439" s="826"/>
      <c r="P439" s="826"/>
      <c r="Q439" s="826"/>
      <c r="R439" s="826"/>
      <c r="S439" s="826"/>
      <c r="T439" s="826"/>
      <c r="U439" s="826"/>
      <c r="V439" s="826"/>
      <c r="W439" s="826"/>
      <c r="X439" s="826"/>
      <c r="Y439" s="826"/>
      <c r="Z439" s="826"/>
      <c r="AA439" s="48"/>
      <c r="AB439" s="48"/>
      <c r="AC439" s="48"/>
    </row>
    <row r="440" spans="1:68" ht="16.5" customHeight="1" x14ac:dyDescent="0.25">
      <c r="A440" s="744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42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7">
        <v>4607091389708</v>
      </c>
      <c r="E442" s="728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2"/>
      <c r="R442" s="732"/>
      <c r="S442" s="732"/>
      <c r="T442" s="733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9" t="s">
        <v>70</v>
      </c>
      <c r="Q443" s="740"/>
      <c r="R443" s="740"/>
      <c r="S443" s="740"/>
      <c r="T443" s="740"/>
      <c r="U443" s="740"/>
      <c r="V443" s="741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9" t="s">
        <v>70</v>
      </c>
      <c r="Q444" s="740"/>
      <c r="R444" s="740"/>
      <c r="S444" s="740"/>
      <c r="T444" s="740"/>
      <c r="U444" s="740"/>
      <c r="V444" s="741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42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7">
        <v>4607091389753</v>
      </c>
      <c r="E446" s="728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2"/>
      <c r="R446" s="732"/>
      <c r="S446" s="732"/>
      <c r="T446" s="733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7">
        <v>4607091389753</v>
      </c>
      <c r="E447" s="728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2"/>
      <c r="R447" s="732"/>
      <c r="S447" s="732"/>
      <c r="T447" s="733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7">
        <v>4607091389760</v>
      </c>
      <c r="E448" s="728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2"/>
      <c r="R448" s="732"/>
      <c r="S448" s="732"/>
      <c r="T448" s="733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7">
        <v>4607091389746</v>
      </c>
      <c r="E449" s="728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2"/>
      <c r="R449" s="732"/>
      <c r="S449" s="732"/>
      <c r="T449" s="733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7">
        <v>4607091389746</v>
      </c>
      <c r="E450" s="728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1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2"/>
      <c r="R450" s="732"/>
      <c r="S450" s="732"/>
      <c r="T450" s="733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7">
        <v>4680115883147</v>
      </c>
      <c r="E451" s="728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2"/>
      <c r="R451" s="732"/>
      <c r="S451" s="732"/>
      <c r="T451" s="733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7">
        <v>4680115883147</v>
      </c>
      <c r="E452" s="728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2"/>
      <c r="R452" s="732"/>
      <c r="S452" s="732"/>
      <c r="T452" s="733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7">
        <v>4607091384338</v>
      </c>
      <c r="E453" s="728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2"/>
      <c r="R453" s="732"/>
      <c r="S453" s="732"/>
      <c r="T453" s="733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7">
        <v>4607091384338</v>
      </c>
      <c r="E454" s="728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2"/>
      <c r="R454" s="732"/>
      <c r="S454" s="732"/>
      <c r="T454" s="733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7">
        <v>4680115883154</v>
      </c>
      <c r="E455" s="728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2"/>
      <c r="R455" s="732"/>
      <c r="S455" s="732"/>
      <c r="T455" s="733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7">
        <v>4680115883154</v>
      </c>
      <c r="E456" s="728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2"/>
      <c r="R456" s="732"/>
      <c r="S456" s="732"/>
      <c r="T456" s="733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7">
        <v>4607091389524</v>
      </c>
      <c r="E457" s="728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2"/>
      <c r="R457" s="732"/>
      <c r="S457" s="732"/>
      <c r="T457" s="733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7">
        <v>4607091389524</v>
      </c>
      <c r="E458" s="728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97" t="s">
        <v>739</v>
      </c>
      <c r="Q458" s="732"/>
      <c r="R458" s="732"/>
      <c r="S458" s="732"/>
      <c r="T458" s="733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7">
        <v>4680115883161</v>
      </c>
      <c r="E459" s="728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2"/>
      <c r="R459" s="732"/>
      <c r="S459" s="732"/>
      <c r="T459" s="733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7">
        <v>4607091389531</v>
      </c>
      <c r="E460" s="728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2"/>
      <c r="R460" s="732"/>
      <c r="S460" s="732"/>
      <c r="T460" s="733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7">
        <v>4607091389531</v>
      </c>
      <c r="E461" s="728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2"/>
      <c r="R461" s="732"/>
      <c r="S461" s="732"/>
      <c r="T461" s="733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7">
        <v>4607091384345</v>
      </c>
      <c r="E462" s="728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2"/>
      <c r="R462" s="732"/>
      <c r="S462" s="732"/>
      <c r="T462" s="733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7">
        <v>4680115883185</v>
      </c>
      <c r="E463" s="728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2"/>
      <c r="R463" s="732"/>
      <c r="S463" s="732"/>
      <c r="T463" s="733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7">
        <v>4680115883185</v>
      </c>
      <c r="E464" s="728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3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2"/>
      <c r="R464" s="732"/>
      <c r="S464" s="732"/>
      <c r="T464" s="733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9" t="s">
        <v>70</v>
      </c>
      <c r="Q465" s="740"/>
      <c r="R465" s="740"/>
      <c r="S465" s="740"/>
      <c r="T465" s="740"/>
      <c r="U465" s="740"/>
      <c r="V465" s="741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9" t="s">
        <v>70</v>
      </c>
      <c r="Q466" s="740"/>
      <c r="R466" s="740"/>
      <c r="S466" s="740"/>
      <c r="T466" s="740"/>
      <c r="U466" s="740"/>
      <c r="V466" s="741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42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7">
        <v>4607091384352</v>
      </c>
      <c r="E468" s="728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2"/>
      <c r="R468" s="732"/>
      <c r="S468" s="732"/>
      <c r="T468" s="733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7">
        <v>4607091389654</v>
      </c>
      <c r="E469" s="728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2"/>
      <c r="R469" s="732"/>
      <c r="S469" s="732"/>
      <c r="T469" s="733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9" t="s">
        <v>70</v>
      </c>
      <c r="Q470" s="740"/>
      <c r="R470" s="740"/>
      <c r="S470" s="740"/>
      <c r="T470" s="740"/>
      <c r="U470" s="740"/>
      <c r="V470" s="741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9" t="s">
        <v>70</v>
      </c>
      <c r="Q471" s="740"/>
      <c r="R471" s="740"/>
      <c r="S471" s="740"/>
      <c r="T471" s="740"/>
      <c r="U471" s="740"/>
      <c r="V471" s="741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42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7">
        <v>4680115884335</v>
      </c>
      <c r="E473" s="728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2"/>
      <c r="R473" s="732"/>
      <c r="S473" s="732"/>
      <c r="T473" s="733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7">
        <v>4680115884113</v>
      </c>
      <c r="E474" s="728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9" t="s">
        <v>70</v>
      </c>
      <c r="Q475" s="740"/>
      <c r="R475" s="740"/>
      <c r="S475" s="740"/>
      <c r="T475" s="740"/>
      <c r="U475" s="740"/>
      <c r="V475" s="741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9" t="s">
        <v>70</v>
      </c>
      <c r="Q476" s="740"/>
      <c r="R476" s="740"/>
      <c r="S476" s="740"/>
      <c r="T476" s="740"/>
      <c r="U476" s="740"/>
      <c r="V476" s="741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44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42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7">
        <v>4607091389364</v>
      </c>
      <c r="E479" s="728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2"/>
      <c r="R479" s="732"/>
      <c r="S479" s="732"/>
      <c r="T479" s="733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9" t="s">
        <v>70</v>
      </c>
      <c r="Q480" s="740"/>
      <c r="R480" s="740"/>
      <c r="S480" s="740"/>
      <c r="T480" s="740"/>
      <c r="U480" s="740"/>
      <c r="V480" s="741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9" t="s">
        <v>70</v>
      </c>
      <c r="Q481" s="740"/>
      <c r="R481" s="740"/>
      <c r="S481" s="740"/>
      <c r="T481" s="740"/>
      <c r="U481" s="740"/>
      <c r="V481" s="741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42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7">
        <v>4607091389739</v>
      </c>
      <c r="E483" s="728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2"/>
      <c r="R483" s="732"/>
      <c r="S483" s="732"/>
      <c r="T483" s="733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7">
        <v>4607091389425</v>
      </c>
      <c r="E484" s="728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2"/>
      <c r="R484" s="732"/>
      <c r="S484" s="732"/>
      <c r="T484" s="733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7">
        <v>4680115880771</v>
      </c>
      <c r="E485" s="728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2"/>
      <c r="R485" s="732"/>
      <c r="S485" s="732"/>
      <c r="T485" s="733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7">
        <v>4607091389500</v>
      </c>
      <c r="E486" s="728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1" t="s">
        <v>782</v>
      </c>
      <c r="Q486" s="732"/>
      <c r="R486" s="732"/>
      <c r="S486" s="732"/>
      <c r="T486" s="733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7">
        <v>4607091389500</v>
      </c>
      <c r="E487" s="728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2"/>
      <c r="R487" s="732"/>
      <c r="S487" s="732"/>
      <c r="T487" s="733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9" t="s">
        <v>70</v>
      </c>
      <c r="Q488" s="740"/>
      <c r="R488" s="740"/>
      <c r="S488" s="740"/>
      <c r="T488" s="740"/>
      <c r="U488" s="740"/>
      <c r="V488" s="741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9" t="s">
        <v>70</v>
      </c>
      <c r="Q489" s="740"/>
      <c r="R489" s="740"/>
      <c r="S489" s="740"/>
      <c r="T489" s="740"/>
      <c r="U489" s="740"/>
      <c r="V489" s="741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42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7">
        <v>4680115884359</v>
      </c>
      <c r="E491" s="728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2"/>
      <c r="R491" s="732"/>
      <c r="S491" s="732"/>
      <c r="T491" s="733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9" t="s">
        <v>70</v>
      </c>
      <c r="Q492" s="740"/>
      <c r="R492" s="740"/>
      <c r="S492" s="740"/>
      <c r="T492" s="740"/>
      <c r="U492" s="740"/>
      <c r="V492" s="741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9" t="s">
        <v>70</v>
      </c>
      <c r="Q493" s="740"/>
      <c r="R493" s="740"/>
      <c r="S493" s="740"/>
      <c r="T493" s="740"/>
      <c r="U493" s="740"/>
      <c r="V493" s="741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42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7">
        <v>4680115884564</v>
      </c>
      <c r="E495" s="728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90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2"/>
      <c r="R495" s="732"/>
      <c r="S495" s="732"/>
      <c r="T495" s="733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9" t="s">
        <v>70</v>
      </c>
      <c r="Q496" s="740"/>
      <c r="R496" s="740"/>
      <c r="S496" s="740"/>
      <c r="T496" s="740"/>
      <c r="U496" s="740"/>
      <c r="V496" s="741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9" t="s">
        <v>70</v>
      </c>
      <c r="Q497" s="740"/>
      <c r="R497" s="740"/>
      <c r="S497" s="740"/>
      <c r="T497" s="740"/>
      <c r="U497" s="740"/>
      <c r="V497" s="741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44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42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7">
        <v>4680115885189</v>
      </c>
      <c r="E500" s="728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3">
        <v>2</v>
      </c>
      <c r="Y500" s="724">
        <f>IFERROR(IF(X500="",0,CEILING((X500/$H500),1)*$H500),"")</f>
        <v>2.4</v>
      </c>
      <c r="Z500" s="36">
        <f>IFERROR(IF(Y500=0,"",ROUNDUP(Y500/H500,0)*0.00502),"")</f>
        <v>1.004E-2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2.2866666666666671</v>
      </c>
      <c r="BN500" s="64">
        <f>IFERROR(Y500*I500/H500,"0")</f>
        <v>2.7440000000000002</v>
      </c>
      <c r="BO500" s="64">
        <f>IFERROR(1/J500*(X500/H500),"0")</f>
        <v>7.1225071225071235E-3</v>
      </c>
      <c r="BP500" s="64">
        <f>IFERROR(1/J500*(Y500/H500),"0")</f>
        <v>8.5470085470085479E-3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7">
        <v>4680115885172</v>
      </c>
      <c r="E501" s="728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2"/>
      <c r="R501" s="732"/>
      <c r="S501" s="732"/>
      <c r="T501" s="733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7">
        <v>4680115885110</v>
      </c>
      <c r="E502" s="728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8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2"/>
      <c r="R502" s="732"/>
      <c r="S502" s="732"/>
      <c r="T502" s="733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7">
        <v>4680115885219</v>
      </c>
      <c r="E503" s="728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81" t="s">
        <v>801</v>
      </c>
      <c r="Q503" s="732"/>
      <c r="R503" s="732"/>
      <c r="S503" s="732"/>
      <c r="T503" s="733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9" t="s">
        <v>70</v>
      </c>
      <c r="Q504" s="740"/>
      <c r="R504" s="740"/>
      <c r="S504" s="740"/>
      <c r="T504" s="740"/>
      <c r="U504" s="740"/>
      <c r="V504" s="741"/>
      <c r="W504" s="37" t="s">
        <v>71</v>
      </c>
      <c r="X504" s="725">
        <f>IFERROR(X500/H500,"0")+IFERROR(X501/H501,"0")+IFERROR(X502/H502,"0")+IFERROR(X503/H503,"0")</f>
        <v>1.6666666666666667</v>
      </c>
      <c r="Y504" s="725">
        <f>IFERROR(Y500/H500,"0")+IFERROR(Y501/H501,"0")+IFERROR(Y502/H502,"0")+IFERROR(Y503/H503,"0")</f>
        <v>2</v>
      </c>
      <c r="Z504" s="725">
        <f>IFERROR(IF(Z500="",0,Z500),"0")+IFERROR(IF(Z501="",0,Z501),"0")+IFERROR(IF(Z502="",0,Z502),"0")+IFERROR(IF(Z503="",0,Z503),"0")</f>
        <v>1.004E-2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9" t="s">
        <v>70</v>
      </c>
      <c r="Q505" s="740"/>
      <c r="R505" s="740"/>
      <c r="S505" s="740"/>
      <c r="T505" s="740"/>
      <c r="U505" s="740"/>
      <c r="V505" s="741"/>
      <c r="W505" s="37" t="s">
        <v>68</v>
      </c>
      <c r="X505" s="725">
        <f>IFERROR(SUM(X500:X503),"0")</f>
        <v>2</v>
      </c>
      <c r="Y505" s="725">
        <f>IFERROR(SUM(Y500:Y503),"0")</f>
        <v>2.4</v>
      </c>
      <c r="Z505" s="37"/>
      <c r="AA505" s="726"/>
      <c r="AB505" s="726"/>
      <c r="AC505" s="726"/>
    </row>
    <row r="506" spans="1:68" ht="16.5" customHeight="1" x14ac:dyDescent="0.25">
      <c r="A506" s="744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42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7">
        <v>4680115885103</v>
      </c>
      <c r="E508" s="728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2"/>
      <c r="R508" s="732"/>
      <c r="S508" s="732"/>
      <c r="T508" s="733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9" t="s">
        <v>70</v>
      </c>
      <c r="Q509" s="740"/>
      <c r="R509" s="740"/>
      <c r="S509" s="740"/>
      <c r="T509" s="740"/>
      <c r="U509" s="740"/>
      <c r="V509" s="741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9" t="s">
        <v>70</v>
      </c>
      <c r="Q510" s="740"/>
      <c r="R510" s="740"/>
      <c r="S510" s="740"/>
      <c r="T510" s="740"/>
      <c r="U510" s="740"/>
      <c r="V510" s="741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825" t="s">
        <v>807</v>
      </c>
      <c r="B511" s="826"/>
      <c r="C511" s="826"/>
      <c r="D511" s="826"/>
      <c r="E511" s="826"/>
      <c r="F511" s="826"/>
      <c r="G511" s="826"/>
      <c r="H511" s="826"/>
      <c r="I511" s="826"/>
      <c r="J511" s="826"/>
      <c r="K511" s="826"/>
      <c r="L511" s="826"/>
      <c r="M511" s="826"/>
      <c r="N511" s="826"/>
      <c r="O511" s="826"/>
      <c r="P511" s="826"/>
      <c r="Q511" s="826"/>
      <c r="R511" s="826"/>
      <c r="S511" s="826"/>
      <c r="T511" s="826"/>
      <c r="U511" s="826"/>
      <c r="V511" s="826"/>
      <c r="W511" s="826"/>
      <c r="X511" s="826"/>
      <c r="Y511" s="826"/>
      <c r="Z511" s="826"/>
      <c r="AA511" s="48"/>
      <c r="AB511" s="48"/>
      <c r="AC511" s="48"/>
    </row>
    <row r="512" spans="1:68" ht="16.5" customHeight="1" x14ac:dyDescent="0.25">
      <c r="A512" s="744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42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7">
        <v>4607091389067</v>
      </c>
      <c r="E514" s="728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2"/>
      <c r="R514" s="732"/>
      <c r="S514" s="732"/>
      <c r="T514" s="733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7">
        <v>4680115885271</v>
      </c>
      <c r="E515" s="728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9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2"/>
      <c r="R515" s="732"/>
      <c r="S515" s="732"/>
      <c r="T515" s="733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7">
        <v>4680115884502</v>
      </c>
      <c r="E516" s="728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2"/>
      <c r="R516" s="732"/>
      <c r="S516" s="732"/>
      <c r="T516" s="733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7">
        <v>4607091389104</v>
      </c>
      <c r="E517" s="728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7">
        <v>4680115884519</v>
      </c>
      <c r="E518" s="728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7">
        <v>4680115885226</v>
      </c>
      <c r="E519" s="728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3">
        <v>88</v>
      </c>
      <c r="Y519" s="724">
        <f t="shared" si="89"/>
        <v>89.76</v>
      </c>
      <c r="Z519" s="36">
        <f t="shared" si="90"/>
        <v>0.20332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94</v>
      </c>
      <c r="BN519" s="64">
        <f t="shared" si="92"/>
        <v>95.88</v>
      </c>
      <c r="BO519" s="64">
        <f t="shared" si="93"/>
        <v>0.16025641025641024</v>
      </c>
      <c r="BP519" s="64">
        <f t="shared" si="94"/>
        <v>0.16346153846153846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7">
        <v>4680115880603</v>
      </c>
      <c r="E520" s="728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1" t="s">
        <v>827</v>
      </c>
      <c r="Q520" s="732"/>
      <c r="R520" s="732"/>
      <c r="S520" s="732"/>
      <c r="T520" s="733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7">
        <v>4680115880603</v>
      </c>
      <c r="E521" s="728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7">
        <v>4680115882782</v>
      </c>
      <c r="E522" s="728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807" t="s">
        <v>831</v>
      </c>
      <c r="Q522" s="732"/>
      <c r="R522" s="732"/>
      <c r="S522" s="732"/>
      <c r="T522" s="733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7">
        <v>4607091389982</v>
      </c>
      <c r="E523" s="728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67" t="s">
        <v>834</v>
      </c>
      <c r="Q523" s="732"/>
      <c r="R523" s="732"/>
      <c r="S523" s="732"/>
      <c r="T523" s="733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7">
        <v>4607091389982</v>
      </c>
      <c r="E524" s="728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9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9" t="s">
        <v>70</v>
      </c>
      <c r="Q525" s="740"/>
      <c r="R525" s="740"/>
      <c r="S525" s="740"/>
      <c r="T525" s="740"/>
      <c r="U525" s="740"/>
      <c r="V525" s="741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16.666666666666664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17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0.20332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9" t="s">
        <v>70</v>
      </c>
      <c r="Q526" s="740"/>
      <c r="R526" s="740"/>
      <c r="S526" s="740"/>
      <c r="T526" s="740"/>
      <c r="U526" s="740"/>
      <c r="V526" s="741"/>
      <c r="W526" s="37" t="s">
        <v>68</v>
      </c>
      <c r="X526" s="725">
        <f>IFERROR(SUM(X514:X524),"0")</f>
        <v>88</v>
      </c>
      <c r="Y526" s="725">
        <f>IFERROR(SUM(Y514:Y524),"0")</f>
        <v>89.76</v>
      </c>
      <c r="Z526" s="37"/>
      <c r="AA526" s="726"/>
      <c r="AB526" s="726"/>
      <c r="AC526" s="726"/>
    </row>
    <row r="527" spans="1:68" ht="14.25" customHeight="1" x14ac:dyDescent="0.25">
      <c r="A527" s="742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7">
        <v>4607091388930</v>
      </c>
      <c r="E528" s="728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1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2"/>
      <c r="R528" s="732"/>
      <c r="S528" s="732"/>
      <c r="T528" s="733"/>
      <c r="U528" s="34"/>
      <c r="V528" s="34"/>
      <c r="W528" s="35" t="s">
        <v>68</v>
      </c>
      <c r="X528" s="723">
        <v>114</v>
      </c>
      <c r="Y528" s="724">
        <f>IFERROR(IF(X528="",0,CEILING((X528/$H528),1)*$H528),"")</f>
        <v>116.16000000000001</v>
      </c>
      <c r="Z528" s="36">
        <f>IFERROR(IF(Y528=0,"",ROUNDUP(Y528/H528,0)*0.01196),"")</f>
        <v>0.26312000000000002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121.77272727272725</v>
      </c>
      <c r="BN528" s="64">
        <f>IFERROR(Y528*I528/H528,"0")</f>
        <v>124.08000000000001</v>
      </c>
      <c r="BO528" s="64">
        <f>IFERROR(1/J528*(X528/H528),"0")</f>
        <v>0.2076048951048951</v>
      </c>
      <c r="BP528" s="64">
        <f>IFERROR(1/J528*(Y528/H528),"0")</f>
        <v>0.21153846153846156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7">
        <v>4680115880054</v>
      </c>
      <c r="E529" s="728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2" t="s">
        <v>841</v>
      </c>
      <c r="Q529" s="732"/>
      <c r="R529" s="732"/>
      <c r="S529" s="732"/>
      <c r="T529" s="733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7">
        <v>4680115880054</v>
      </c>
      <c r="E530" s="728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10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2"/>
      <c r="R530" s="732"/>
      <c r="S530" s="732"/>
      <c r="T530" s="733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9" t="s">
        <v>70</v>
      </c>
      <c r="Q531" s="740"/>
      <c r="R531" s="740"/>
      <c r="S531" s="740"/>
      <c r="T531" s="740"/>
      <c r="U531" s="740"/>
      <c r="V531" s="741"/>
      <c r="W531" s="37" t="s">
        <v>71</v>
      </c>
      <c r="X531" s="725">
        <f>IFERROR(X528/H528,"0")+IFERROR(X529/H529,"0")+IFERROR(X530/H530,"0")</f>
        <v>21.59090909090909</v>
      </c>
      <c r="Y531" s="725">
        <f>IFERROR(Y528/H528,"0")+IFERROR(Y529/H529,"0")+IFERROR(Y530/H530,"0")</f>
        <v>22</v>
      </c>
      <c r="Z531" s="725">
        <f>IFERROR(IF(Z528="",0,Z528),"0")+IFERROR(IF(Z529="",0,Z529),"0")+IFERROR(IF(Z530="",0,Z530),"0")</f>
        <v>0.26312000000000002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9" t="s">
        <v>70</v>
      </c>
      <c r="Q532" s="740"/>
      <c r="R532" s="740"/>
      <c r="S532" s="740"/>
      <c r="T532" s="740"/>
      <c r="U532" s="740"/>
      <c r="V532" s="741"/>
      <c r="W532" s="37" t="s">
        <v>68</v>
      </c>
      <c r="X532" s="725">
        <f>IFERROR(SUM(X528:X530),"0")</f>
        <v>114</v>
      </c>
      <c r="Y532" s="725">
        <f>IFERROR(SUM(Y528:Y530),"0")</f>
        <v>116.16000000000001</v>
      </c>
      <c r="Z532" s="37"/>
      <c r="AA532" s="726"/>
      <c r="AB532" s="726"/>
      <c r="AC532" s="726"/>
    </row>
    <row r="533" spans="1:68" ht="14.25" customHeight="1" x14ac:dyDescent="0.25">
      <c r="A533" s="742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7">
        <v>4680115883116</v>
      </c>
      <c r="E534" s="728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2"/>
      <c r="R534" s="732"/>
      <c r="S534" s="732"/>
      <c r="T534" s="733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7">
        <v>4680115883093</v>
      </c>
      <c r="E535" s="728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2"/>
      <c r="R535" s="732"/>
      <c r="S535" s="732"/>
      <c r="T535" s="733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7">
        <v>4680115883109</v>
      </c>
      <c r="E536" s="728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2"/>
      <c r="R536" s="732"/>
      <c r="S536" s="732"/>
      <c r="T536" s="733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7">
        <v>4680115882072</v>
      </c>
      <c r="E537" s="728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9" t="s">
        <v>854</v>
      </c>
      <c r="Q537" s="732"/>
      <c r="R537" s="732"/>
      <c r="S537" s="732"/>
      <c r="T537" s="733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7">
        <v>4680115882072</v>
      </c>
      <c r="E538" s="728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2"/>
      <c r="R538" s="732"/>
      <c r="S538" s="732"/>
      <c r="T538" s="733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7">
        <v>4680115882102</v>
      </c>
      <c r="E539" s="728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3" t="s">
        <v>859</v>
      </c>
      <c r="Q539" s="732"/>
      <c r="R539" s="732"/>
      <c r="S539" s="732"/>
      <c r="T539" s="733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7">
        <v>4680115882102</v>
      </c>
      <c r="E540" s="728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2"/>
      <c r="R540" s="732"/>
      <c r="S540" s="732"/>
      <c r="T540" s="733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7">
        <v>4680115882096</v>
      </c>
      <c r="E541" s="728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16" t="s">
        <v>864</v>
      </c>
      <c r="Q541" s="732"/>
      <c r="R541" s="732"/>
      <c r="S541" s="732"/>
      <c r="T541" s="733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7">
        <v>4680115882096</v>
      </c>
      <c r="E542" s="728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2"/>
      <c r="R542" s="732"/>
      <c r="S542" s="732"/>
      <c r="T542" s="733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9" t="s">
        <v>70</v>
      </c>
      <c r="Q543" s="740"/>
      <c r="R543" s="740"/>
      <c r="S543" s="740"/>
      <c r="T543" s="740"/>
      <c r="U543" s="740"/>
      <c r="V543" s="741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9" t="s">
        <v>70</v>
      </c>
      <c r="Q544" s="740"/>
      <c r="R544" s="740"/>
      <c r="S544" s="740"/>
      <c r="T544" s="740"/>
      <c r="U544" s="740"/>
      <c r="V544" s="741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42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7">
        <v>4607091383409</v>
      </c>
      <c r="E546" s="728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8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2"/>
      <c r="R546" s="732"/>
      <c r="S546" s="732"/>
      <c r="T546" s="733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7">
        <v>4607091383416</v>
      </c>
      <c r="E547" s="728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2"/>
      <c r="R547" s="732"/>
      <c r="S547" s="732"/>
      <c r="T547" s="733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7">
        <v>4680115883536</v>
      </c>
      <c r="E548" s="728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9" t="s">
        <v>70</v>
      </c>
      <c r="Q549" s="740"/>
      <c r="R549" s="740"/>
      <c r="S549" s="740"/>
      <c r="T549" s="740"/>
      <c r="U549" s="740"/>
      <c r="V549" s="741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9" t="s">
        <v>70</v>
      </c>
      <c r="Q550" s="740"/>
      <c r="R550" s="740"/>
      <c r="S550" s="740"/>
      <c r="T550" s="740"/>
      <c r="U550" s="740"/>
      <c r="V550" s="741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42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7">
        <v>4680115885035</v>
      </c>
      <c r="E552" s="728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2"/>
      <c r="R552" s="732"/>
      <c r="S552" s="732"/>
      <c r="T552" s="733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7">
        <v>4680115885936</v>
      </c>
      <c r="E553" s="728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3" t="s">
        <v>881</v>
      </c>
      <c r="Q553" s="732"/>
      <c r="R553" s="732"/>
      <c r="S553" s="732"/>
      <c r="T553" s="733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9" t="s">
        <v>70</v>
      </c>
      <c r="Q554" s="740"/>
      <c r="R554" s="740"/>
      <c r="S554" s="740"/>
      <c r="T554" s="740"/>
      <c r="U554" s="740"/>
      <c r="V554" s="741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9" t="s">
        <v>70</v>
      </c>
      <c r="Q555" s="740"/>
      <c r="R555" s="740"/>
      <c r="S555" s="740"/>
      <c r="T555" s="740"/>
      <c r="U555" s="740"/>
      <c r="V555" s="741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825" t="s">
        <v>882</v>
      </c>
      <c r="B556" s="826"/>
      <c r="C556" s="826"/>
      <c r="D556" s="826"/>
      <c r="E556" s="826"/>
      <c r="F556" s="826"/>
      <c r="G556" s="826"/>
      <c r="H556" s="826"/>
      <c r="I556" s="826"/>
      <c r="J556" s="826"/>
      <c r="K556" s="826"/>
      <c r="L556" s="826"/>
      <c r="M556" s="826"/>
      <c r="N556" s="826"/>
      <c r="O556" s="826"/>
      <c r="P556" s="826"/>
      <c r="Q556" s="826"/>
      <c r="R556" s="826"/>
      <c r="S556" s="826"/>
      <c r="T556" s="826"/>
      <c r="U556" s="826"/>
      <c r="V556" s="826"/>
      <c r="W556" s="826"/>
      <c r="X556" s="826"/>
      <c r="Y556" s="826"/>
      <c r="Z556" s="826"/>
      <c r="AA556" s="48"/>
      <c r="AB556" s="48"/>
      <c r="AC556" s="48"/>
    </row>
    <row r="557" spans="1:68" ht="16.5" customHeight="1" x14ac:dyDescent="0.25">
      <c r="A557" s="744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42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7">
        <v>4640242181011</v>
      </c>
      <c r="E559" s="728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82" t="s">
        <v>885</v>
      </c>
      <c r="Q559" s="732"/>
      <c r="R559" s="732"/>
      <c r="S559" s="732"/>
      <c r="T559" s="733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7">
        <v>4640242180441</v>
      </c>
      <c r="E560" s="728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50" t="s">
        <v>889</v>
      </c>
      <c r="Q560" s="732"/>
      <c r="R560" s="732"/>
      <c r="S560" s="732"/>
      <c r="T560" s="733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7">
        <v>4640242180564</v>
      </c>
      <c r="E561" s="728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7" t="s">
        <v>893</v>
      </c>
      <c r="Q561" s="732"/>
      <c r="R561" s="732"/>
      <c r="S561" s="732"/>
      <c r="T561" s="733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7">
        <v>4640242180922</v>
      </c>
      <c r="E562" s="728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2" t="s">
        <v>897</v>
      </c>
      <c r="Q562" s="732"/>
      <c r="R562" s="732"/>
      <c r="S562" s="732"/>
      <c r="T562" s="733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7">
        <v>4640242181189</v>
      </c>
      <c r="E563" s="728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1" t="s">
        <v>901</v>
      </c>
      <c r="Q563" s="732"/>
      <c r="R563" s="732"/>
      <c r="S563" s="732"/>
      <c r="T563" s="733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7">
        <v>4640242180038</v>
      </c>
      <c r="E564" s="728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71" t="s">
        <v>904</v>
      </c>
      <c r="Q564" s="732"/>
      <c r="R564" s="732"/>
      <c r="S564" s="732"/>
      <c r="T564" s="733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7">
        <v>4640242181172</v>
      </c>
      <c r="E565" s="728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808" t="s">
        <v>907</v>
      </c>
      <c r="Q565" s="732"/>
      <c r="R565" s="732"/>
      <c r="S565" s="732"/>
      <c r="T565" s="733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9" t="s">
        <v>70</v>
      </c>
      <c r="Q566" s="740"/>
      <c r="R566" s="740"/>
      <c r="S566" s="740"/>
      <c r="T566" s="740"/>
      <c r="U566" s="740"/>
      <c r="V566" s="741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9" t="s">
        <v>70</v>
      </c>
      <c r="Q567" s="740"/>
      <c r="R567" s="740"/>
      <c r="S567" s="740"/>
      <c r="T567" s="740"/>
      <c r="U567" s="740"/>
      <c r="V567" s="741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42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7">
        <v>4640242180519</v>
      </c>
      <c r="E569" s="728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7" t="s">
        <v>910</v>
      </c>
      <c r="Q569" s="732"/>
      <c r="R569" s="732"/>
      <c r="S569" s="732"/>
      <c r="T569" s="733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7">
        <v>4640242180526</v>
      </c>
      <c r="E570" s="728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2" t="s">
        <v>913</v>
      </c>
      <c r="Q570" s="732"/>
      <c r="R570" s="732"/>
      <c r="S570" s="732"/>
      <c r="T570" s="733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7">
        <v>4640242180090</v>
      </c>
      <c r="E571" s="728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8" t="s">
        <v>916</v>
      </c>
      <c r="Q571" s="732"/>
      <c r="R571" s="732"/>
      <c r="S571" s="732"/>
      <c r="T571" s="733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7">
        <v>4640242181363</v>
      </c>
      <c r="E572" s="728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2"/>
      <c r="R572" s="732"/>
      <c r="S572" s="732"/>
      <c r="T572" s="733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9" t="s">
        <v>70</v>
      </c>
      <c r="Q573" s="740"/>
      <c r="R573" s="740"/>
      <c r="S573" s="740"/>
      <c r="T573" s="740"/>
      <c r="U573" s="740"/>
      <c r="V573" s="741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9" t="s">
        <v>70</v>
      </c>
      <c r="Q574" s="740"/>
      <c r="R574" s="740"/>
      <c r="S574" s="740"/>
      <c r="T574" s="740"/>
      <c r="U574" s="740"/>
      <c r="V574" s="741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42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7">
        <v>4640242180816</v>
      </c>
      <c r="E576" s="728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5" t="s">
        <v>923</v>
      </c>
      <c r="Q576" s="732"/>
      <c r="R576" s="732"/>
      <c r="S576" s="732"/>
      <c r="T576" s="733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7">
        <v>4640242180595</v>
      </c>
      <c r="E577" s="728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60" t="s">
        <v>927</v>
      </c>
      <c r="Q577" s="732"/>
      <c r="R577" s="732"/>
      <c r="S577" s="732"/>
      <c r="T577" s="733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7">
        <v>4640242181615</v>
      </c>
      <c r="E578" s="728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95" t="s">
        <v>931</v>
      </c>
      <c r="Q578" s="732"/>
      <c r="R578" s="732"/>
      <c r="S578" s="732"/>
      <c r="T578" s="733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7">
        <v>4640242181639</v>
      </c>
      <c r="E579" s="728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02" t="s">
        <v>935</v>
      </c>
      <c r="Q579" s="732"/>
      <c r="R579" s="732"/>
      <c r="S579" s="732"/>
      <c r="T579" s="733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7">
        <v>4640242181622</v>
      </c>
      <c r="E580" s="728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8" t="s">
        <v>939</v>
      </c>
      <c r="Q580" s="732"/>
      <c r="R580" s="732"/>
      <c r="S580" s="732"/>
      <c r="T580" s="733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7">
        <v>4640242180908</v>
      </c>
      <c r="E581" s="728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18" t="s">
        <v>943</v>
      </c>
      <c r="Q581" s="732"/>
      <c r="R581" s="732"/>
      <c r="S581" s="732"/>
      <c r="T581" s="733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7">
        <v>4640242180489</v>
      </c>
      <c r="E582" s="728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2" t="s">
        <v>946</v>
      </c>
      <c r="Q582" s="732"/>
      <c r="R582" s="732"/>
      <c r="S582" s="732"/>
      <c r="T582" s="733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9" t="s">
        <v>70</v>
      </c>
      <c r="Q583" s="740"/>
      <c r="R583" s="740"/>
      <c r="S583" s="740"/>
      <c r="T583" s="740"/>
      <c r="U583" s="740"/>
      <c r="V583" s="741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9" t="s">
        <v>70</v>
      </c>
      <c r="Q584" s="740"/>
      <c r="R584" s="740"/>
      <c r="S584" s="740"/>
      <c r="T584" s="740"/>
      <c r="U584" s="740"/>
      <c r="V584" s="741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42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7">
        <v>4640242180533</v>
      </c>
      <c r="E586" s="728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2" t="s">
        <v>949</v>
      </c>
      <c r="Q586" s="732"/>
      <c r="R586" s="732"/>
      <c r="S586" s="732"/>
      <c r="T586" s="733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7">
        <v>4640242180540</v>
      </c>
      <c r="E587" s="728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902" t="s">
        <v>953</v>
      </c>
      <c r="Q587" s="732"/>
      <c r="R587" s="732"/>
      <c r="S587" s="732"/>
      <c r="T587" s="733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7">
        <v>4640242181233</v>
      </c>
      <c r="E588" s="728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70" t="s">
        <v>957</v>
      </c>
      <c r="Q588" s="732"/>
      <c r="R588" s="732"/>
      <c r="S588" s="732"/>
      <c r="T588" s="733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7">
        <v>4640242181226</v>
      </c>
      <c r="E589" s="728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9" t="s">
        <v>960</v>
      </c>
      <c r="Q589" s="732"/>
      <c r="R589" s="732"/>
      <c r="S589" s="732"/>
      <c r="T589" s="733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9" t="s">
        <v>70</v>
      </c>
      <c r="Q590" s="740"/>
      <c r="R590" s="740"/>
      <c r="S590" s="740"/>
      <c r="T590" s="740"/>
      <c r="U590" s="740"/>
      <c r="V590" s="741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9" t="s">
        <v>70</v>
      </c>
      <c r="Q591" s="740"/>
      <c r="R591" s="740"/>
      <c r="S591" s="740"/>
      <c r="T591" s="740"/>
      <c r="U591" s="740"/>
      <c r="V591" s="741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42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7">
        <v>4640242180120</v>
      </c>
      <c r="E593" s="728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901" t="s">
        <v>963</v>
      </c>
      <c r="Q593" s="732"/>
      <c r="R593" s="732"/>
      <c r="S593" s="732"/>
      <c r="T593" s="733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7">
        <v>4640242180120</v>
      </c>
      <c r="E594" s="728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43" t="s">
        <v>966</v>
      </c>
      <c r="Q594" s="732"/>
      <c r="R594" s="732"/>
      <c r="S594" s="732"/>
      <c r="T594" s="733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7">
        <v>4640242180137</v>
      </c>
      <c r="E595" s="728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6" t="s">
        <v>969</v>
      </c>
      <c r="Q595" s="732"/>
      <c r="R595" s="732"/>
      <c r="S595" s="732"/>
      <c r="T595" s="733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7">
        <v>4640242180137</v>
      </c>
      <c r="E596" s="728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6" t="s">
        <v>972</v>
      </c>
      <c r="Q596" s="732"/>
      <c r="R596" s="732"/>
      <c r="S596" s="732"/>
      <c r="T596" s="733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9" t="s">
        <v>70</v>
      </c>
      <c r="Q597" s="740"/>
      <c r="R597" s="740"/>
      <c r="S597" s="740"/>
      <c r="T597" s="740"/>
      <c r="U597" s="740"/>
      <c r="V597" s="741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9" t="s">
        <v>70</v>
      </c>
      <c r="Q598" s="740"/>
      <c r="R598" s="740"/>
      <c r="S598" s="740"/>
      <c r="T598" s="740"/>
      <c r="U598" s="740"/>
      <c r="V598" s="741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44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42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7">
        <v>4640242180045</v>
      </c>
      <c r="E601" s="728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87" t="s">
        <v>976</v>
      </c>
      <c r="Q601" s="732"/>
      <c r="R601" s="732"/>
      <c r="S601" s="732"/>
      <c r="T601" s="733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7">
        <v>4640242180601</v>
      </c>
      <c r="E602" s="728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64" t="s">
        <v>980</v>
      </c>
      <c r="Q602" s="732"/>
      <c r="R602" s="732"/>
      <c r="S602" s="732"/>
      <c r="T602" s="733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9" t="s">
        <v>70</v>
      </c>
      <c r="Q603" s="740"/>
      <c r="R603" s="740"/>
      <c r="S603" s="740"/>
      <c r="T603" s="740"/>
      <c r="U603" s="740"/>
      <c r="V603" s="741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9" t="s">
        <v>70</v>
      </c>
      <c r="Q604" s="740"/>
      <c r="R604" s="740"/>
      <c r="S604" s="740"/>
      <c r="T604" s="740"/>
      <c r="U604" s="740"/>
      <c r="V604" s="741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42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7">
        <v>4640242180090</v>
      </c>
      <c r="E606" s="728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15" t="s">
        <v>984</v>
      </c>
      <c r="Q606" s="732"/>
      <c r="R606" s="732"/>
      <c r="S606" s="732"/>
      <c r="T606" s="733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9" t="s">
        <v>70</v>
      </c>
      <c r="Q607" s="740"/>
      <c r="R607" s="740"/>
      <c r="S607" s="740"/>
      <c r="T607" s="740"/>
      <c r="U607" s="740"/>
      <c r="V607" s="741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9" t="s">
        <v>70</v>
      </c>
      <c r="Q608" s="740"/>
      <c r="R608" s="740"/>
      <c r="S608" s="740"/>
      <c r="T608" s="740"/>
      <c r="U608" s="740"/>
      <c r="V608" s="741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42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7">
        <v>4640242180076</v>
      </c>
      <c r="E610" s="728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71" t="s">
        <v>988</v>
      </c>
      <c r="Q610" s="732"/>
      <c r="R610" s="732"/>
      <c r="S610" s="732"/>
      <c r="T610" s="733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9" t="s">
        <v>70</v>
      </c>
      <c r="Q611" s="740"/>
      <c r="R611" s="740"/>
      <c r="S611" s="740"/>
      <c r="T611" s="740"/>
      <c r="U611" s="740"/>
      <c r="V611" s="741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9" t="s">
        <v>70</v>
      </c>
      <c r="Q612" s="740"/>
      <c r="R612" s="740"/>
      <c r="S612" s="740"/>
      <c r="T612" s="740"/>
      <c r="U612" s="740"/>
      <c r="V612" s="741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42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7">
        <v>4640242180106</v>
      </c>
      <c r="E614" s="728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45" t="s">
        <v>992</v>
      </c>
      <c r="Q614" s="732"/>
      <c r="R614" s="732"/>
      <c r="S614" s="732"/>
      <c r="T614" s="733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9" t="s">
        <v>70</v>
      </c>
      <c r="Q615" s="740"/>
      <c r="R615" s="740"/>
      <c r="S615" s="740"/>
      <c r="T615" s="740"/>
      <c r="U615" s="740"/>
      <c r="V615" s="741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9" t="s">
        <v>70</v>
      </c>
      <c r="Q616" s="740"/>
      <c r="R616" s="740"/>
      <c r="S616" s="740"/>
      <c r="T616" s="740"/>
      <c r="U616" s="740"/>
      <c r="V616" s="741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8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29"/>
      <c r="P617" s="753" t="s">
        <v>994</v>
      </c>
      <c r="Q617" s="754"/>
      <c r="R617" s="754"/>
      <c r="S617" s="754"/>
      <c r="T617" s="754"/>
      <c r="U617" s="754"/>
      <c r="V617" s="755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6948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7041.32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29"/>
      <c r="P618" s="753" t="s">
        <v>995</v>
      </c>
      <c r="Q618" s="754"/>
      <c r="R618" s="754"/>
      <c r="S618" s="754"/>
      <c r="T618" s="754"/>
      <c r="U618" s="754"/>
      <c r="V618" s="755"/>
      <c r="W618" s="37" t="s">
        <v>68</v>
      </c>
      <c r="X618" s="725">
        <f>IFERROR(SUM(BM22:BM614),"0")</f>
        <v>7353.7526767204727</v>
      </c>
      <c r="Y618" s="725">
        <f>IFERROR(SUM(BN22:BN614),"0")</f>
        <v>7452.8820000000005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29"/>
      <c r="P619" s="753" t="s">
        <v>996</v>
      </c>
      <c r="Q619" s="754"/>
      <c r="R619" s="754"/>
      <c r="S619" s="754"/>
      <c r="T619" s="754"/>
      <c r="U619" s="754"/>
      <c r="V619" s="755"/>
      <c r="W619" s="37" t="s">
        <v>997</v>
      </c>
      <c r="X619" s="38">
        <f>ROUNDUP(SUM(BO22:BO614),0)</f>
        <v>13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29"/>
      <c r="P620" s="753" t="s">
        <v>998</v>
      </c>
      <c r="Q620" s="754"/>
      <c r="R620" s="754"/>
      <c r="S620" s="754"/>
      <c r="T620" s="754"/>
      <c r="U620" s="754"/>
      <c r="V620" s="755"/>
      <c r="W620" s="37" t="s">
        <v>68</v>
      </c>
      <c r="X620" s="725">
        <f>GrossWeightTotal+PalletQtyTotal*25</f>
        <v>7678.7526767204727</v>
      </c>
      <c r="Y620" s="725">
        <f>GrossWeightTotalR+PalletQtyTotalR*25</f>
        <v>7802.8820000000005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29"/>
      <c r="P621" s="753" t="s">
        <v>999</v>
      </c>
      <c r="Q621" s="754"/>
      <c r="R621" s="754"/>
      <c r="S621" s="754"/>
      <c r="T621" s="754"/>
      <c r="U621" s="754"/>
      <c r="V621" s="755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1054.912353100284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1071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29"/>
      <c r="P622" s="753" t="s">
        <v>1000</v>
      </c>
      <c r="Q622" s="754"/>
      <c r="R622" s="754"/>
      <c r="S622" s="754"/>
      <c r="T622" s="754"/>
      <c r="U622" s="754"/>
      <c r="V622" s="755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15.188420000000002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9" t="s">
        <v>111</v>
      </c>
      <c r="D624" s="872"/>
      <c r="E624" s="872"/>
      <c r="F624" s="872"/>
      <c r="G624" s="872"/>
      <c r="H624" s="873"/>
      <c r="I624" s="729" t="s">
        <v>331</v>
      </c>
      <c r="J624" s="872"/>
      <c r="K624" s="872"/>
      <c r="L624" s="872"/>
      <c r="M624" s="872"/>
      <c r="N624" s="872"/>
      <c r="O624" s="872"/>
      <c r="P624" s="872"/>
      <c r="Q624" s="872"/>
      <c r="R624" s="872"/>
      <c r="S624" s="872"/>
      <c r="T624" s="872"/>
      <c r="U624" s="872"/>
      <c r="V624" s="873"/>
      <c r="W624" s="729" t="s">
        <v>623</v>
      </c>
      <c r="X624" s="873"/>
      <c r="Y624" s="729" t="s">
        <v>708</v>
      </c>
      <c r="Z624" s="872"/>
      <c r="AA624" s="872"/>
      <c r="AB624" s="873"/>
      <c r="AC624" s="715" t="s">
        <v>807</v>
      </c>
      <c r="AD624" s="729" t="s">
        <v>882</v>
      </c>
      <c r="AE624" s="873"/>
      <c r="AF624" s="716"/>
    </row>
    <row r="625" spans="1:32" ht="14.25" customHeight="1" thickTop="1" x14ac:dyDescent="0.2">
      <c r="A625" s="1134" t="s">
        <v>1003</v>
      </c>
      <c r="B625" s="729" t="s">
        <v>62</v>
      </c>
      <c r="C625" s="729" t="s">
        <v>112</v>
      </c>
      <c r="D625" s="729" t="s">
        <v>137</v>
      </c>
      <c r="E625" s="729" t="s">
        <v>220</v>
      </c>
      <c r="F625" s="729" t="s">
        <v>242</v>
      </c>
      <c r="G625" s="729" t="s">
        <v>292</v>
      </c>
      <c r="H625" s="729" t="s">
        <v>111</v>
      </c>
      <c r="I625" s="729" t="s">
        <v>332</v>
      </c>
      <c r="J625" s="729" t="s">
        <v>357</v>
      </c>
      <c r="K625" s="729" t="s">
        <v>428</v>
      </c>
      <c r="L625" s="716"/>
      <c r="M625" s="729" t="s">
        <v>448</v>
      </c>
      <c r="N625" s="716"/>
      <c r="O625" s="729" t="s">
        <v>472</v>
      </c>
      <c r="P625" s="729" t="s">
        <v>489</v>
      </c>
      <c r="Q625" s="729" t="s">
        <v>492</v>
      </c>
      <c r="R625" s="729" t="s">
        <v>501</v>
      </c>
      <c r="S625" s="729" t="s">
        <v>515</v>
      </c>
      <c r="T625" s="729" t="s">
        <v>519</v>
      </c>
      <c r="U625" s="729" t="s">
        <v>527</v>
      </c>
      <c r="V625" s="729" t="s">
        <v>610</v>
      </c>
      <c r="W625" s="729" t="s">
        <v>624</v>
      </c>
      <c r="X625" s="729" t="s">
        <v>669</v>
      </c>
      <c r="Y625" s="729" t="s">
        <v>709</v>
      </c>
      <c r="Z625" s="729" t="s">
        <v>767</v>
      </c>
      <c r="AA625" s="729" t="s">
        <v>790</v>
      </c>
      <c r="AB625" s="729" t="s">
        <v>803</v>
      </c>
      <c r="AC625" s="729" t="s">
        <v>807</v>
      </c>
      <c r="AD625" s="729" t="s">
        <v>882</v>
      </c>
      <c r="AE625" s="729" t="s">
        <v>973</v>
      </c>
      <c r="AF625" s="716"/>
    </row>
    <row r="626" spans="1:32" ht="13.5" customHeight="1" thickBot="1" x14ac:dyDescent="0.25">
      <c r="A626" s="1135"/>
      <c r="B626" s="730"/>
      <c r="C626" s="730"/>
      <c r="D626" s="730"/>
      <c r="E626" s="730"/>
      <c r="F626" s="730"/>
      <c r="G626" s="730"/>
      <c r="H626" s="730"/>
      <c r="I626" s="730"/>
      <c r="J626" s="730"/>
      <c r="K626" s="730"/>
      <c r="L626" s="716"/>
      <c r="M626" s="730"/>
      <c r="N626" s="716"/>
      <c r="O626" s="730"/>
      <c r="P626" s="730"/>
      <c r="Q626" s="730"/>
      <c r="R626" s="730"/>
      <c r="S626" s="730"/>
      <c r="T626" s="730"/>
      <c r="U626" s="730"/>
      <c r="V626" s="730"/>
      <c r="W626" s="730"/>
      <c r="X626" s="730"/>
      <c r="Y626" s="730"/>
      <c r="Z626" s="730"/>
      <c r="AA626" s="730"/>
      <c r="AB626" s="730"/>
      <c r="AC626" s="730"/>
      <c r="AD626" s="730"/>
      <c r="AE626" s="730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211.20000000000002</v>
      </c>
      <c r="E627" s="46">
        <f>IFERROR(Y106*1,"0")+IFERROR(Y107*1,"0")+IFERROR(Y108*1,"0")+IFERROR(Y112*1,"0")+IFERROR(Y113*1,"0")+IFERROR(Y114*1,"0")+IFERROR(Y115*1,"0")+IFERROR(Y116*1,"0")</f>
        <v>190.50000000000003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2020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8.4</v>
      </c>
      <c r="I627" s="46">
        <f>IFERROR(Y190*1,"0")+IFERROR(Y194*1,"0")+IFERROR(Y195*1,"0")+IFERROR(Y196*1,"0")+IFERROR(Y197*1,"0")+IFERROR(Y198*1,"0")+IFERROR(Y199*1,"0")+IFERROR(Y200*1,"0")+IFERROR(Y201*1,"0")</f>
        <v>60.900000000000006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595.80000000000007</v>
      </c>
      <c r="K627" s="46">
        <f>IFERROR(Y249*1,"0")+IFERROR(Y250*1,"0")+IFERROR(Y251*1,"0")+IFERROR(Y252*1,"0")+IFERROR(Y253*1,"0")+IFERROR(Y254*1,"0")+IFERROR(Y255*1,"0")+IFERROR(Y256*1,"0")</f>
        <v>16</v>
      </c>
      <c r="L627" s="716"/>
      <c r="M627" s="46">
        <f>IFERROR(Y261*1,"0")+IFERROR(Y262*1,"0")+IFERROR(Y263*1,"0")+IFERROR(Y264*1,"0")+IFERROR(Y265*1,"0")+IFERROR(Y266*1,"0")+IFERROR(Y267*1,"0")+IFERROR(Y268*1,"0")+IFERROR(Y272*1,"0")</f>
        <v>12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309.60000000000002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510.6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2895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3</v>
      </c>
      <c r="AA627" s="46">
        <f>IFERROR(Y500*1,"0")+IFERROR(Y501*1,"0")+IFERROR(Y502*1,"0")+IFERROR(Y503*1,"0")</f>
        <v>2.4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205.92000000000002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D452:E452"/>
    <mergeCell ref="P493:V493"/>
    <mergeCell ref="P123:T123"/>
    <mergeCell ref="P408:T408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A126:O127"/>
    <mergeCell ref="P294:T294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M17:M18"/>
    <mergeCell ref="P584:V584"/>
    <mergeCell ref="O17:O18"/>
    <mergeCell ref="P336:T336"/>
    <mergeCell ref="P258:V258"/>
    <mergeCell ref="A597:O598"/>
    <mergeCell ref="A248:Z248"/>
    <mergeCell ref="P430:T430"/>
    <mergeCell ref="A104:Z104"/>
    <mergeCell ref="A297:Z297"/>
    <mergeCell ref="P410:V410"/>
    <mergeCell ref="P417:T417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344:T344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222:E222"/>
    <mergeCell ref="P476:V476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4:V44"/>
    <mergeCell ref="P550:V550"/>
    <mergeCell ref="A575:Z57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404:O405"/>
    <mergeCell ref="A155:O156"/>
    <mergeCell ref="D413:E413"/>
    <mergeCell ref="D217:E217"/>
    <mergeCell ref="P345:T345"/>
    <mergeCell ref="A475:O476"/>
    <mergeCell ref="P84:T84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P15:T16"/>
    <mergeCell ref="D396:E39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P219:T219"/>
    <mergeCell ref="P272:T272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P548:T548"/>
    <mergeCell ref="P295:V295"/>
    <mergeCell ref="A120:Z120"/>
    <mergeCell ref="D235:E235"/>
    <mergeCell ref="P214:V214"/>
    <mergeCell ref="P270:V270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P350:T350"/>
    <mergeCell ref="A480:O481"/>
    <mergeCell ref="A353:O354"/>
    <mergeCell ref="P546:T546"/>
    <mergeCell ref="P423:T423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D308:E308"/>
    <mergeCell ref="A492:O493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D66:E66"/>
    <mergeCell ref="D197:E197"/>
    <mergeCell ref="D253:E253"/>
    <mergeCell ref="D53:E53"/>
    <mergeCell ref="P552:T552"/>
    <mergeCell ref="D351:E351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D535:E535"/>
    <mergeCell ref="H625:H626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U625:U626"/>
    <mergeCell ref="W625:W626"/>
    <mergeCell ref="D625:D626"/>
    <mergeCell ref="F625:F62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2024-10-31T08:42:31Z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