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9F62EA8-BC87-4442-B337-35D0784627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BP257" i="1"/>
  <c r="BO257" i="1"/>
  <c r="BN257" i="1"/>
  <c r="BM257" i="1"/>
  <c r="Z257" i="1"/>
  <c r="Z260" i="1" s="1"/>
  <c r="Y257" i="1"/>
  <c r="Y255" i="1"/>
  <c r="X255" i="1"/>
  <c r="Z254" i="1"/>
  <c r="X254" i="1"/>
  <c r="BO253" i="1"/>
  <c r="BM253" i="1"/>
  <c r="Z253" i="1"/>
  <c r="Y253" i="1"/>
  <c r="BO252" i="1"/>
  <c r="BM252" i="1"/>
  <c r="Z252" i="1"/>
  <c r="Y252" i="1"/>
  <c r="X250" i="1"/>
  <c r="Y249" i="1"/>
  <c r="X249" i="1"/>
  <c r="BP248" i="1"/>
  <c r="BO248" i="1"/>
  <c r="BN248" i="1"/>
  <c r="BM248" i="1"/>
  <c r="Z248" i="1"/>
  <c r="Z249" i="1" s="1"/>
  <c r="Y248" i="1"/>
  <c r="Y250" i="1" s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8" i="1"/>
  <c r="Y237" i="1"/>
  <c r="X237" i="1"/>
  <c r="BP236" i="1"/>
  <c r="BO236" i="1"/>
  <c r="BN236" i="1"/>
  <c r="BM236" i="1"/>
  <c r="Z236" i="1"/>
  <c r="Z237" i="1" s="1"/>
  <c r="Y236" i="1"/>
  <c r="Y238" i="1" s="1"/>
  <c r="Y232" i="1"/>
  <c r="X232" i="1"/>
  <c r="Z231" i="1"/>
  <c r="X231" i="1"/>
  <c r="BO230" i="1"/>
  <c r="BM230" i="1"/>
  <c r="Z230" i="1"/>
  <c r="Y230" i="1"/>
  <c r="P230" i="1"/>
  <c r="BP229" i="1"/>
  <c r="BO229" i="1"/>
  <c r="BN229" i="1"/>
  <c r="BM229" i="1"/>
  <c r="Z229" i="1"/>
  <c r="Y229" i="1"/>
  <c r="Y231" i="1" s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P216" i="1"/>
  <c r="BO216" i="1"/>
  <c r="BN216" i="1"/>
  <c r="BM216" i="1"/>
  <c r="Z216" i="1"/>
  <c r="Z218" i="1" s="1"/>
  <c r="Y216" i="1"/>
  <c r="Y213" i="1"/>
  <c r="X213" i="1"/>
  <c r="Z212" i="1"/>
  <c r="X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Z207" i="1" s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Y168" i="1"/>
  <c r="X168" i="1"/>
  <c r="Z167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Y158" i="1"/>
  <c r="P158" i="1"/>
  <c r="BP157" i="1"/>
  <c r="BO157" i="1"/>
  <c r="BN157" i="1"/>
  <c r="BM157" i="1"/>
  <c r="Z157" i="1"/>
  <c r="Z159" i="1" s="1"/>
  <c r="Y157" i="1"/>
  <c r="P157" i="1"/>
  <c r="X155" i="1"/>
  <c r="Y154" i="1"/>
  <c r="X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Y151" i="1"/>
  <c r="BP150" i="1"/>
  <c r="BO150" i="1"/>
  <c r="BN150" i="1"/>
  <c r="BM150" i="1"/>
  <c r="Z150" i="1"/>
  <c r="Z154" i="1" s="1"/>
  <c r="Y150" i="1"/>
  <c r="Y155" i="1" s="1"/>
  <c r="Y147" i="1"/>
  <c r="X147" i="1"/>
  <c r="Z146" i="1"/>
  <c r="X146" i="1"/>
  <c r="BO145" i="1"/>
  <c r="BM145" i="1"/>
  <c r="Z145" i="1"/>
  <c r="Y145" i="1"/>
  <c r="X141" i="1"/>
  <c r="Y140" i="1"/>
  <c r="X140" i="1"/>
  <c r="BP139" i="1"/>
  <c r="BO139" i="1"/>
  <c r="BN139" i="1"/>
  <c r="BM139" i="1"/>
  <c r="Z139" i="1"/>
  <c r="Z140" i="1" s="1"/>
  <c r="Y139" i="1"/>
  <c r="Y141" i="1" s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Z133" i="1"/>
  <c r="Z135" i="1" s="1"/>
  <c r="Y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Z124" i="1" s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Z117" i="1" s="1"/>
  <c r="Y115" i="1"/>
  <c r="Y118" i="1" s="1"/>
  <c r="P115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Z111" i="1" s="1"/>
  <c r="Y109" i="1"/>
  <c r="Y111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Y106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86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5" i="1" s="1"/>
  <c r="Y23" i="1"/>
  <c r="X23" i="1"/>
  <c r="X289" i="1" s="1"/>
  <c r="BP22" i="1"/>
  <c r="BO22" i="1"/>
  <c r="X28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8" i="1" l="1"/>
  <c r="Y33" i="1"/>
  <c r="Y285" i="1" s="1"/>
  <c r="Y38" i="1"/>
  <c r="Y289" i="1" s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Y286" i="1" s="1"/>
  <c r="BN31" i="1"/>
  <c r="BN36" i="1"/>
  <c r="BP36" i="1"/>
  <c r="Y287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Z290" i="1" s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Y288" i="1" l="1"/>
  <c r="C298" i="1" s="1"/>
  <c r="A298" i="1"/>
  <c r="B298" i="1" l="1"/>
</calcChain>
</file>

<file path=xl/sharedStrings.xml><?xml version="1.0" encoding="utf-8"?>
<sst xmlns="http://schemas.openxmlformats.org/spreadsheetml/2006/main" count="1443" uniqueCount="491">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</sst>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5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72" t="s">
        <v>0</v>
      </c>
      <c r="E1" s="335"/>
      <c r="F1" s="335"/>
      <c r="G1" s="12" t="s">
        <v>1</v>
      </c>
      <c r="H1" s="372" t="s">
        <v>2</v>
      </c>
      <c r="I1" s="335"/>
      <c r="J1" s="335"/>
      <c r="K1" s="335"/>
      <c r="L1" s="335"/>
      <c r="M1" s="335"/>
      <c r="N1" s="335"/>
      <c r="O1" s="335"/>
      <c r="P1" s="335"/>
      <c r="Q1" s="335"/>
      <c r="R1" s="334" t="s">
        <v>3</v>
      </c>
      <c r="S1" s="335"/>
      <c r="T1" s="3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6" t="s">
        <v>7</v>
      </c>
      <c r="B5" s="407"/>
      <c r="C5" s="408"/>
      <c r="D5" s="374"/>
      <c r="E5" s="375"/>
      <c r="F5" s="498" t="s">
        <v>8</v>
      </c>
      <c r="G5" s="408"/>
      <c r="H5" s="374"/>
      <c r="I5" s="467"/>
      <c r="J5" s="467"/>
      <c r="K5" s="467"/>
      <c r="L5" s="467"/>
      <c r="M5" s="375"/>
      <c r="N5" s="61"/>
      <c r="P5" s="24" t="s">
        <v>9</v>
      </c>
      <c r="Q5" s="508">
        <v>45600</v>
      </c>
      <c r="R5" s="404"/>
      <c r="T5" s="427" t="s">
        <v>10</v>
      </c>
      <c r="U5" s="316"/>
      <c r="V5" s="428" t="s">
        <v>11</v>
      </c>
      <c r="W5" s="404"/>
      <c r="AB5" s="51"/>
      <c r="AC5" s="51"/>
      <c r="AD5" s="51"/>
      <c r="AE5" s="51"/>
    </row>
    <row r="6" spans="1:32" s="304" customFormat="1" ht="24" customHeight="1" x14ac:dyDescent="0.2">
      <c r="A6" s="406" t="s">
        <v>12</v>
      </c>
      <c r="B6" s="407"/>
      <c r="C6" s="408"/>
      <c r="D6" s="469" t="s">
        <v>13</v>
      </c>
      <c r="E6" s="470"/>
      <c r="F6" s="470"/>
      <c r="G6" s="470"/>
      <c r="H6" s="470"/>
      <c r="I6" s="470"/>
      <c r="J6" s="470"/>
      <c r="K6" s="470"/>
      <c r="L6" s="470"/>
      <c r="M6" s="404"/>
      <c r="N6" s="62"/>
      <c r="P6" s="24" t="s">
        <v>14</v>
      </c>
      <c r="Q6" s="51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2" t="s">
        <v>15</v>
      </c>
      <c r="U6" s="316"/>
      <c r="V6" s="453" t="s">
        <v>16</v>
      </c>
      <c r="W6" s="351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15"/>
      <c r="U7" s="316"/>
      <c r="V7" s="454"/>
      <c r="W7" s="455"/>
      <c r="AB7" s="51"/>
      <c r="AC7" s="51"/>
      <c r="AD7" s="51"/>
      <c r="AE7" s="51"/>
    </row>
    <row r="8" spans="1:32" s="304" customFormat="1" ht="25.5" customHeight="1" x14ac:dyDescent="0.2">
      <c r="A8" s="518" t="s">
        <v>17</v>
      </c>
      <c r="B8" s="326"/>
      <c r="C8" s="327"/>
      <c r="D8" s="364" t="s">
        <v>18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57"/>
      <c r="T8" s="315"/>
      <c r="U8" s="316"/>
      <c r="V8" s="454"/>
      <c r="W8" s="455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4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401"/>
      <c r="R9" s="402"/>
      <c r="T9" s="315"/>
      <c r="U9" s="316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4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1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33"/>
      <c r="R10" s="434"/>
      <c r="U10" s="24" t="s">
        <v>22</v>
      </c>
      <c r="V10" s="350" t="s">
        <v>23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3"/>
      <c r="R11" s="404"/>
      <c r="U11" s="24" t="s">
        <v>26</v>
      </c>
      <c r="V11" s="477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2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29</v>
      </c>
      <c r="Q12" s="411"/>
      <c r="R12" s="357"/>
      <c r="S12" s="23"/>
      <c r="U12" s="24"/>
      <c r="V12" s="335"/>
      <c r="W12" s="315"/>
      <c r="AB12" s="51"/>
      <c r="AC12" s="51"/>
      <c r="AD12" s="51"/>
      <c r="AE12" s="51"/>
    </row>
    <row r="13" spans="1:32" s="304" customFormat="1" ht="23.25" customHeight="1" x14ac:dyDescent="0.2">
      <c r="A13" s="42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31</v>
      </c>
      <c r="Q13" s="477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2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0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19" t="s">
        <v>34</v>
      </c>
      <c r="Q15" s="335"/>
      <c r="R15" s="335"/>
      <c r="S15" s="335"/>
      <c r="T15" s="3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13" t="s">
        <v>37</v>
      </c>
      <c r="D17" s="345" t="s">
        <v>38</v>
      </c>
      <c r="E17" s="387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6"/>
      <c r="R17" s="386"/>
      <c r="S17" s="386"/>
      <c r="T17" s="387"/>
      <c r="U17" s="515" t="s">
        <v>50</v>
      </c>
      <c r="V17" s="408"/>
      <c r="W17" s="345" t="s">
        <v>51</v>
      </c>
      <c r="X17" s="345" t="s">
        <v>52</v>
      </c>
      <c r="Y17" s="516" t="s">
        <v>53</v>
      </c>
      <c r="Z17" s="465" t="s">
        <v>54</v>
      </c>
      <c r="AA17" s="449" t="s">
        <v>55</v>
      </c>
      <c r="AB17" s="449" t="s">
        <v>56</v>
      </c>
      <c r="AC17" s="449" t="s">
        <v>57</v>
      </c>
      <c r="AD17" s="449" t="s">
        <v>58</v>
      </c>
      <c r="AE17" s="493"/>
      <c r="AF17" s="494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88"/>
      <c r="E18" s="390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88"/>
      <c r="Q18" s="389"/>
      <c r="R18" s="389"/>
      <c r="S18" s="389"/>
      <c r="T18" s="390"/>
      <c r="U18" s="70" t="s">
        <v>60</v>
      </c>
      <c r="V18" s="70" t="s">
        <v>61</v>
      </c>
      <c r="W18" s="346"/>
      <c r="X18" s="346"/>
      <c r="Y18" s="517"/>
      <c r="Z18" s="466"/>
      <c r="AA18" s="450"/>
      <c r="AB18" s="450"/>
      <c r="AC18" s="450"/>
      <c r="AD18" s="495"/>
      <c r="AE18" s="496"/>
      <c r="AF18" s="497"/>
      <c r="AG18" s="69"/>
      <c r="BD18" s="68"/>
    </row>
    <row r="19" spans="1:68" ht="27.75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customHeight="1" x14ac:dyDescent="0.25">
      <c r="A21" s="342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customHeight="1" x14ac:dyDescent="0.25">
      <c r="A27" s="342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0</v>
      </c>
      <c r="Y29" s="31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224</v>
      </c>
      <c r="Y30" s="311">
        <f>IFERROR(IF(X30="","",X30),"")</f>
        <v>224</v>
      </c>
      <c r="Z30" s="36">
        <f>IFERROR(IF(X30="","",X30*0.00941),"")</f>
        <v>2.1078399999999999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430.48320000000001</v>
      </c>
      <c r="BN30" s="67">
        <f>IFERROR(Y30*I30,"0")</f>
        <v>430.48320000000001</v>
      </c>
      <c r="BO30" s="67">
        <f>IFERROR(X30/J30,"0")</f>
        <v>1.6</v>
      </c>
      <c r="BP30" s="67">
        <f>IFERROR(Y30/J30,"0")</f>
        <v>1.6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0</v>
      </c>
      <c r="Y31" s="31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224</v>
      </c>
      <c r="Y32" s="312">
        <f>IFERROR(SUM(Y28:Y31),"0")</f>
        <v>224</v>
      </c>
      <c r="Z32" s="312">
        <f>IFERROR(IF(Z28="",0,Z28),"0")+IFERROR(IF(Z29="",0,Z29),"0")+IFERROR(IF(Z30="",0,Z30),"0")+IFERROR(IF(Z31="",0,Z31),"0")</f>
        <v>2.1078399999999999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336</v>
      </c>
      <c r="Y33" s="312">
        <f>IFERROR(SUMPRODUCT(Y28:Y31*H28:H31),"0")</f>
        <v>336</v>
      </c>
      <c r="Z33" s="37"/>
      <c r="AA33" s="313"/>
      <c r="AB33" s="313"/>
      <c r="AC33" s="313"/>
    </row>
    <row r="34" spans="1:68" ht="16.5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customHeight="1" x14ac:dyDescent="0.25">
      <c r="A35" s="342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24</v>
      </c>
      <c r="Y37" s="31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24</v>
      </c>
      <c r="Y38" s="312">
        <f>IFERROR(SUM(Y36:Y37),"0")</f>
        <v>24</v>
      </c>
      <c r="Z38" s="312">
        <f>IFERROR(IF(Z36="",0,Z36),"0")+IFERROR(IF(Z37="",0,Z37),"0")</f>
        <v>0.372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144</v>
      </c>
      <c r="Y39" s="312">
        <f>IFERROR(SUMPRODUCT(Y36:Y37*H36:H37),"0")</f>
        <v>144</v>
      </c>
      <c r="Z39" s="37"/>
      <c r="AA39" s="313"/>
      <c r="AB39" s="313"/>
      <c r="AC39" s="313"/>
    </row>
    <row r="40" spans="1:68" ht="16.5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customHeight="1" x14ac:dyDescent="0.25">
      <c r="A41" s="342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customHeight="1" x14ac:dyDescent="0.25">
      <c r="A46" s="342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7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24</v>
      </c>
      <c r="Y57" s="31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24</v>
      </c>
      <c r="Y59" s="312">
        <f>IFERROR(SUM(Y47:Y58),"0")</f>
        <v>24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172.8</v>
      </c>
      <c r="Y60" s="312">
        <f>IFERROR(SUMPRODUCT(Y47:Y58*H47:H58),"0")</f>
        <v>172.8</v>
      </c>
      <c r="Z60" s="37"/>
      <c r="AA60" s="313"/>
      <c r="AB60" s="313"/>
      <c r="AC60" s="313"/>
    </row>
    <row r="61" spans="1:68" ht="16.5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customHeight="1" x14ac:dyDescent="0.25">
      <c r="A62" s="342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9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204</v>
      </c>
      <c r="Y64" s="311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204</v>
      </c>
      <c r="Y65" s="312">
        <f>IFERROR(SUM(Y63:Y64),"0")</f>
        <v>204</v>
      </c>
      <c r="Z65" s="312">
        <f>IFERROR(IF(Z63="",0,Z63),"0")+IFERROR(IF(Z64="",0,Z64),"0")</f>
        <v>1.7666399999999998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1020</v>
      </c>
      <c r="Y66" s="312">
        <f>IFERROR(SUMPRODUCT(Y63:Y64*H63:H64),"0")</f>
        <v>1020</v>
      </c>
      <c r="Z66" s="37"/>
      <c r="AA66" s="313"/>
      <c r="AB66" s="313"/>
      <c r="AC66" s="313"/>
    </row>
    <row r="67" spans="1:68" ht="16.5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customHeight="1" x14ac:dyDescent="0.25">
      <c r="A68" s="342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56</v>
      </c>
      <c r="Y69" s="311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56</v>
      </c>
      <c r="Y70" s="312">
        <f>IFERROR(SUM(Y69:Y69),"0")</f>
        <v>56</v>
      </c>
      <c r="Z70" s="312">
        <f>IFERROR(IF(Z69="",0,Z69),"0")</f>
        <v>1.0012799999999999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201.6</v>
      </c>
      <c r="Y71" s="312">
        <f>IFERROR(SUMPRODUCT(Y69:Y69*H69:H69),"0")</f>
        <v>201.6</v>
      </c>
      <c r="Z71" s="37"/>
      <c r="AA71" s="313"/>
      <c r="AB71" s="313"/>
      <c r="AC71" s="313"/>
    </row>
    <row r="72" spans="1:68" ht="16.5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customHeight="1" x14ac:dyDescent="0.25">
      <c r="A73" s="342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56</v>
      </c>
      <c r="Y74" s="311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140</v>
      </c>
      <c r="Y75" s="311">
        <f>IFERROR(IF(X75="","",X75),"")</f>
        <v>140</v>
      </c>
      <c r="Z75" s="36">
        <f>IFERROR(IF(X75="","",X75*0.01788),"")</f>
        <v>2.5032000000000001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602.50400000000002</v>
      </c>
      <c r="BN75" s="67">
        <f>IFERROR(Y75*I75,"0")</f>
        <v>602.50400000000002</v>
      </c>
      <c r="BO75" s="67">
        <f>IFERROR(X75/J75,"0")</f>
        <v>2</v>
      </c>
      <c r="BP75" s="67">
        <f>IFERROR(Y75/J75,"0")</f>
        <v>2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196</v>
      </c>
      <c r="Y76" s="312">
        <f>IFERROR(SUM(Y74:Y75),"0")</f>
        <v>196</v>
      </c>
      <c r="Z76" s="312">
        <f>IFERROR(IF(Z74="",0,Z74),"0")+IFERROR(IF(Z75="",0,Z75),"0")</f>
        <v>3.50448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705.6</v>
      </c>
      <c r="Y77" s="312">
        <f>IFERROR(SUMPRODUCT(Y74:Y75*H74:H75),"0")</f>
        <v>705.6</v>
      </c>
      <c r="Z77" s="37"/>
      <c r="AA77" s="313"/>
      <c r="AB77" s="313"/>
      <c r="AC77" s="313"/>
    </row>
    <row r="78" spans="1:68" ht="16.5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customHeight="1" x14ac:dyDescent="0.25">
      <c r="A79" s="342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4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0</v>
      </c>
      <c r="Y81" s="31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1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112</v>
      </c>
      <c r="Y82" s="311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1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0</v>
      </c>
      <c r="Y83" s="31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0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1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0</v>
      </c>
      <c r="Y85" s="31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168</v>
      </c>
      <c r="Y86" s="312">
        <f>IFERROR(SUM(Y80:Y85),"0")</f>
        <v>168</v>
      </c>
      <c r="Z86" s="312">
        <f>IFERROR(IF(Z80="",0,Z80),"0")+IFERROR(IF(Z81="",0,Z81),"0")+IFERROR(IF(Z82="",0,Z82),"0")+IFERROR(IF(Z83="",0,Z83),"0")+IFERROR(IF(Z84="",0,Z84),"0")+IFERROR(IF(Z85="",0,Z85),"0")</f>
        <v>3.0038399999999998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604.79999999999995</v>
      </c>
      <c r="Y87" s="312">
        <f>IFERROR(SUMPRODUCT(Y80:Y85*H80:H85),"0")</f>
        <v>604.79999999999995</v>
      </c>
      <c r="Z87" s="37"/>
      <c r="AA87" s="313"/>
      <c r="AB87" s="313"/>
      <c r="AC87" s="313"/>
    </row>
    <row r="88" spans="1:68" ht="16.5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customHeight="1" x14ac:dyDescent="0.25">
      <c r="A89" s="342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4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customHeight="1" x14ac:dyDescent="0.25">
      <c r="A96" s="342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84</v>
      </c>
      <c r="Y99" s="31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0</v>
      </c>
      <c r="Y101" s="31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336</v>
      </c>
      <c r="Y103" s="311">
        <f t="shared" si="12"/>
        <v>336</v>
      </c>
      <c r="Z103" s="36">
        <f t="shared" si="13"/>
        <v>5.2080000000000002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2515.2959999999998</v>
      </c>
      <c r="BN103" s="67">
        <f t="shared" si="15"/>
        <v>2515.2959999999998</v>
      </c>
      <c r="BO103" s="67">
        <f t="shared" si="16"/>
        <v>4</v>
      </c>
      <c r="BP103" s="67">
        <f t="shared" si="17"/>
        <v>4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420</v>
      </c>
      <c r="Y105" s="312">
        <f>IFERROR(SUM(Y97:Y104),"0")</f>
        <v>420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6.51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3024.0000000000005</v>
      </c>
      <c r="Y106" s="312">
        <f>IFERROR(SUMPRODUCT(Y97:Y104*H97:H104),"0")</f>
        <v>3024.0000000000005</v>
      </c>
      <c r="Z106" s="37"/>
      <c r="AA106" s="313"/>
      <c r="AB106" s="313"/>
      <c r="AC106" s="313"/>
    </row>
    <row r="107" spans="1:68" ht="16.5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customHeight="1" x14ac:dyDescent="0.25">
      <c r="A108" s="342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98</v>
      </c>
      <c r="Y109" s="31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126</v>
      </c>
      <c r="Y110" s="311">
        <f>IFERROR(IF(X110="","",X110),"")</f>
        <v>126</v>
      </c>
      <c r="Z110" s="36">
        <f>IFERROR(IF(X110="","",X110*0.01788),"")</f>
        <v>2.2528800000000002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466.65359999999998</v>
      </c>
      <c r="BN110" s="67">
        <f>IFERROR(Y110*I110,"0")</f>
        <v>466.65359999999998</v>
      </c>
      <c r="BO110" s="67">
        <f>IFERROR(X110/J110,"0")</f>
        <v>1.8</v>
      </c>
      <c r="BP110" s="67">
        <f>IFERROR(Y110/J110,"0")</f>
        <v>1.8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224</v>
      </c>
      <c r="Y111" s="312">
        <f>IFERROR(SUM(Y109:Y110),"0")</f>
        <v>224</v>
      </c>
      <c r="Z111" s="312">
        <f>IFERROR(IF(Z109="",0,Z109),"0")+IFERROR(IF(Z110="",0,Z110),"0")</f>
        <v>4.0051199999999998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672</v>
      </c>
      <c r="Y112" s="312">
        <f>IFERROR(SUMPRODUCT(Y109:Y110*H109:H110),"0")</f>
        <v>672</v>
      </c>
      <c r="Z112" s="37"/>
      <c r="AA112" s="313"/>
      <c r="AB112" s="313"/>
      <c r="AC112" s="313"/>
    </row>
    <row r="113" spans="1:68" ht="16.5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customHeight="1" x14ac:dyDescent="0.25">
      <c r="A114" s="342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126</v>
      </c>
      <c r="Y116" s="311">
        <f>IFERROR(IF(X116="","",X116),"")</f>
        <v>126</v>
      </c>
      <c r="Z116" s="36">
        <f>IFERROR(IF(X116="","",X116*0.01788),"")</f>
        <v>2.2528800000000002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466.65359999999998</v>
      </c>
      <c r="BN116" s="67">
        <f>IFERROR(Y116*I116,"0")</f>
        <v>466.65359999999998</v>
      </c>
      <c r="BO116" s="67">
        <f>IFERROR(X116/J116,"0")</f>
        <v>1.8</v>
      </c>
      <c r="BP116" s="67">
        <f>IFERROR(Y116/J116,"0")</f>
        <v>1.8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126</v>
      </c>
      <c r="Y117" s="312">
        <f>IFERROR(SUM(Y115:Y116),"0")</f>
        <v>126</v>
      </c>
      <c r="Z117" s="312">
        <f>IFERROR(IF(Z115="",0,Z115),"0")+IFERROR(IF(Z116="",0,Z116),"0")</f>
        <v>2.2528800000000002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378</v>
      </c>
      <c r="Y118" s="312">
        <f>IFERROR(SUMPRODUCT(Y115:Y116*H115:H116),"0")</f>
        <v>378</v>
      </c>
      <c r="Z118" s="37"/>
      <c r="AA118" s="313"/>
      <c r="AB118" s="313"/>
      <c r="AC118" s="313"/>
    </row>
    <row r="119" spans="1:68" ht="16.5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customHeight="1" x14ac:dyDescent="0.25">
      <c r="A120" s="342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42</v>
      </c>
      <c r="Y122" s="311">
        <f>IFERROR(IF(X122="","",X122),"")</f>
        <v>42</v>
      </c>
      <c r="Z122" s="36">
        <f>IFERROR(IF(X122="","",X122*0.01788),"")</f>
        <v>0.75095999999999996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137.76</v>
      </c>
      <c r="BN122" s="67">
        <f>IFERROR(Y122*I122,"0")</f>
        <v>137.76</v>
      </c>
      <c r="BO122" s="67">
        <f>IFERROR(X122/J122,"0")</f>
        <v>0.6</v>
      </c>
      <c r="BP122" s="67">
        <f>IFERROR(Y122/J122,"0")</f>
        <v>0.6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0</v>
      </c>
      <c r="Y123" s="31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42</v>
      </c>
      <c r="Y124" s="312">
        <f>IFERROR(SUM(Y121:Y123),"0")</f>
        <v>42</v>
      </c>
      <c r="Z124" s="312">
        <f>IFERROR(IF(Z121="",0,Z121),"0")+IFERROR(IF(Z122="",0,Z122),"0")+IFERROR(IF(Z123="",0,Z123),"0")</f>
        <v>0.75095999999999996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126</v>
      </c>
      <c r="Y125" s="312">
        <f>IFERROR(SUMPRODUCT(Y121:Y123*H121:H123),"0")</f>
        <v>126</v>
      </c>
      <c r="Z125" s="37"/>
      <c r="AA125" s="313"/>
      <c r="AB125" s="313"/>
      <c r="AC125" s="313"/>
    </row>
    <row r="126" spans="1:68" ht="16.5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customHeight="1" x14ac:dyDescent="0.25">
      <c r="A127" s="342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9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0</v>
      </c>
      <c r="Y128" s="311">
        <f>IFERROR(IF(X128="","",X128),"")</f>
        <v>0</v>
      </c>
      <c r="Z128" s="36">
        <f>IFERROR(IF(X128="","",X128*0.01788),"")</f>
        <v>0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0</v>
      </c>
      <c r="Y129" s="312">
        <f>IFERROR(SUM(Y128:Y128),"0")</f>
        <v>0</v>
      </c>
      <c r="Z129" s="312">
        <f>IFERROR(IF(Z128="",0,Z128),"0")</f>
        <v>0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0</v>
      </c>
      <c r="Y130" s="312">
        <f>IFERROR(SUMPRODUCT(Y128:Y128*H128:H128),"0")</f>
        <v>0</v>
      </c>
      <c r="Z130" s="37"/>
      <c r="AA130" s="313"/>
      <c r="AB130" s="313"/>
      <c r="AC130" s="313"/>
    </row>
    <row r="131" spans="1:68" ht="16.5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customHeight="1" x14ac:dyDescent="0.25">
      <c r="A132" s="342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8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customHeight="1" x14ac:dyDescent="0.25">
      <c r="A138" s="342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customHeight="1" x14ac:dyDescent="0.2">
      <c r="A142" s="367" t="s">
        <v>239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68"/>
      <c r="Z142" s="368"/>
      <c r="AA142" s="48"/>
      <c r="AB142" s="48"/>
      <c r="AC142" s="48"/>
    </row>
    <row r="143" spans="1:68" ht="16.5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customHeight="1" x14ac:dyDescent="0.25">
      <c r="A144" s="342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54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customHeight="1" x14ac:dyDescent="0.25">
      <c r="A149" s="342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36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9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0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264</v>
      </c>
      <c r="Y152" s="311">
        <f>IFERROR(IF(X152="","",X152),"")</f>
        <v>264</v>
      </c>
      <c r="Z152" s="36">
        <f>IFERROR(IF(X152="","",X152*0.00866),"")</f>
        <v>2.2862399999999998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1376.2847999999999</v>
      </c>
      <c r="BN152" s="67">
        <f>IFERROR(Y152*I152,"0")</f>
        <v>1376.2847999999999</v>
      </c>
      <c r="BO152" s="67">
        <f>IFERROR(X152/J152,"0")</f>
        <v>1.8333333333333333</v>
      </c>
      <c r="BP152" s="67">
        <f>IFERROR(Y152/J152,"0")</f>
        <v>1.8333333333333333</v>
      </c>
    </row>
    <row r="153" spans="1:68" ht="27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8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264</v>
      </c>
      <c r="Y154" s="312">
        <f>IFERROR(SUM(Y150:Y153),"0")</f>
        <v>264</v>
      </c>
      <c r="Z154" s="312">
        <f>IFERROR(IF(Z150="",0,Z150),"0")+IFERROR(IF(Z151="",0,Z151),"0")+IFERROR(IF(Z152="",0,Z152),"0")+IFERROR(IF(Z153="",0,Z153),"0")</f>
        <v>2.2862399999999998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1320</v>
      </c>
      <c r="Y155" s="312">
        <f>IFERROR(SUMPRODUCT(Y150:Y153*H150:H153),"0")</f>
        <v>1320</v>
      </c>
      <c r="Z155" s="37"/>
      <c r="AA155" s="313"/>
      <c r="AB155" s="313"/>
      <c r="AC155" s="313"/>
    </row>
    <row r="156" spans="1:68" ht="14.25" customHeight="1" x14ac:dyDescent="0.25">
      <c r="A156" s="342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customHeight="1" x14ac:dyDescent="0.2">
      <c r="A161" s="367" t="s">
        <v>267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48"/>
      <c r="AB161" s="48"/>
      <c r="AC161" s="48"/>
    </row>
    <row r="162" spans="1:68" ht="16.5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customHeight="1" x14ac:dyDescent="0.25">
      <c r="A163" s="342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3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0</v>
      </c>
      <c r="Y165" s="31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14</v>
      </c>
      <c r="Y166" s="31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42</v>
      </c>
      <c r="Y167" s="312">
        <f>IFERROR(SUM(Y164:Y166),"0")</f>
        <v>42</v>
      </c>
      <c r="Z167" s="312">
        <f>IFERROR(IF(Z164="",0,Z164),"0")+IFERROR(IF(Z165="",0,Z165),"0")+IFERROR(IF(Z166="",0,Z166),"0")</f>
        <v>0.75095999999999996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126</v>
      </c>
      <c r="Y168" s="312">
        <f>IFERROR(SUMPRODUCT(Y164:Y166*H164:H166),"0")</f>
        <v>126</v>
      </c>
      <c r="Z168" s="37"/>
      <c r="AA168" s="313"/>
      <c r="AB168" s="313"/>
      <c r="AC168" s="313"/>
    </row>
    <row r="169" spans="1:68" ht="14.25" customHeight="1" x14ac:dyDescent="0.25">
      <c r="A169" s="342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53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customHeight="1" x14ac:dyDescent="0.25">
      <c r="A174" s="342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customHeight="1" x14ac:dyDescent="0.2">
      <c r="A178" s="367" t="s">
        <v>290</v>
      </c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68"/>
      <c r="N178" s="368"/>
      <c r="O178" s="368"/>
      <c r="P178" s="368"/>
      <c r="Q178" s="368"/>
      <c r="R178" s="368"/>
      <c r="S178" s="368"/>
      <c r="T178" s="368"/>
      <c r="U178" s="368"/>
      <c r="V178" s="368"/>
      <c r="W178" s="368"/>
      <c r="X178" s="368"/>
      <c r="Y178" s="368"/>
      <c r="Z178" s="368"/>
      <c r="AA178" s="48"/>
      <c r="AB178" s="48"/>
      <c r="AC178" s="48"/>
    </row>
    <row r="179" spans="1:68" ht="16.5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customHeight="1" x14ac:dyDescent="0.25">
      <c r="A180" s="342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5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customHeight="1" x14ac:dyDescent="0.25">
      <c r="A185" s="342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12</v>
      </c>
      <c r="Y186" s="311">
        <f>IFERROR(IF(X186="","",X186),"")</f>
        <v>12</v>
      </c>
      <c r="Z186" s="36">
        <f>IFERROR(IF(X186="","",X186*0.0155),"")</f>
        <v>0.186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ht="27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12</v>
      </c>
      <c r="Y189" s="312">
        <f>IFERROR(SUM(Y186:Y188),"0")</f>
        <v>12</v>
      </c>
      <c r="Z189" s="312">
        <f>IFERROR(IF(Z186="",0,Z186),"0")+IFERROR(IF(Z187="",0,Z187),"0")+IFERROR(IF(Z188="",0,Z188),"0")</f>
        <v>0.186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67.199999999999989</v>
      </c>
      <c r="Y190" s="312">
        <f>IFERROR(SUMPRODUCT(Y186:Y188*H186:H188),"0")</f>
        <v>67.199999999999989</v>
      </c>
      <c r="Z190" s="37"/>
      <c r="AA190" s="313"/>
      <c r="AB190" s="313"/>
      <c r="AC190" s="313"/>
    </row>
    <row r="191" spans="1:68" ht="16.5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customHeight="1" x14ac:dyDescent="0.25">
      <c r="A192" s="342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12</v>
      </c>
      <c r="Y194" s="311">
        <f t="shared" si="18"/>
        <v>12</v>
      </c>
      <c r="Z194" s="36">
        <f t="shared" si="19"/>
        <v>0.186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69.960000000000008</v>
      </c>
      <c r="BN194" s="67">
        <f t="shared" si="21"/>
        <v>69.960000000000008</v>
      </c>
      <c r="BO194" s="67">
        <f t="shared" si="22"/>
        <v>0.14285714285714285</v>
      </c>
      <c r="BP194" s="67">
        <f t="shared" si="23"/>
        <v>0.14285714285714285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12</v>
      </c>
      <c r="Y199" s="312">
        <f>IFERROR(SUM(Y193:Y198),"0")</f>
        <v>12</v>
      </c>
      <c r="Z199" s="312">
        <f>IFERROR(IF(Z193="",0,Z193),"0")+IFERROR(IF(Z194="",0,Z194),"0")+IFERROR(IF(Z195="",0,Z195),"0")+IFERROR(IF(Z196="",0,Z196),"0")+IFERROR(IF(Z197="",0,Z197),"0")+IFERROR(IF(Z198="",0,Z198),"0")</f>
        <v>0.186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67.199999999999989</v>
      </c>
      <c r="Y200" s="312">
        <f>IFERROR(SUMPRODUCT(Y193:Y198*H193:H198),"0")</f>
        <v>67.199999999999989</v>
      </c>
      <c r="Z200" s="37"/>
      <c r="AA200" s="313"/>
      <c r="AB200" s="313"/>
      <c r="AC200" s="313"/>
    </row>
    <row r="201" spans="1:68" ht="16.5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customHeight="1" x14ac:dyDescent="0.25">
      <c r="A202" s="342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customHeight="1" x14ac:dyDescent="0.25">
      <c r="A210" s="342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customHeight="1" x14ac:dyDescent="0.25">
      <c r="A215" s="342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35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customHeight="1" x14ac:dyDescent="0.2">
      <c r="A220" s="367" t="s">
        <v>344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customHeight="1" x14ac:dyDescent="0.25">
      <c r="A222" s="342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396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customHeight="1" x14ac:dyDescent="0.2">
      <c r="A226" s="367" t="s">
        <v>350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customHeight="1" x14ac:dyDescent="0.25">
      <c r="A228" s="342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132</v>
      </c>
      <c r="Y229" s="311">
        <f>IFERROR(IF(X229="","",X229),"")</f>
        <v>132</v>
      </c>
      <c r="Z229" s="36">
        <f>IFERROR(IF(X229="","",X229*0.0155),"")</f>
        <v>2.0459999999999998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694.58399999999995</v>
      </c>
      <c r="BN229" s="67">
        <f>IFERROR(Y229*I229,"0")</f>
        <v>694.58399999999995</v>
      </c>
      <c r="BO229" s="67">
        <f>IFERROR(X229/J229,"0")</f>
        <v>1.5714285714285714</v>
      </c>
      <c r="BP229" s="67">
        <f>IFERROR(Y229/J229,"0")</f>
        <v>1.5714285714285714</v>
      </c>
    </row>
    <row r="230" spans="1:68" ht="27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8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132</v>
      </c>
      <c r="Y231" s="312">
        <f>IFERROR(SUM(Y229:Y230),"0")</f>
        <v>132</v>
      </c>
      <c r="Z231" s="312">
        <f>IFERROR(IF(Z229="",0,Z229),"0")+IFERROR(IF(Z230="",0,Z230),"0")</f>
        <v>2.0459999999999998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660</v>
      </c>
      <c r="Y232" s="312">
        <f>IFERROR(SUMPRODUCT(Y229:Y230*H229:H230),"0")</f>
        <v>660</v>
      </c>
      <c r="Z232" s="37"/>
      <c r="AA232" s="313"/>
      <c r="AB232" s="313"/>
      <c r="AC232" s="313"/>
    </row>
    <row r="233" spans="1:68" ht="27.75" customHeight="1" x14ac:dyDescent="0.2">
      <c r="A233" s="367" t="s">
        <v>357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customHeight="1" x14ac:dyDescent="0.25">
      <c r="A235" s="342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58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customHeight="1" x14ac:dyDescent="0.2">
      <c r="A239" s="367" t="s">
        <v>240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customHeight="1" x14ac:dyDescent="0.25">
      <c r="A241" s="342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73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12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12</v>
      </c>
      <c r="Y243" s="311">
        <f>IFERROR(IF(X243="","",X243),"")</f>
        <v>12</v>
      </c>
      <c r="Z243" s="36">
        <f>IFERROR(IF(X243="","",X243*0.0155),"")</f>
        <v>0.186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12</v>
      </c>
      <c r="Y245" s="312">
        <f>IFERROR(SUM(Y242:Y244),"0")</f>
        <v>12</v>
      </c>
      <c r="Z245" s="312">
        <f>IFERROR(IF(Z242="",0,Z242),"0")+IFERROR(IF(Z243="",0,Z243),"0")+IFERROR(IF(Z244="",0,Z244),"0")</f>
        <v>0.186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84</v>
      </c>
      <c r="Y246" s="312">
        <f>IFERROR(SUMPRODUCT(Y242:Y244*H242:H244),"0")</f>
        <v>84</v>
      </c>
      <c r="Z246" s="37"/>
      <c r="AA246" s="313"/>
      <c r="AB246" s="313"/>
      <c r="AC246" s="313"/>
    </row>
    <row r="247" spans="1:68" ht="14.25" customHeight="1" x14ac:dyDescent="0.25">
      <c r="A247" s="342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5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126</v>
      </c>
      <c r="Y248" s="311">
        <f>IFERROR(IF(X248="","",X248),"")</f>
        <v>126</v>
      </c>
      <c r="Z248" s="36">
        <f>IFERROR(IF(X248="","",X248*0.00502),"")</f>
        <v>0.63251999999999997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241.29</v>
      </c>
      <c r="BN248" s="67">
        <f>IFERROR(Y248*I248,"0")</f>
        <v>241.29</v>
      </c>
      <c r="BO248" s="67">
        <f>IFERROR(X248/J248,"0")</f>
        <v>0.53846153846153844</v>
      </c>
      <c r="BP248" s="67">
        <f>IFERROR(Y248/J248,"0")</f>
        <v>0.53846153846153844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126</v>
      </c>
      <c r="Y249" s="312">
        <f>IFERROR(SUM(Y248:Y248),"0")</f>
        <v>126</v>
      </c>
      <c r="Z249" s="312">
        <f>IFERROR(IF(Z248="",0,Z248),"0")</f>
        <v>0.63251999999999997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226.8</v>
      </c>
      <c r="Y250" s="312">
        <f>IFERROR(SUMPRODUCT(Y248:Y248*H248:H248),"0")</f>
        <v>226.8</v>
      </c>
      <c r="Z250" s="37"/>
      <c r="AA250" s="313"/>
      <c r="AB250" s="313"/>
      <c r="AC250" s="313"/>
    </row>
    <row r="251" spans="1:68" ht="14.25" customHeight="1" x14ac:dyDescent="0.25">
      <c r="A251" s="342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47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60</v>
      </c>
      <c r="Y252" s="311">
        <f>IFERROR(IF(X252="","",X252),"")</f>
        <v>60</v>
      </c>
      <c r="Z252" s="36">
        <f>IFERROR(IF(X252="","",X252*0.0155),"")</f>
        <v>0.92999999999999994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375.59999999999997</v>
      </c>
      <c r="BN252" s="67">
        <f>IFERROR(Y252*I252,"0")</f>
        <v>375.59999999999997</v>
      </c>
      <c r="BO252" s="67">
        <f>IFERROR(X252/J252,"0")</f>
        <v>0.7142857142857143</v>
      </c>
      <c r="BP252" s="67">
        <f>IFERROR(Y252/J252,"0")</f>
        <v>0.7142857142857143</v>
      </c>
    </row>
    <row r="253" spans="1:68" ht="27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500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60</v>
      </c>
      <c r="Y254" s="312">
        <f>IFERROR(SUM(Y252:Y253),"0")</f>
        <v>60</v>
      </c>
      <c r="Z254" s="312">
        <f>IFERROR(IF(Z252="",0,Z252),"0")+IFERROR(IF(Z253="",0,Z253),"0")</f>
        <v>0.92999999999999994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360</v>
      </c>
      <c r="Y255" s="312">
        <f>IFERROR(SUMPRODUCT(Y252:Y253*H252:H253),"0")</f>
        <v>360</v>
      </c>
      <c r="Z255" s="37"/>
      <c r="AA255" s="313"/>
      <c r="AB255" s="313"/>
      <c r="AC255" s="313"/>
    </row>
    <row r="256" spans="1:68" ht="14.25" customHeight="1" x14ac:dyDescent="0.25">
      <c r="A256" s="342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3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98</v>
      </c>
      <c r="Y257" s="311">
        <f>IFERROR(IF(X257="","",X257),"")</f>
        <v>98</v>
      </c>
      <c r="Z257" s="36">
        <f>IFERROR(IF(X257="","",X257*0.00936),"")</f>
        <v>0.91727999999999998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283.27879999999999</v>
      </c>
      <c r="BN257" s="67">
        <f>IFERROR(Y257*I257,"0")</f>
        <v>283.27879999999999</v>
      </c>
      <c r="BO257" s="67">
        <f>IFERROR(X257/J257,"0")</f>
        <v>0.77777777777777779</v>
      </c>
      <c r="BP257" s="67">
        <f>IFERROR(Y257/J257,"0")</f>
        <v>0.77777777777777779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395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336</v>
      </c>
      <c r="Y258" s="311">
        <f>IFERROR(IF(X258="","",X258),"")</f>
        <v>336</v>
      </c>
      <c r="Z258" s="36">
        <f>IFERROR(IF(X258="","",X258*0.0155),"")</f>
        <v>5.2080000000000002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1758.96</v>
      </c>
      <c r="BN258" s="67">
        <f>IFERROR(Y258*I258,"0")</f>
        <v>1758.96</v>
      </c>
      <c r="BO258" s="67">
        <f>IFERROR(X258/J258,"0")</f>
        <v>4</v>
      </c>
      <c r="BP258" s="67">
        <f>IFERROR(Y258/J258,"0")</f>
        <v>4</v>
      </c>
    </row>
    <row r="259" spans="1:68" ht="27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434</v>
      </c>
      <c r="Y260" s="312">
        <f>IFERROR(SUM(Y257:Y259),"0")</f>
        <v>434</v>
      </c>
      <c r="Z260" s="312">
        <f>IFERROR(IF(Z257="",0,Z257),"0")+IFERROR(IF(Z258="",0,Z258),"0")+IFERROR(IF(Z259="",0,Z259),"0")</f>
        <v>6.1252800000000001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1944.6</v>
      </c>
      <c r="Y261" s="312">
        <f>IFERROR(SUMPRODUCT(Y257:Y259*H257:H259),"0")</f>
        <v>1944.6</v>
      </c>
      <c r="Z261" s="37"/>
      <c r="AA261" s="313"/>
      <c r="AB261" s="313"/>
      <c r="AC261" s="313"/>
    </row>
    <row r="262" spans="1:68" ht="14.25" customHeight="1" x14ac:dyDescent="0.25">
      <c r="A262" s="342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09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8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140</v>
      </c>
      <c r="Y264" s="311">
        <f t="shared" si="24"/>
        <v>140</v>
      </c>
      <c r="Z264" s="36">
        <f>IFERROR(IF(X264="","",X264*0.00936),"")</f>
        <v>1.3104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544.88</v>
      </c>
      <c r="BN264" s="67">
        <f t="shared" si="26"/>
        <v>544.88</v>
      </c>
      <c r="BO264" s="67">
        <f t="shared" si="27"/>
        <v>1.1111111111111112</v>
      </c>
      <c r="BP264" s="67">
        <f t="shared" si="28"/>
        <v>1.1111111111111112</v>
      </c>
    </row>
    <row r="265" spans="1:68" ht="37.5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63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1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31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82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56</v>
      </c>
      <c r="Y268" s="311">
        <f t="shared" si="24"/>
        <v>56</v>
      </c>
      <c r="Z268" s="36">
        <f t="shared" si="29"/>
        <v>0.52415999999999996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178.75200000000001</v>
      </c>
      <c r="BN268" s="67">
        <f t="shared" si="26"/>
        <v>178.75200000000001</v>
      </c>
      <c r="BO268" s="67">
        <f t="shared" si="27"/>
        <v>0.44444444444444442</v>
      </c>
      <c r="BP268" s="67">
        <f t="shared" si="28"/>
        <v>0.44444444444444442</v>
      </c>
    </row>
    <row r="269" spans="1:68" ht="27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73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8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1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1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78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59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3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79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22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8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2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10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8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7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196</v>
      </c>
      <c r="Y283" s="312">
        <f>IFERROR(SUM(Y263:Y282),"0")</f>
        <v>196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1.83456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686</v>
      </c>
      <c r="Y284" s="312">
        <f>IFERROR(SUMPRODUCT(Y263:Y282*H263:H282),"0")</f>
        <v>686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24" t="s">
        <v>462</v>
      </c>
      <c r="Q285" s="407"/>
      <c r="R285" s="407"/>
      <c r="S285" s="407"/>
      <c r="T285" s="407"/>
      <c r="U285" s="407"/>
      <c r="V285" s="408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12926.600000000002</v>
      </c>
      <c r="Y285" s="312">
        <f>IFERROR(Y24+Y33+Y39+Y44+Y60+Y66+Y71+Y77+Y87+Y94+Y106+Y112+Y118+Y125+Y130+Y136+Y141+Y147+Y155+Y160+Y168+Y172+Y177+Y183+Y190+Y200+Y208+Y213+Y219+Y225+Y232+Y238+Y246+Y250+Y255+Y261+Y284,"0")</f>
        <v>12926.600000000002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24" t="s">
        <v>463</v>
      </c>
      <c r="Q286" s="407"/>
      <c r="R286" s="407"/>
      <c r="S286" s="407"/>
      <c r="T286" s="407"/>
      <c r="U286" s="407"/>
      <c r="V286" s="408"/>
      <c r="W286" s="37" t="s">
        <v>73</v>
      </c>
      <c r="X286" s="312">
        <f>IFERROR(SUM(BM22:BM282),"0")</f>
        <v>14038.329599999999</v>
      </c>
      <c r="Y286" s="312">
        <f>IFERROR(SUM(BN22:BN282),"0")</f>
        <v>14038.329599999999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24" t="s">
        <v>464</v>
      </c>
      <c r="Q287" s="407"/>
      <c r="R287" s="407"/>
      <c r="S287" s="407"/>
      <c r="T287" s="407"/>
      <c r="U287" s="407"/>
      <c r="V287" s="408"/>
      <c r="W287" s="37" t="s">
        <v>465</v>
      </c>
      <c r="X287" s="38">
        <f>ROUNDUP(SUM(BO22:BO282),0)</f>
        <v>33</v>
      </c>
      <c r="Y287" s="38">
        <f>ROUNDUP(SUM(BP22:BP282),0)</f>
        <v>33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24" t="s">
        <v>466</v>
      </c>
      <c r="Q288" s="407"/>
      <c r="R288" s="407"/>
      <c r="S288" s="407"/>
      <c r="T288" s="407"/>
      <c r="U288" s="407"/>
      <c r="V288" s="408"/>
      <c r="W288" s="37" t="s">
        <v>73</v>
      </c>
      <c r="X288" s="312">
        <f>GrossWeightTotal+PalletQtyTotal*25</f>
        <v>14863.329599999999</v>
      </c>
      <c r="Y288" s="312">
        <f>GrossWeightTotalR+PalletQtyTotalR*25</f>
        <v>14863.329599999999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24" t="s">
        <v>467</v>
      </c>
      <c r="Q289" s="407"/>
      <c r="R289" s="407"/>
      <c r="S289" s="407"/>
      <c r="T289" s="407"/>
      <c r="U289" s="407"/>
      <c r="V289" s="408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2998</v>
      </c>
      <c r="Y289" s="312">
        <f>IFERROR(Y23+Y32+Y38+Y43+Y59+Y65+Y70+Y76+Y86+Y93+Y105+Y111+Y117+Y124+Y129+Y135+Y140+Y146+Y154+Y159+Y167+Y171+Y176+Y182+Y189+Y199+Y207+Y212+Y218+Y224+Y231+Y237+Y245+Y249+Y254+Y260+Y283,"0")</f>
        <v>2998</v>
      </c>
      <c r="Z289" s="37"/>
      <c r="AA289" s="313"/>
      <c r="AB289" s="313"/>
      <c r="AC289" s="313"/>
    </row>
    <row r="290" spans="1:33" ht="14.25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24" t="s">
        <v>468</v>
      </c>
      <c r="Q290" s="407"/>
      <c r="R290" s="407"/>
      <c r="S290" s="407"/>
      <c r="T290" s="407"/>
      <c r="U290" s="407"/>
      <c r="V290" s="408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40.810600000000001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9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400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08"/>
      <c r="O294" s="339"/>
      <c r="P294" s="339"/>
      <c r="Q294" s="339"/>
      <c r="R294" s="339"/>
      <c r="S294" s="339"/>
      <c r="T294" s="339"/>
      <c r="U294" s="339"/>
      <c r="V294" s="339"/>
      <c r="W294" s="339"/>
      <c r="X294" s="339"/>
      <c r="Y294" s="339"/>
      <c r="Z294" s="339"/>
      <c r="AA294" s="339"/>
      <c r="AB294" s="339"/>
      <c r="AC294" s="339"/>
      <c r="AD294" s="339"/>
      <c r="AE294" s="339"/>
      <c r="AF294" s="339"/>
      <c r="AG294" s="339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336</v>
      </c>
      <c r="D295" s="46">
        <f>IFERROR(X36*H36,"0")+IFERROR(X37*H37,"0")</f>
        <v>144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295" s="46">
        <f>IFERROR(X63*H63,"0")+IFERROR(X64*H64,"0")</f>
        <v>1020</v>
      </c>
      <c r="H295" s="46">
        <f>IFERROR(X69*H69,"0")</f>
        <v>201.6</v>
      </c>
      <c r="I295" s="46">
        <f>IFERROR(X74*H74,"0")+IFERROR(X75*H75,"0")</f>
        <v>705.6</v>
      </c>
      <c r="J295" s="46">
        <f>IFERROR(X80*H80,"0")+IFERROR(X81*H81,"0")+IFERROR(X82*H82,"0")+IFERROR(X83*H83,"0")+IFERROR(X84*H84,"0")+IFERROR(X85*H85,"0")</f>
        <v>604.79999999999995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3024.0000000000005</v>
      </c>
      <c r="M295" s="46">
        <f>IFERROR(X109*H109,"0")+IFERROR(X110*H110,"0")</f>
        <v>672</v>
      </c>
      <c r="N295" s="308"/>
      <c r="O295" s="46">
        <f>IFERROR(X115*H115,"0")+IFERROR(X116*H116,"0")</f>
        <v>378</v>
      </c>
      <c r="P295" s="46">
        <f>IFERROR(X121*H121,"0")+IFERROR(X122*H122,"0")+IFERROR(X123*H123,"0")</f>
        <v>126</v>
      </c>
      <c r="Q295" s="46">
        <f>IFERROR(X128*H128,"0")</f>
        <v>0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1320</v>
      </c>
      <c r="V295" s="46">
        <f>IFERROR(X164*H164,"0")+IFERROR(X165*H165,"0")+IFERROR(X166*H166,"0")+IFERROR(X170*H170,"0")</f>
        <v>126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67.199999999999989</v>
      </c>
      <c r="Z295" s="46">
        <f>IFERROR(X193*H193,"0")+IFERROR(X194*H194,"0")+IFERROR(X195*H195,"0")+IFERROR(X196*H196,"0")+IFERROR(X197*H197,"0")+IFERROR(X198*H198,"0")</f>
        <v>67.199999999999989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660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3301.4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6559.2</v>
      </c>
      <c r="B298" s="60">
        <f>SUMPRODUCT(--(BB:BB="ПГП"),--(W:W="кор"),H:H,Y:Y)+SUMPRODUCT(--(BB:BB="ПГП"),--(W:W="кг"),Y:Y)</f>
        <v>6367.4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U17:V17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D278:E278"/>
    <mergeCell ref="P263:T263"/>
    <mergeCell ref="D244:E244"/>
    <mergeCell ref="H293:H294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262:Z262"/>
    <mergeCell ref="A62:Z62"/>
    <mergeCell ref="D54:E54"/>
    <mergeCell ref="P160:V160"/>
    <mergeCell ref="P283:V283"/>
    <mergeCell ref="P83:T83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D242:E242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Q13:R13"/>
    <mergeCell ref="A220:Z220"/>
    <mergeCell ref="P139:T139"/>
    <mergeCell ref="D84:E84"/>
    <mergeCell ref="D22:E22"/>
    <mergeCell ref="A222:Z222"/>
    <mergeCell ref="P255:V255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P44:V44"/>
    <mergeCell ref="P237:V237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M293:M294"/>
    <mergeCell ref="D275:E275"/>
    <mergeCell ref="D104:E104"/>
    <mergeCell ref="P254:V254"/>
    <mergeCell ref="A79:Z79"/>
    <mergeCell ref="T6:U9"/>
    <mergeCell ref="Q10:R10"/>
    <mergeCell ref="D277:E277"/>
    <mergeCell ref="A137:Z137"/>
    <mergeCell ref="P60:V60"/>
    <mergeCell ref="P216:T216"/>
    <mergeCell ref="A210:Z210"/>
    <mergeCell ref="P124:V124"/>
    <mergeCell ref="D74:E74"/>
    <mergeCell ref="A13:M13"/>
    <mergeCell ref="H17:H18"/>
    <mergeCell ref="P217:T217"/>
    <mergeCell ref="A207:O208"/>
    <mergeCell ref="D198:E198"/>
    <mergeCell ref="D269:E269"/>
    <mergeCell ref="D75:E75"/>
    <mergeCell ref="D206:E206"/>
    <mergeCell ref="D181:E181"/>
    <mergeCell ref="P91:T91"/>
    <mergeCell ref="A14:M1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P135:V135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187:T187"/>
    <mergeCell ref="A117:O118"/>
    <mergeCell ref="P258:T258"/>
    <mergeCell ref="A111:O112"/>
    <mergeCell ref="A182:O183"/>
    <mergeCell ref="P223:T223"/>
    <mergeCell ref="P52:T52"/>
    <mergeCell ref="I17:I18"/>
    <mergeCell ref="P176:V176"/>
    <mergeCell ref="A68:Z68"/>
    <mergeCell ref="A19:Z19"/>
    <mergeCell ref="A179:Z179"/>
    <mergeCell ref="P39:V39"/>
    <mergeCell ref="P70:V70"/>
    <mergeCell ref="A156:Z156"/>
    <mergeCell ref="P32:V32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2024-11-01T07:58:05Z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