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0,24 ЗПФ Горняк НВ в Луганск доставка на 05,11,24\"/>
    </mc:Choice>
  </mc:AlternateContent>
  <xr:revisionPtr revIDLastSave="0" documentId="13_ncr:1_{94538337-67F4-45A9-AF36-D1746428EA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заказа'!$V$12</definedName>
    <definedName name="DeliveryConditionsList">Setting!$B$16:$B$26</definedName>
    <definedName name="DeliveryDate">'Бланк заказа'!$Q$9</definedName>
    <definedName name="DeliveryMethodList">Setting!$B$3:$B$4</definedName>
    <definedName name="DeliveryNumAdressList">Setting!$D$6:$D$8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заказа'!$X$271:$X$271</definedName>
    <definedName name="GrossWeightTotalR">'Бланк заказа'!$Y$271:$Y$271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Setting!$B$15:$B$16</definedName>
    <definedName name="PalletQtyTotal">'Бланк заказа'!$X$272:$X$272</definedName>
    <definedName name="PalletQtyTotalR">'Бланк заказа'!$Y$272:$Y$272</definedName>
    <definedName name="PassportProxy">'Бланк заказа'!$J$9:$M$9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0" i="1" l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68" i="1" s="1"/>
  <c r="Y249" i="1"/>
  <c r="Y269" i="1" s="1"/>
  <c r="X247" i="1"/>
  <c r="X246" i="1"/>
  <c r="BO245" i="1"/>
  <c r="BM245" i="1"/>
  <c r="Z245" i="1"/>
  <c r="Y245" i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Z246" i="1" s="1"/>
  <c r="Y243" i="1"/>
  <c r="Y241" i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7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Z210" i="1" s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Y162" i="1"/>
  <c r="X162" i="1"/>
  <c r="Z161" i="1"/>
  <c r="X161" i="1"/>
  <c r="BO160" i="1"/>
  <c r="BM160" i="1"/>
  <c r="Z160" i="1"/>
  <c r="Y160" i="1"/>
  <c r="BO159" i="1"/>
  <c r="BM159" i="1"/>
  <c r="Z159" i="1"/>
  <c r="Y159" i="1"/>
  <c r="BO158" i="1"/>
  <c r="BM158" i="1"/>
  <c r="Z158" i="1"/>
  <c r="Y158" i="1"/>
  <c r="BO157" i="1"/>
  <c r="BM157" i="1"/>
  <c r="Z157" i="1"/>
  <c r="Y157" i="1"/>
  <c r="X154" i="1"/>
  <c r="Y153" i="1"/>
  <c r="X153" i="1"/>
  <c r="BP152" i="1"/>
  <c r="BO152" i="1"/>
  <c r="BN152" i="1"/>
  <c r="BM152" i="1"/>
  <c r="Z152" i="1"/>
  <c r="Z153" i="1" s="1"/>
  <c r="Y152" i="1"/>
  <c r="Y154" i="1" s="1"/>
  <c r="X148" i="1"/>
  <c r="Z147" i="1"/>
  <c r="X147" i="1"/>
  <c r="BO146" i="1"/>
  <c r="BM146" i="1"/>
  <c r="Z146" i="1"/>
  <c r="Y146" i="1"/>
  <c r="P146" i="1"/>
  <c r="Y143" i="1"/>
  <c r="X143" i="1"/>
  <c r="Z142" i="1"/>
  <c r="X142" i="1"/>
  <c r="BO141" i="1"/>
  <c r="BM141" i="1"/>
  <c r="Z141" i="1"/>
  <c r="Y141" i="1"/>
  <c r="P141" i="1"/>
  <c r="BP140" i="1"/>
  <c r="BO140" i="1"/>
  <c r="BN140" i="1"/>
  <c r="BM140" i="1"/>
  <c r="Z140" i="1"/>
  <c r="Y140" i="1"/>
  <c r="Y142" i="1" s="1"/>
  <c r="X137" i="1"/>
  <c r="Z136" i="1"/>
  <c r="X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BO128" i="1"/>
  <c r="BM128" i="1"/>
  <c r="Z128" i="1"/>
  <c r="Y128" i="1"/>
  <c r="Y131" i="1" s="1"/>
  <c r="P128" i="1"/>
  <c r="X125" i="1"/>
  <c r="X124" i="1"/>
  <c r="BO123" i="1"/>
  <c r="BM123" i="1"/>
  <c r="Z123" i="1"/>
  <c r="Y123" i="1"/>
  <c r="BP123" i="1" s="1"/>
  <c r="P123" i="1"/>
  <c r="BP122" i="1"/>
  <c r="BO122" i="1"/>
  <c r="BN122" i="1"/>
  <c r="BM122" i="1"/>
  <c r="Z122" i="1"/>
  <c r="Z124" i="1" s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Z112" i="1" s="1"/>
  <c r="Y104" i="1"/>
  <c r="P104" i="1"/>
  <c r="BO103" i="1"/>
  <c r="BM103" i="1"/>
  <c r="Z103" i="1"/>
  <c r="Y103" i="1"/>
  <c r="Y112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Z99" i="1" s="1"/>
  <c r="Y97" i="1"/>
  <c r="P97" i="1"/>
  <c r="BO96" i="1"/>
  <c r="BM96" i="1"/>
  <c r="Z96" i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5" i="1" s="1"/>
  <c r="Y52" i="1"/>
  <c r="Y66" i="1" s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70" i="1" s="1"/>
  <c r="Z23" i="1"/>
  <c r="X23" i="1"/>
  <c r="X274" i="1" s="1"/>
  <c r="BO22" i="1"/>
  <c r="X272" i="1" s="1"/>
  <c r="BM22" i="1"/>
  <c r="X271" i="1" s="1"/>
  <c r="X273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40" i="1"/>
  <c r="Y49" i="1"/>
  <c r="Y65" i="1"/>
  <c r="Y274" i="1" s="1"/>
  <c r="Y72" i="1"/>
  <c r="Y77" i="1"/>
  <c r="Y82" i="1"/>
  <c r="Y93" i="1"/>
  <c r="Y100" i="1"/>
  <c r="Y113" i="1"/>
  <c r="Y118" i="1"/>
  <c r="Y125" i="1"/>
  <c r="Y132" i="1"/>
  <c r="Y136" i="1"/>
  <c r="BP135" i="1"/>
  <c r="BN135" i="1"/>
  <c r="Y147" i="1"/>
  <c r="BP146" i="1"/>
  <c r="BN146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Y224" i="1"/>
  <c r="BP221" i="1"/>
  <c r="BN221" i="1"/>
  <c r="Y223" i="1"/>
  <c r="Y231" i="1"/>
  <c r="BP228" i="1"/>
  <c r="BN228" i="1"/>
  <c r="BP229" i="1"/>
  <c r="BN229" i="1"/>
  <c r="BP230" i="1"/>
  <c r="BN230" i="1"/>
  <c r="BP245" i="1"/>
  <c r="BN245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3" i="1"/>
  <c r="BN55" i="1"/>
  <c r="BN57" i="1"/>
  <c r="BN59" i="1"/>
  <c r="BN61" i="1"/>
  <c r="BN63" i="1"/>
  <c r="BN70" i="1"/>
  <c r="BN75" i="1"/>
  <c r="BP75" i="1"/>
  <c r="BN80" i="1"/>
  <c r="BP80" i="1"/>
  <c r="BN87" i="1"/>
  <c r="BN89" i="1"/>
  <c r="BN91" i="1"/>
  <c r="BN96" i="1"/>
  <c r="BP96" i="1"/>
  <c r="BN98" i="1"/>
  <c r="BN103" i="1"/>
  <c r="BP103" i="1"/>
  <c r="BN105" i="1"/>
  <c r="BN107" i="1"/>
  <c r="BN109" i="1"/>
  <c r="BN111" i="1"/>
  <c r="BN116" i="1"/>
  <c r="BP116" i="1"/>
  <c r="BN123" i="1"/>
  <c r="BN128" i="1"/>
  <c r="BP128" i="1"/>
  <c r="BN130" i="1"/>
  <c r="Y137" i="1"/>
  <c r="BP141" i="1"/>
  <c r="BN141" i="1"/>
  <c r="Y148" i="1"/>
  <c r="Y161" i="1"/>
  <c r="BP157" i="1"/>
  <c r="BN157" i="1"/>
  <c r="BP158" i="1"/>
  <c r="BN158" i="1"/>
  <c r="BP159" i="1"/>
  <c r="BN159" i="1"/>
  <c r="BP160" i="1"/>
  <c r="BN160" i="1"/>
  <c r="Z166" i="1"/>
  <c r="Z275" i="1" s="1"/>
  <c r="Y175" i="1"/>
  <c r="Y187" i="1"/>
  <c r="Y19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Z223" i="1"/>
  <c r="Y232" i="1"/>
  <c r="Y240" i="1"/>
  <c r="BP238" i="1"/>
  <c r="BN238" i="1"/>
  <c r="BP239" i="1"/>
  <c r="BN239" i="1"/>
  <c r="Y246" i="1"/>
  <c r="Y247" i="1"/>
  <c r="Y272" i="1" l="1"/>
  <c r="Y270" i="1"/>
  <c r="Y271" i="1"/>
  <c r="Y273" i="1" s="1"/>
  <c r="A283" i="1"/>
  <c r="C283" i="1" l="1"/>
  <c r="B283" i="1"/>
</calcChain>
</file>

<file path=xl/sharedStrings.xml><?xml version="1.0" encoding="utf-8"?>
<sst xmlns="http://schemas.openxmlformats.org/spreadsheetml/2006/main" count="1318" uniqueCount="426">
  <si>
    <t xml:space="preserve">  БЛАНК ЗАКАЗА </t>
  </si>
  <si>
    <t>ЗПФ</t>
  </si>
  <si>
    <t>на отгрузку продукции с ООО Трейд-Сервис с</t>
  </si>
  <si>
    <t>02.09.2024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</si>
  <si>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</si>
  <si>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</si>
  <si>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</si>
  <si>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</si>
  <si>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</si>
  <si>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</si>
  <si>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</si>
  <si>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</si>
  <si>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</si>
  <si>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</si>
  <si>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</si>
  <si>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>Наименование клиента</t>
  </si>
  <si>
    <t>ОБЩЕСТВО С ОГРАНИЧЕННОЙ ОТВЕТСТВЕННОСТЬЮ "ТОРГОВЫЙ ДОМ "ГОРНЯК"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</si>
  <si>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</si>
  <si>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</si>
  <si>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</si>
  <si>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</si>
  <si>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</si>
  <si>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</si>
  <si>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</si>
  <si>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</si>
  <si>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</si>
  <si>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</si>
  <si>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</si>
  <si>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</si>
  <si>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</si>
  <si>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</si>
  <si>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</si>
  <si>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</si>
  <si>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</si>
  <si>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</si>
  <si>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</si>
  <si>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</si>
  <si>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</si>
  <si>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</si>
  <si>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</si>
  <si>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</si>
  <si>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</si>
  <si>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</si>
  <si>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</si>
  <si>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</si>
  <si>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</si>
  <si>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</si>
  <si>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</si>
  <si>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</si>
  <si>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</si>
  <si>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</si>
  <si>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</si>
  <si>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</si>
  <si>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</si>
  <si>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</si>
  <si>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</si>
  <si>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</si>
  <si>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</si>
  <si>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</si>
  <si>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</si>
  <si>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</si>
  <si>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</si>
  <si>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</si>
  <si>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</si>
  <si>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</si>
  <si>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</si>
  <si>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</si>
  <si>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</si>
  <si>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</si>
  <si>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</si>
  <si>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</si>
  <si>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</si>
  <si>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</si>
  <si>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</si>
  <si>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</si>
  <si>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</si>
  <si>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</si>
  <si>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</si>
  <si>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</si>
  <si>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</si>
  <si>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</si>
  <si>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</si>
  <si>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</si>
  <si>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</si>
  <si>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</si>
  <si>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</si>
  <si>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</si>
  <si>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</si>
  <si>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</si>
  <si>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</si>
  <si>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</si>
  <si>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</si>
  <si>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</si>
  <si>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</si>
  <si>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</si>
  <si>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</si>
  <si>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</si>
  <si>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</si>
  <si>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</si>
  <si>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</si>
  <si>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</si>
  <si>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</si>
  <si>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</si>
  <si>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</si>
  <si>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</si>
  <si>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</si>
  <si>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</si>
  <si>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</si>
  <si>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</si>
  <si>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</si>
  <si>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</si>
  <si>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</si>
  <si>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</si>
  <si>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</si>
  <si>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</si>
  <si>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</si>
  <si>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</si>
  <si>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</si>
  <si>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</si>
  <si>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</si>
  <si>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</si>
  <si>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</si>
  <si>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</si>
  <si>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</si>
  <si>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</si>
  <si>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</si>
  <si>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</si>
  <si>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</si>
  <si>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</si>
  <si>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</si>
  <si>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</si>
  <si>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</si>
  <si>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</si>
  <si>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</si>
  <si>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</si>
  <si>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</si>
  <si>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</si>
  <si>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</si>
  <si>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</si>
  <si>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</si>
  <si>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</si>
  <si>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</si>
  <si>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</si>
  <si>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</si>
  <si>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</si>
  <si>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</si>
  <si>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</si>
  <si>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</si>
  <si>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</si>
  <si>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</si>
  <si>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</si>
  <si>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</si>
  <si>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</si>
  <si>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</si>
  <si>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</si>
  <si>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</si>
  <si>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</si>
  <si>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</si>
  <si>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</si>
  <si>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</si>
  <si>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</si>
  <si>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</si>
  <si>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</si>
  <si>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</si>
  <si>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</si>
  <si>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</si>
  <si>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</si>
  <si>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</si>
  <si>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</si>
  <si>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</si>
  <si>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</si>
  <si>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</si>
  <si>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</si>
  <si>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</si>
  <si>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</si>
  <si>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</si>
  <si>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</si>
  <si>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</si>
  <si>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</si>
  <si>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</si>
  <si>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</si>
  <si>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</si>
  <si>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</si>
  <si>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</si>
  <si>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</si>
  <si>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</si>
  <si>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</si>
  <si>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</si>
  <si>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</si>
  <si>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</si>
  <si>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</si>
  <si>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</si>
  <si>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</si>
  <si>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</si>
  <si>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</si>
  <si>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</si>
  <si>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</si>
  <si>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</si>
  <si>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</si>
  <si>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</si>
  <si>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</si>
  <si>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</si>
  <si>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</si>
  <si>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</si>
  <si>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</si>
  <si>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</si>
  <si>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</si>
  <si>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</si>
  <si>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</si>
  <si>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</si>
  <si>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</si>
  <si>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</si>
  <si>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</si>
  <si>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</si>
  <si>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</si>
  <si>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</si>
  <si>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</si>
  <si>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</si>
  <si>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</si>
  <si>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</si>
  <si>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</si>
  <si>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</si>
  <si>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</si>
  <si>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</si>
  <si>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</si>
  <si>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</si>
  <si>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</si>
  <si>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</si>
  <si>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</si>
  <si>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</si>
  <si>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</si>
  <si>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</si>
  <si>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</si>
  <si>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</si>
  <si>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</si>
  <si>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</si>
  <si>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</si>
  <si>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</si>
  <si>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</si>
  <si>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</si>
  <si>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</si>
  <si>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</si>
  <si>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</si>
  <si>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</si>
  <si>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</si>
  <si>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</si>
  <si>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</si>
  <si>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</si>
  <si>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</si>
  <si>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</si>
  <si>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</si>
  <si>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</si>
  <si>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</si>
  <si>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</si>
  <si>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</si>
  <si>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</si>
  <si>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</si>
  <si>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</si>
  <si>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</si>
  <si>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</si>
  <si>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</si>
  <si>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</si>
  <si>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</si>
  <si>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</si>
  <si>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</si>
  <si>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</si>
  <si>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</si>
  <si>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</si>
  <si>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</si>
  <si>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</si>
  <si>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</si>
  <si>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</si>
  <si>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</si>
  <si>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</si>
  <si>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</si>
  <si>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</si>
  <si>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</si>
  <si>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</si>
  <si>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</si>
  <si>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</si>
  <si>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</si>
  <si>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</si>
  <si>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</si>
  <si>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</si>
  <si>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</si>
  <si>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</si>
  <si>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</si>
  <si>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</si>
  <si>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</si>
  <si>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</si>
  <si>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</si>
  <si>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</si>
  <si>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</si>
  <si>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</si>
  <si>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</si>
  <si>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</si>
  <si>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</si>
  <si>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</si>
  <si>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</si>
  <si>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</si>
  <si>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</si>
  <si>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</si>
  <si>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</si>
  <si>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</si>
  <si>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</si>
  <si>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</si>
  <si>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</si>
  <si>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</si>
  <si>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</si>
  <si>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</si>
  <si>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</si>
  <si>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</si>
  <si>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</si>
  <si>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</si>
  <si>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</si>
  <si>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</si>
  <si>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</si>
  <si>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</si>
  <si>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</si>
  <si>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</si>
  <si>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</si>
  <si>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</si>
  <si>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</si>
  <si>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</si>
  <si>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</si>
  <si>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</si>
  <si>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</si>
  <si>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</si>
  <si>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</si>
  <si>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</si>
  <si>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</si>
  <si>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</si>
  <si>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</si>
  <si>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</si>
  <si>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</si>
  <si>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</si>
  <si>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</si>
  <si>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</si>
  <si>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</si>
  <si>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</si>
  <si>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</si>
  <si>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</si>
  <si>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</si>
  <si>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</si>
  <si>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</si>
  <si>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</si>
  <si>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</si>
  <si>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</si>
  <si>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</si>
  <si>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</si>
  <si>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</si>
  <si>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</si>
  <si>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</si>
  <si>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</si>
  <si>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</si>
  <si>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</si>
  <si>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</si>
  <si>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</si>
  <si>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</si>
  <si>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</si>
  <si>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</si>
  <si>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</si>
  <si>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</si>
  <si>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</si>
  <si>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</si>
  <si>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</si>
  <si>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</si>
  <si>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</si>
  <si>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</si>
  <si>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</si>
  <si>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</si>
  <si>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</si>
  <si>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</si>
  <si>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</si>
  <si>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</si>
  <si>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</si>
  <si>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</si>
  <si>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</si>
  <si>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</si>
  <si>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</si>
  <si>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</si>
  <si>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</si>
  <si>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</si>
  <si>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</si>
  <si>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</si>
  <si>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</si>
  <si>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</si>
  <si>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</si>
  <si>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</si>
  <si>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</si>
  <si>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</si>
  <si>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</si>
  <si>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</si>
  <si>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</si>
  <si>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</si>
  <si>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</si>
  <si>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</si>
  <si>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</si>
  <si>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</si>
  <si>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</si>
  <si>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</si>
  <si>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</si>
  <si>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</si>
  <si>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Самовывоз</t>
  </si>
  <si>
    <t>596516_1</t>
  </si>
  <si>
    <t>1</t>
  </si>
  <si>
    <t>ГОРНЯК, ТД, ООО, Донецкая Народная Респ, Адыгейская ул, д. 14В,</t>
  </si>
  <si>
    <t>596516_3</t>
  </si>
  <si>
    <t>2</t>
  </si>
  <si>
    <t>ГОРНЯК, ТД, ООО, Донецкая Народная Респ, Горловка г, Углегорское шоссе ул, д. 309А,</t>
  </si>
  <si>
    <t>596516_4</t>
  </si>
  <si>
    <t>3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</si>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</sst>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3"/>
  <sheetViews>
    <sheetView showGridLines="0" tabSelected="1" topLeftCell="A260" zoomScaleNormal="100" zoomScaleSheetLayoutView="100" workbookViewId="0">
      <selection activeCell="AA276" sqref="AA276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4" customWidth="1"/>
    <col min="19" max="19" width="6.140625" style="1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4" customWidth="1"/>
    <col min="25" max="25" width="11" style="194" customWidth="1"/>
    <col min="26" max="26" width="10" style="194" customWidth="1"/>
    <col min="27" max="27" width="11.5703125" style="194" customWidth="1"/>
    <col min="28" max="28" width="10.42578125" style="194" customWidth="1"/>
    <col min="29" max="29" width="30" style="1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4" customWidth="1"/>
    <col min="34" max="34" width="9.140625" style="194" customWidth="1"/>
    <col min="35" max="16384" width="9.140625" style="194"/>
  </cols>
  <sheetData>
    <row r="1" spans="1:32" s="189" customFormat="1" ht="45" customHeight="1" x14ac:dyDescent="0.2">
      <c r="A1" s="41"/>
      <c r="B1" s="41"/>
      <c r="C1" s="41"/>
      <c r="D1" s="256" t="s">
        <v>0</v>
      </c>
      <c r="E1" s="221"/>
      <c r="F1" s="221"/>
      <c r="G1" s="12" t="s">
        <v>1</v>
      </c>
      <c r="H1" s="256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6"/>
      <c r="R2" s="206"/>
      <c r="S2" s="206"/>
      <c r="T2" s="206"/>
      <c r="U2" s="206"/>
      <c r="V2" s="206"/>
      <c r="W2" s="206"/>
      <c r="X2" s="16"/>
      <c r="Y2" s="16"/>
      <c r="Z2" s="16"/>
      <c r="AA2" s="16"/>
      <c r="AB2" s="51"/>
      <c r="AC2" s="51"/>
      <c r="AD2" s="51"/>
      <c r="AE2" s="51"/>
    </row>
    <row r="3" spans="1:32" s="18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6"/>
      <c r="Q3" s="206"/>
      <c r="R3" s="206"/>
      <c r="S3" s="206"/>
      <c r="T3" s="206"/>
      <c r="U3" s="206"/>
      <c r="V3" s="206"/>
      <c r="W3" s="206"/>
      <c r="X3" s="16"/>
      <c r="Y3" s="16"/>
      <c r="Z3" s="16"/>
      <c r="AA3" s="16"/>
      <c r="AB3" s="51"/>
      <c r="AC3" s="51"/>
      <c r="AD3" s="51"/>
      <c r="AE3" s="51"/>
    </row>
    <row r="4" spans="1:32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9" customFormat="1" ht="23.45" customHeight="1" x14ac:dyDescent="0.2">
      <c r="A5" s="291" t="s">
        <v>7</v>
      </c>
      <c r="B5" s="258"/>
      <c r="C5" s="259"/>
      <c r="D5" s="262"/>
      <c r="E5" s="263"/>
      <c r="F5" s="387" t="s">
        <v>8</v>
      </c>
      <c r="G5" s="259"/>
      <c r="H5" s="262"/>
      <c r="I5" s="356"/>
      <c r="J5" s="356"/>
      <c r="K5" s="356"/>
      <c r="L5" s="356"/>
      <c r="M5" s="263"/>
      <c r="N5" s="61"/>
      <c r="P5" s="24" t="s">
        <v>9</v>
      </c>
      <c r="Q5" s="395"/>
      <c r="R5" s="290"/>
      <c r="T5" s="310" t="s">
        <v>10</v>
      </c>
      <c r="U5" s="311"/>
      <c r="V5" s="313" t="s">
        <v>11</v>
      </c>
      <c r="W5" s="290"/>
      <c r="AB5" s="51"/>
      <c r="AC5" s="51"/>
      <c r="AD5" s="51"/>
      <c r="AE5" s="51"/>
    </row>
    <row r="6" spans="1:32" s="189" customFormat="1" ht="24" customHeight="1" x14ac:dyDescent="0.2">
      <c r="A6" s="291" t="s">
        <v>12</v>
      </c>
      <c r="B6" s="258"/>
      <c r="C6" s="259"/>
      <c r="D6" s="358" t="s">
        <v>13</v>
      </c>
      <c r="E6" s="359"/>
      <c r="F6" s="359"/>
      <c r="G6" s="359"/>
      <c r="H6" s="359"/>
      <c r="I6" s="359"/>
      <c r="J6" s="359"/>
      <c r="K6" s="359"/>
      <c r="L6" s="359"/>
      <c r="M6" s="290"/>
      <c r="N6" s="62"/>
      <c r="P6" s="24" t="s">
        <v>14</v>
      </c>
      <c r="Q6" s="399" t="str">
        <f>IF(Q5=0," ",CHOOSE(WEEKDAY(Q5,2),"Понедельник","Вторник","Среда","Четверг","Пятница","Суббота","Воскресенье"))</f>
        <v xml:space="preserve"> </v>
      </c>
      <c r="R6" s="201"/>
      <c r="T6" s="317" t="s">
        <v>15</v>
      </c>
      <c r="U6" s="311"/>
      <c r="V6" s="345" t="s">
        <v>16</v>
      </c>
      <c r="W6" s="236"/>
      <c r="AB6" s="51"/>
      <c r="AC6" s="51"/>
      <c r="AD6" s="51"/>
      <c r="AE6" s="51"/>
    </row>
    <row r="7" spans="1:32" s="189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06"/>
      <c r="U7" s="311"/>
      <c r="V7" s="346"/>
      <c r="W7" s="347"/>
      <c r="AB7" s="51"/>
      <c r="AC7" s="51"/>
      <c r="AD7" s="51"/>
      <c r="AE7" s="51"/>
    </row>
    <row r="8" spans="1:32" s="189" customFormat="1" ht="25.5" customHeight="1" x14ac:dyDescent="0.2">
      <c r="A8" s="407" t="s">
        <v>17</v>
      </c>
      <c r="B8" s="210"/>
      <c r="C8" s="211"/>
      <c r="D8" s="249"/>
      <c r="E8" s="250"/>
      <c r="F8" s="250"/>
      <c r="G8" s="250"/>
      <c r="H8" s="250"/>
      <c r="I8" s="250"/>
      <c r="J8" s="250"/>
      <c r="K8" s="250"/>
      <c r="L8" s="250"/>
      <c r="M8" s="251"/>
      <c r="N8" s="64"/>
      <c r="P8" s="24" t="s">
        <v>18</v>
      </c>
      <c r="Q8" s="294"/>
      <c r="R8" s="245"/>
      <c r="T8" s="206"/>
      <c r="U8" s="311"/>
      <c r="V8" s="346"/>
      <c r="W8" s="347"/>
      <c r="AB8" s="51"/>
      <c r="AC8" s="51"/>
      <c r="AD8" s="51"/>
      <c r="AE8" s="51"/>
    </row>
    <row r="9" spans="1:32" s="189" customFormat="1" ht="39.950000000000003" customHeight="1" x14ac:dyDescent="0.2">
      <c r="A9" s="2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297"/>
      <c r="E9" s="208"/>
      <c r="F9" s="2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07" t="str">
        <f>IF(AND($A$9="Тип доверенности/получателя при получении в адресе перегруза:",$D$9="Разовая доверенность"),"Введите ФИО","")</f>
        <v/>
      </c>
      <c r="I9" s="208"/>
      <c r="J9" s="2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8"/>
      <c r="L9" s="208"/>
      <c r="M9" s="208"/>
      <c r="N9" s="187"/>
      <c r="P9" s="26" t="s">
        <v>19</v>
      </c>
      <c r="Q9" s="287">
        <v>45601</v>
      </c>
      <c r="R9" s="288"/>
      <c r="T9" s="206"/>
      <c r="U9" s="311"/>
      <c r="V9" s="348"/>
      <c r="W9" s="349"/>
      <c r="X9" s="43"/>
      <c r="Y9" s="43"/>
      <c r="Z9" s="43"/>
      <c r="AA9" s="43"/>
      <c r="AB9" s="51"/>
      <c r="AC9" s="51"/>
      <c r="AD9" s="51"/>
      <c r="AE9" s="51"/>
    </row>
    <row r="10" spans="1:32" s="189" customFormat="1" ht="26.45" customHeight="1" x14ac:dyDescent="0.2">
      <c r="A10" s="2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297"/>
      <c r="E10" s="208"/>
      <c r="F10" s="2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36" t="str">
        <f>IFERROR(VLOOKUP($D$10,Proxy,2,FALSE),"")</f>
        <v/>
      </c>
      <c r="I10" s="206"/>
      <c r="J10" s="206"/>
      <c r="K10" s="206"/>
      <c r="L10" s="206"/>
      <c r="M10" s="206"/>
      <c r="N10" s="188"/>
      <c r="P10" s="26" t="s">
        <v>20</v>
      </c>
      <c r="Q10" s="318">
        <v>0.54166666666666663</v>
      </c>
      <c r="R10" s="319"/>
      <c r="U10" s="24" t="s">
        <v>21</v>
      </c>
      <c r="V10" s="235" t="s">
        <v>22</v>
      </c>
      <c r="W10" s="236"/>
      <c r="X10" s="44"/>
      <c r="Y10" s="44"/>
      <c r="Z10" s="44"/>
      <c r="AA10" s="44"/>
      <c r="AB10" s="51"/>
      <c r="AC10" s="51"/>
      <c r="AD10" s="51"/>
      <c r="AE10" s="51"/>
    </row>
    <row r="11" spans="1:32" s="18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289"/>
      <c r="R11" s="290"/>
      <c r="U11" s="24" t="s">
        <v>25</v>
      </c>
      <c r="V11" s="369" t="s">
        <v>26</v>
      </c>
      <c r="W11" s="288"/>
      <c r="X11" s="45"/>
      <c r="Y11" s="45"/>
      <c r="Z11" s="45"/>
      <c r="AA11" s="45"/>
      <c r="AB11" s="51"/>
      <c r="AC11" s="51"/>
      <c r="AD11" s="51"/>
      <c r="AE11" s="51"/>
    </row>
    <row r="12" spans="1:32" s="189" customFormat="1" ht="18.600000000000001" customHeight="1" x14ac:dyDescent="0.2">
      <c r="A12" s="309" t="s">
        <v>27</v>
      </c>
      <c r="B12" s="258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9"/>
      <c r="N12" s="65"/>
      <c r="P12" s="24" t="s">
        <v>28</v>
      </c>
      <c r="Q12" s="294"/>
      <c r="R12" s="245"/>
      <c r="S12" s="23"/>
      <c r="U12" s="24"/>
      <c r="V12" s="221"/>
      <c r="W12" s="206"/>
      <c r="AB12" s="51"/>
      <c r="AC12" s="51"/>
      <c r="AD12" s="51"/>
      <c r="AE12" s="51"/>
    </row>
    <row r="13" spans="1:32" s="189" customFormat="1" ht="23.25" customHeight="1" x14ac:dyDescent="0.2">
      <c r="A13" s="309" t="s">
        <v>29</v>
      </c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9"/>
      <c r="N13" s="65"/>
      <c r="O13" s="26"/>
      <c r="P13" s="26" t="s">
        <v>30</v>
      </c>
      <c r="Q13" s="369"/>
      <c r="R13" s="2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9" customFormat="1" ht="18.600000000000001" customHeight="1" x14ac:dyDescent="0.2">
      <c r="A14" s="309" t="s">
        <v>31</v>
      </c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9" customFormat="1" ht="22.5" customHeight="1" x14ac:dyDescent="0.2">
      <c r="A15" s="326" t="s">
        <v>32</v>
      </c>
      <c r="B15" s="258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9"/>
      <c r="N15" s="66"/>
      <c r="P15" s="304" t="s">
        <v>33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5"/>
      <c r="Q16" s="305"/>
      <c r="R16" s="305"/>
      <c r="S16" s="305"/>
      <c r="T16" s="3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9" t="s">
        <v>34</v>
      </c>
      <c r="B17" s="229" t="s">
        <v>35</v>
      </c>
      <c r="C17" s="296" t="s">
        <v>36</v>
      </c>
      <c r="D17" s="229" t="s">
        <v>37</v>
      </c>
      <c r="E17" s="275"/>
      <c r="F17" s="229" t="s">
        <v>38</v>
      </c>
      <c r="G17" s="229" t="s">
        <v>39</v>
      </c>
      <c r="H17" s="229" t="s">
        <v>40</v>
      </c>
      <c r="I17" s="229" t="s">
        <v>41</v>
      </c>
      <c r="J17" s="229" t="s">
        <v>42</v>
      </c>
      <c r="K17" s="229" t="s">
        <v>43</v>
      </c>
      <c r="L17" s="229" t="s">
        <v>44</v>
      </c>
      <c r="M17" s="229" t="s">
        <v>45</v>
      </c>
      <c r="N17" s="229" t="s">
        <v>46</v>
      </c>
      <c r="O17" s="229" t="s">
        <v>47</v>
      </c>
      <c r="P17" s="229" t="s">
        <v>48</v>
      </c>
      <c r="Q17" s="274"/>
      <c r="R17" s="274"/>
      <c r="S17" s="274"/>
      <c r="T17" s="275"/>
      <c r="U17" s="403" t="s">
        <v>49</v>
      </c>
      <c r="V17" s="259"/>
      <c r="W17" s="229" t="s">
        <v>50</v>
      </c>
      <c r="X17" s="229" t="s">
        <v>51</v>
      </c>
      <c r="Y17" s="404" t="s">
        <v>52</v>
      </c>
      <c r="Z17" s="229" t="s">
        <v>53</v>
      </c>
      <c r="AA17" s="337" t="s">
        <v>54</v>
      </c>
      <c r="AB17" s="337" t="s">
        <v>55</v>
      </c>
      <c r="AC17" s="337" t="s">
        <v>56</v>
      </c>
      <c r="AD17" s="337" t="s">
        <v>57</v>
      </c>
      <c r="AE17" s="382"/>
      <c r="AF17" s="383"/>
      <c r="AG17" s="285"/>
      <c r="BD17" s="330" t="s">
        <v>58</v>
      </c>
    </row>
    <row r="18" spans="1:68" ht="14.25" customHeight="1" x14ac:dyDescent="0.2">
      <c r="A18" s="230"/>
      <c r="B18" s="230"/>
      <c r="C18" s="230"/>
      <c r="D18" s="276"/>
      <c r="E18" s="278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76"/>
      <c r="Q18" s="277"/>
      <c r="R18" s="277"/>
      <c r="S18" s="277"/>
      <c r="T18" s="278"/>
      <c r="U18" s="190" t="s">
        <v>59</v>
      </c>
      <c r="V18" s="190" t="s">
        <v>60</v>
      </c>
      <c r="W18" s="230"/>
      <c r="X18" s="230"/>
      <c r="Y18" s="405"/>
      <c r="Z18" s="230"/>
      <c r="AA18" s="338"/>
      <c r="AB18" s="338"/>
      <c r="AC18" s="338"/>
      <c r="AD18" s="384"/>
      <c r="AE18" s="385"/>
      <c r="AF18" s="386"/>
      <c r="AG18" s="286"/>
      <c r="BD18" s="206"/>
    </row>
    <row r="19" spans="1:68" ht="27.75" customHeight="1" x14ac:dyDescent="0.2">
      <c r="A19" s="238" t="s">
        <v>61</v>
      </c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48"/>
      <c r="AB19" s="48"/>
      <c r="AC19" s="48"/>
    </row>
    <row r="20" spans="1:68" ht="16.5" customHeight="1" x14ac:dyDescent="0.25">
      <c r="A20" s="205" t="s">
        <v>61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91"/>
      <c r="AB20" s="191"/>
      <c r="AC20" s="191"/>
    </row>
    <row r="21" spans="1:68" ht="14.25" customHeight="1" x14ac:dyDescent="0.25">
      <c r="A21" s="241" t="s">
        <v>62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92"/>
      <c r="AB21" s="192"/>
      <c r="AC21" s="192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00">
        <v>4607111035752</v>
      </c>
      <c r="E22" s="201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3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68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69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2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13"/>
      <c r="P23" s="209" t="s">
        <v>70</v>
      </c>
      <c r="Q23" s="210"/>
      <c r="R23" s="210"/>
      <c r="S23" s="210"/>
      <c r="T23" s="210"/>
      <c r="U23" s="210"/>
      <c r="V23" s="211"/>
      <c r="W23" s="37" t="s">
        <v>68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13"/>
      <c r="P24" s="209" t="s">
        <v>70</v>
      </c>
      <c r="Q24" s="210"/>
      <c r="R24" s="210"/>
      <c r="S24" s="210"/>
      <c r="T24" s="210"/>
      <c r="U24" s="210"/>
      <c r="V24" s="211"/>
      <c r="W24" s="37" t="s">
        <v>71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8" t="s">
        <v>72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48"/>
      <c r="AB25" s="48"/>
      <c r="AC25" s="48"/>
    </row>
    <row r="26" spans="1:68" ht="16.5" customHeight="1" x14ac:dyDescent="0.25">
      <c r="A26" s="205" t="s">
        <v>73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191"/>
      <c r="AB26" s="191"/>
      <c r="AC26" s="191"/>
    </row>
    <row r="27" spans="1:68" ht="14.25" customHeight="1" x14ac:dyDescent="0.25">
      <c r="A27" s="241" t="s">
        <v>74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192"/>
      <c r="AB27" s="192"/>
      <c r="AC27" s="192"/>
    </row>
    <row r="28" spans="1:68" ht="27" customHeight="1" x14ac:dyDescent="0.25">
      <c r="A28" s="54" t="s">
        <v>75</v>
      </c>
      <c r="B28" s="54" t="s">
        <v>76</v>
      </c>
      <c r="C28" s="31">
        <v>4301132095</v>
      </c>
      <c r="D28" s="200">
        <v>4607111036605</v>
      </c>
      <c r="E28" s="201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77</v>
      </c>
      <c r="L28" s="32" t="s">
        <v>66</v>
      </c>
      <c r="M28" s="33" t="s">
        <v>67</v>
      </c>
      <c r="N28" s="33"/>
      <c r="O28" s="32">
        <v>180</v>
      </c>
      <c r="P28" s="22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68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69</v>
      </c>
      <c r="AK28" s="69">
        <v>1</v>
      </c>
      <c r="BB28" s="71" t="s">
        <v>78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79</v>
      </c>
      <c r="B29" s="54" t="s">
        <v>80</v>
      </c>
      <c r="C29" s="31">
        <v>4301132093</v>
      </c>
      <c r="D29" s="200">
        <v>4607111036520</v>
      </c>
      <c r="E29" s="201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77</v>
      </c>
      <c r="L29" s="32" t="s">
        <v>66</v>
      </c>
      <c r="M29" s="33" t="s">
        <v>67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68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69</v>
      </c>
      <c r="AK29" s="69">
        <v>1</v>
      </c>
      <c r="BB29" s="72" t="s">
        <v>78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81</v>
      </c>
      <c r="B30" s="54" t="s">
        <v>82</v>
      </c>
      <c r="C30" s="31">
        <v>4301132092</v>
      </c>
      <c r="D30" s="200">
        <v>4607111036537</v>
      </c>
      <c r="E30" s="201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77</v>
      </c>
      <c r="L30" s="32" t="s">
        <v>66</v>
      </c>
      <c r="M30" s="33" t="s">
        <v>67</v>
      </c>
      <c r="N30" s="33"/>
      <c r="O30" s="32">
        <v>180</v>
      </c>
      <c r="P30" s="2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68</v>
      </c>
      <c r="X30" s="196">
        <v>0</v>
      </c>
      <c r="Y30" s="197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69</v>
      </c>
      <c r="AK30" s="69">
        <v>1</v>
      </c>
      <c r="BB30" s="73" t="s">
        <v>78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83</v>
      </c>
      <c r="B31" s="54" t="s">
        <v>84</v>
      </c>
      <c r="C31" s="31">
        <v>4301132065</v>
      </c>
      <c r="D31" s="200">
        <v>4607111036599</v>
      </c>
      <c r="E31" s="201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77</v>
      </c>
      <c r="L31" s="32" t="s">
        <v>66</v>
      </c>
      <c r="M31" s="33" t="s">
        <v>67</v>
      </c>
      <c r="N31" s="33"/>
      <c r="O31" s="32">
        <v>180</v>
      </c>
      <c r="P31" s="25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68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69</v>
      </c>
      <c r="AK31" s="69">
        <v>1</v>
      </c>
      <c r="BB31" s="74" t="s">
        <v>78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2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13"/>
      <c r="P32" s="209" t="s">
        <v>70</v>
      </c>
      <c r="Q32" s="210"/>
      <c r="R32" s="210"/>
      <c r="S32" s="210"/>
      <c r="T32" s="210"/>
      <c r="U32" s="210"/>
      <c r="V32" s="211"/>
      <c r="W32" s="37" t="s">
        <v>68</v>
      </c>
      <c r="X32" s="198">
        <f>IFERROR(SUM(X28:X31),"0")</f>
        <v>0</v>
      </c>
      <c r="Y32" s="198">
        <f>IFERROR(SUM(Y28:Y31),"0")</f>
        <v>0</v>
      </c>
      <c r="Z32" s="198">
        <f>IFERROR(IF(Z28="",0,Z28),"0")+IFERROR(IF(Z29="",0,Z29),"0")+IFERROR(IF(Z30="",0,Z30),"0")+IFERROR(IF(Z31="",0,Z31),"0")</f>
        <v>0</v>
      </c>
      <c r="AA32" s="199"/>
      <c r="AB32" s="199"/>
      <c r="AC32" s="199"/>
    </row>
    <row r="33" spans="1:68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13"/>
      <c r="P33" s="209" t="s">
        <v>70</v>
      </c>
      <c r="Q33" s="210"/>
      <c r="R33" s="210"/>
      <c r="S33" s="210"/>
      <c r="T33" s="210"/>
      <c r="U33" s="210"/>
      <c r="V33" s="211"/>
      <c r="W33" s="37" t="s">
        <v>71</v>
      </c>
      <c r="X33" s="198">
        <f>IFERROR(SUMPRODUCT(X28:X31*H28:H31),"0")</f>
        <v>0</v>
      </c>
      <c r="Y33" s="198">
        <f>IFERROR(SUMPRODUCT(Y28:Y31*H28:H31),"0")</f>
        <v>0</v>
      </c>
      <c r="Z33" s="37"/>
      <c r="AA33" s="199"/>
      <c r="AB33" s="199"/>
      <c r="AC33" s="199"/>
    </row>
    <row r="34" spans="1:68" ht="16.5" customHeight="1" x14ac:dyDescent="0.25">
      <c r="A34" s="205" t="s">
        <v>85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91"/>
      <c r="AB34" s="191"/>
      <c r="AC34" s="191"/>
    </row>
    <row r="35" spans="1:68" ht="14.25" customHeight="1" x14ac:dyDescent="0.25">
      <c r="A35" s="241" t="s">
        <v>62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192"/>
      <c r="AB35" s="192"/>
      <c r="AC35" s="192"/>
    </row>
    <row r="36" spans="1:68" ht="27" customHeight="1" x14ac:dyDescent="0.25">
      <c r="A36" s="54" t="s">
        <v>86</v>
      </c>
      <c r="B36" s="54" t="s">
        <v>87</v>
      </c>
      <c r="C36" s="31">
        <v>4301070865</v>
      </c>
      <c r="D36" s="200">
        <v>4607111036285</v>
      </c>
      <c r="E36" s="201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68</v>
      </c>
      <c r="X36" s="196">
        <v>24</v>
      </c>
      <c r="Y36" s="197">
        <f>IFERROR(IF(X36="","",X36),"")</f>
        <v>24</v>
      </c>
      <c r="Z36" s="36">
        <f>IFERROR(IF(X36="","",X36*0.0155),"")</f>
        <v>0.372</v>
      </c>
      <c r="AA36" s="56"/>
      <c r="AB36" s="57"/>
      <c r="AC36" s="68"/>
      <c r="AG36" s="67"/>
      <c r="AJ36" s="69" t="s">
        <v>69</v>
      </c>
      <c r="AK36" s="69">
        <v>1</v>
      </c>
      <c r="BB36" s="75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88</v>
      </c>
      <c r="B37" s="54" t="s">
        <v>89</v>
      </c>
      <c r="C37" s="31">
        <v>4301070861</v>
      </c>
      <c r="D37" s="200">
        <v>4607111036308</v>
      </c>
      <c r="E37" s="201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65</v>
      </c>
      <c r="L37" s="32" t="s">
        <v>66</v>
      </c>
      <c r="M37" s="33" t="s">
        <v>67</v>
      </c>
      <c r="N37" s="33"/>
      <c r="O37" s="32">
        <v>180</v>
      </c>
      <c r="P37" s="329" t="s">
        <v>90</v>
      </c>
      <c r="Q37" s="203"/>
      <c r="R37" s="203"/>
      <c r="S37" s="203"/>
      <c r="T37" s="204"/>
      <c r="U37" s="34"/>
      <c r="V37" s="34"/>
      <c r="W37" s="35" t="s">
        <v>68</v>
      </c>
      <c r="X37" s="196">
        <v>24</v>
      </c>
      <c r="Y37" s="197">
        <f>IFERROR(IF(X37="","",X37),"")</f>
        <v>24</v>
      </c>
      <c r="Z37" s="36">
        <f>IFERROR(IF(X37="","",X37*0.0155),"")</f>
        <v>0.372</v>
      </c>
      <c r="AA37" s="56"/>
      <c r="AB37" s="57"/>
      <c r="AC37" s="68"/>
      <c r="AG37" s="67"/>
      <c r="AJ37" s="69" t="s">
        <v>69</v>
      </c>
      <c r="AK37" s="69">
        <v>1</v>
      </c>
      <c r="BB37" s="76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91</v>
      </c>
      <c r="B38" s="54" t="s">
        <v>92</v>
      </c>
      <c r="C38" s="31">
        <v>4301070864</v>
      </c>
      <c r="D38" s="200">
        <v>4607111036292</v>
      </c>
      <c r="E38" s="201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65</v>
      </c>
      <c r="L38" s="32" t="s">
        <v>66</v>
      </c>
      <c r="M38" s="33" t="s">
        <v>67</v>
      </c>
      <c r="N38" s="33"/>
      <c r="O38" s="32">
        <v>180</v>
      </c>
      <c r="P38" s="3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68</v>
      </c>
      <c r="X38" s="196">
        <v>36</v>
      </c>
      <c r="Y38" s="197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69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12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13"/>
      <c r="P39" s="209" t="s">
        <v>70</v>
      </c>
      <c r="Q39" s="210"/>
      <c r="R39" s="210"/>
      <c r="S39" s="210"/>
      <c r="T39" s="210"/>
      <c r="U39" s="210"/>
      <c r="V39" s="211"/>
      <c r="W39" s="37" t="s">
        <v>68</v>
      </c>
      <c r="X39" s="198">
        <f>IFERROR(SUM(X36:X38),"0")</f>
        <v>84</v>
      </c>
      <c r="Y39" s="198">
        <f>IFERROR(SUM(Y36:Y38),"0")</f>
        <v>84</v>
      </c>
      <c r="Z39" s="198">
        <f>IFERROR(IF(Z36="",0,Z36),"0")+IFERROR(IF(Z37="",0,Z37),"0")+IFERROR(IF(Z38="",0,Z38),"0")</f>
        <v>1.302</v>
      </c>
      <c r="AA39" s="199"/>
      <c r="AB39" s="199"/>
      <c r="AC39" s="199"/>
    </row>
    <row r="40" spans="1:68" x14ac:dyDescent="0.2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13"/>
      <c r="P40" s="209" t="s">
        <v>70</v>
      </c>
      <c r="Q40" s="210"/>
      <c r="R40" s="210"/>
      <c r="S40" s="210"/>
      <c r="T40" s="210"/>
      <c r="U40" s="210"/>
      <c r="V40" s="211"/>
      <c r="W40" s="37" t="s">
        <v>71</v>
      </c>
      <c r="X40" s="198">
        <f>IFERROR(SUMPRODUCT(X36:X38*H36:H38),"0")</f>
        <v>504</v>
      </c>
      <c r="Y40" s="198">
        <f>IFERROR(SUMPRODUCT(Y36:Y38*H36:H38),"0")</f>
        <v>504</v>
      </c>
      <c r="Z40" s="37"/>
      <c r="AA40" s="199"/>
      <c r="AB40" s="199"/>
      <c r="AC40" s="199"/>
    </row>
    <row r="41" spans="1:68" ht="16.5" customHeight="1" x14ac:dyDescent="0.25">
      <c r="A41" s="205" t="s">
        <v>93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191"/>
      <c r="AB41" s="191"/>
      <c r="AC41" s="191"/>
    </row>
    <row r="42" spans="1:68" ht="14.25" customHeight="1" x14ac:dyDescent="0.25">
      <c r="A42" s="241" t="s">
        <v>94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192"/>
      <c r="AB42" s="192"/>
      <c r="AC42" s="192"/>
    </row>
    <row r="43" spans="1:68" ht="16.5" customHeight="1" x14ac:dyDescent="0.25">
      <c r="A43" s="54" t="s">
        <v>95</v>
      </c>
      <c r="B43" s="54" t="s">
        <v>96</v>
      </c>
      <c r="C43" s="31">
        <v>4301190046</v>
      </c>
      <c r="D43" s="200">
        <v>4607111038951</v>
      </c>
      <c r="E43" s="201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97</v>
      </c>
      <c r="L43" s="32" t="s">
        <v>66</v>
      </c>
      <c r="M43" s="33" t="s">
        <v>67</v>
      </c>
      <c r="N43" s="33"/>
      <c r="O43" s="32">
        <v>365</v>
      </c>
      <c r="P43" s="30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68</v>
      </c>
      <c r="X43" s="196">
        <v>20</v>
      </c>
      <c r="Y43" s="197">
        <f>IFERROR(IF(X43="","",X43),"")</f>
        <v>20</v>
      </c>
      <c r="Z43" s="36">
        <f>IFERROR(IF(X43="","",X43*0.0095),"")</f>
        <v>0.19</v>
      </c>
      <c r="AA43" s="56"/>
      <c r="AB43" s="57"/>
      <c r="AC43" s="68"/>
      <c r="AG43" s="67"/>
      <c r="AJ43" s="69" t="s">
        <v>69</v>
      </c>
      <c r="AK43" s="69">
        <v>1</v>
      </c>
      <c r="BB43" s="78" t="s">
        <v>78</v>
      </c>
      <c r="BM43" s="67">
        <f>IFERROR(X43*I43,"0")</f>
        <v>31.836000000000002</v>
      </c>
      <c r="BN43" s="67">
        <f>IFERROR(Y43*I43,"0")</f>
        <v>31.836000000000002</v>
      </c>
      <c r="BO43" s="67">
        <f>IFERROR(X43/J43,"0")</f>
        <v>0.15384615384615385</v>
      </c>
      <c r="BP43" s="67">
        <f>IFERROR(Y43/J43,"0")</f>
        <v>0.15384615384615385</v>
      </c>
    </row>
    <row r="44" spans="1:68" ht="27" customHeight="1" x14ac:dyDescent="0.25">
      <c r="A44" s="54" t="s">
        <v>98</v>
      </c>
      <c r="B44" s="54" t="s">
        <v>99</v>
      </c>
      <c r="C44" s="31">
        <v>4301190010</v>
      </c>
      <c r="D44" s="200">
        <v>4607111037596</v>
      </c>
      <c r="E44" s="201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97</v>
      </c>
      <c r="L44" s="32" t="s">
        <v>66</v>
      </c>
      <c r="M44" s="33" t="s">
        <v>67</v>
      </c>
      <c r="N44" s="33"/>
      <c r="O44" s="32">
        <v>365</v>
      </c>
      <c r="P44" s="25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68</v>
      </c>
      <c r="X44" s="196">
        <v>30</v>
      </c>
      <c r="Y44" s="197">
        <f>IFERROR(IF(X44="","",X44),"")</f>
        <v>30</v>
      </c>
      <c r="Z44" s="36">
        <f>IFERROR(IF(X44="","",X44*0.0095),"")</f>
        <v>0.28499999999999998</v>
      </c>
      <c r="AA44" s="56"/>
      <c r="AB44" s="57"/>
      <c r="AC44" s="68"/>
      <c r="AG44" s="67"/>
      <c r="AJ44" s="69" t="s">
        <v>69</v>
      </c>
      <c r="AK44" s="69">
        <v>1</v>
      </c>
      <c r="BB44" s="79" t="s">
        <v>78</v>
      </c>
      <c r="BM44" s="67">
        <f>IFERROR(X44*I44,"0")</f>
        <v>47.754000000000005</v>
      </c>
      <c r="BN44" s="67">
        <f>IFERROR(Y44*I44,"0")</f>
        <v>47.754000000000005</v>
      </c>
      <c r="BO44" s="67">
        <f>IFERROR(X44/J44,"0")</f>
        <v>0.23076923076923078</v>
      </c>
      <c r="BP44" s="67">
        <f>IFERROR(Y44/J44,"0")</f>
        <v>0.23076923076923078</v>
      </c>
    </row>
    <row r="45" spans="1:68" ht="27" customHeight="1" x14ac:dyDescent="0.25">
      <c r="A45" s="54" t="s">
        <v>100</v>
      </c>
      <c r="B45" s="54" t="s">
        <v>101</v>
      </c>
      <c r="C45" s="31">
        <v>4301190022</v>
      </c>
      <c r="D45" s="200">
        <v>4607111037053</v>
      </c>
      <c r="E45" s="201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97</v>
      </c>
      <c r="L45" s="32" t="s">
        <v>66</v>
      </c>
      <c r="M45" s="33" t="s">
        <v>67</v>
      </c>
      <c r="N45" s="33"/>
      <c r="O45" s="32">
        <v>365</v>
      </c>
      <c r="P45" s="34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68</v>
      </c>
      <c r="X45" s="196">
        <v>30</v>
      </c>
      <c r="Y45" s="197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69</v>
      </c>
      <c r="AK45" s="69">
        <v>1</v>
      </c>
      <c r="BB45" s="80" t="s">
        <v>78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102</v>
      </c>
      <c r="B46" s="54" t="s">
        <v>103</v>
      </c>
      <c r="C46" s="31">
        <v>4301190023</v>
      </c>
      <c r="D46" s="200">
        <v>4607111037060</v>
      </c>
      <c r="E46" s="201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97</v>
      </c>
      <c r="L46" s="32" t="s">
        <v>66</v>
      </c>
      <c r="M46" s="33" t="s">
        <v>67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68</v>
      </c>
      <c r="X46" s="196">
        <v>30</v>
      </c>
      <c r="Y46" s="197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69</v>
      </c>
      <c r="AK46" s="69">
        <v>1</v>
      </c>
      <c r="BB46" s="81" t="s">
        <v>78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104</v>
      </c>
      <c r="B47" s="54" t="s">
        <v>105</v>
      </c>
      <c r="C47" s="31">
        <v>4301190049</v>
      </c>
      <c r="D47" s="200">
        <v>4607111038968</v>
      </c>
      <c r="E47" s="201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97</v>
      </c>
      <c r="L47" s="32" t="s">
        <v>66</v>
      </c>
      <c r="M47" s="33" t="s">
        <v>67</v>
      </c>
      <c r="N47" s="33"/>
      <c r="O47" s="32">
        <v>365</v>
      </c>
      <c r="P47" s="27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3"/>
      <c r="R47" s="203"/>
      <c r="S47" s="203"/>
      <c r="T47" s="204"/>
      <c r="U47" s="34"/>
      <c r="V47" s="34"/>
      <c r="W47" s="35" t="s">
        <v>68</v>
      </c>
      <c r="X47" s="196">
        <v>20</v>
      </c>
      <c r="Y47" s="197">
        <f>IFERROR(IF(X47="","",X47),"")</f>
        <v>20</v>
      </c>
      <c r="Z47" s="36">
        <f>IFERROR(IF(X47="","",X47*0.0095),"")</f>
        <v>0.19</v>
      </c>
      <c r="AA47" s="56"/>
      <c r="AB47" s="57"/>
      <c r="AC47" s="68"/>
      <c r="AG47" s="67"/>
      <c r="AJ47" s="69" t="s">
        <v>69</v>
      </c>
      <c r="AK47" s="69">
        <v>1</v>
      </c>
      <c r="BB47" s="82" t="s">
        <v>78</v>
      </c>
      <c r="BM47" s="67">
        <f>IFERROR(X47*I47,"0")</f>
        <v>31.836000000000002</v>
      </c>
      <c r="BN47" s="67">
        <f>IFERROR(Y47*I47,"0")</f>
        <v>31.836000000000002</v>
      </c>
      <c r="BO47" s="67">
        <f>IFERROR(X47/J47,"0")</f>
        <v>0.15384615384615385</v>
      </c>
      <c r="BP47" s="67">
        <f>IFERROR(Y47/J47,"0")</f>
        <v>0.15384615384615385</v>
      </c>
    </row>
    <row r="48" spans="1:68" x14ac:dyDescent="0.2">
      <c r="A48" s="212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13"/>
      <c r="P48" s="209" t="s">
        <v>70</v>
      </c>
      <c r="Q48" s="210"/>
      <c r="R48" s="210"/>
      <c r="S48" s="210"/>
      <c r="T48" s="210"/>
      <c r="U48" s="210"/>
      <c r="V48" s="211"/>
      <c r="W48" s="37" t="s">
        <v>68</v>
      </c>
      <c r="X48" s="198">
        <f>IFERROR(SUM(X43:X47),"0")</f>
        <v>130</v>
      </c>
      <c r="Y48" s="198">
        <f>IFERROR(SUM(Y43:Y47),"0")</f>
        <v>130</v>
      </c>
      <c r="Z48" s="198">
        <f>IFERROR(IF(Z43="",0,Z43),"0")+IFERROR(IF(Z44="",0,Z44),"0")+IFERROR(IF(Z45="",0,Z45),"0")+IFERROR(IF(Z46="",0,Z46),"0")+IFERROR(IF(Z47="",0,Z47),"0")</f>
        <v>1.2349999999999999</v>
      </c>
      <c r="AA48" s="199"/>
      <c r="AB48" s="199"/>
      <c r="AC48" s="199"/>
    </row>
    <row r="49" spans="1:68" x14ac:dyDescent="0.2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13"/>
      <c r="P49" s="209" t="s">
        <v>70</v>
      </c>
      <c r="Q49" s="210"/>
      <c r="R49" s="210"/>
      <c r="S49" s="210"/>
      <c r="T49" s="210"/>
      <c r="U49" s="210"/>
      <c r="V49" s="211"/>
      <c r="W49" s="37" t="s">
        <v>71</v>
      </c>
      <c r="X49" s="198">
        <f>IFERROR(SUMPRODUCT(X43:X47*H43:H47),"0")</f>
        <v>156</v>
      </c>
      <c r="Y49" s="198">
        <f>IFERROR(SUMPRODUCT(Y43:Y47*H43:H47),"0")</f>
        <v>156</v>
      </c>
      <c r="Z49" s="37"/>
      <c r="AA49" s="199"/>
      <c r="AB49" s="199"/>
      <c r="AC49" s="199"/>
    </row>
    <row r="50" spans="1:68" ht="16.5" customHeight="1" x14ac:dyDescent="0.25">
      <c r="A50" s="205" t="s">
        <v>106</v>
      </c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191"/>
      <c r="AB50" s="191"/>
      <c r="AC50" s="191"/>
    </row>
    <row r="51" spans="1:68" ht="14.25" customHeight="1" x14ac:dyDescent="0.25">
      <c r="A51" s="241" t="s">
        <v>62</v>
      </c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192"/>
      <c r="AB51" s="192"/>
      <c r="AC51" s="192"/>
    </row>
    <row r="52" spans="1:68" ht="27" customHeight="1" x14ac:dyDescent="0.25">
      <c r="A52" s="54" t="s">
        <v>107</v>
      </c>
      <c r="B52" s="54" t="s">
        <v>108</v>
      </c>
      <c r="C52" s="31">
        <v>4301071045</v>
      </c>
      <c r="D52" s="200">
        <v>4607111039392</v>
      </c>
      <c r="E52" s="201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65</v>
      </c>
      <c r="L52" s="32" t="s">
        <v>66</v>
      </c>
      <c r="M52" s="33" t="s">
        <v>67</v>
      </c>
      <c r="N52" s="33"/>
      <c r="O52" s="32">
        <v>180</v>
      </c>
      <c r="P52" s="284" t="s">
        <v>109</v>
      </c>
      <c r="Q52" s="203"/>
      <c r="R52" s="203"/>
      <c r="S52" s="203"/>
      <c r="T52" s="204"/>
      <c r="U52" s="34"/>
      <c r="V52" s="34"/>
      <c r="W52" s="35" t="s">
        <v>68</v>
      </c>
      <c r="X52" s="196">
        <v>0</v>
      </c>
      <c r="Y52" s="197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110</v>
      </c>
      <c r="AC52" s="68"/>
      <c r="AG52" s="67"/>
      <c r="AJ52" s="69" t="s">
        <v>69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4301070989</v>
      </c>
      <c r="D53" s="200">
        <v>4607111037190</v>
      </c>
      <c r="E53" s="201"/>
      <c r="F53" s="195">
        <v>0.43</v>
      </c>
      <c r="G53" s="32">
        <v>16</v>
      </c>
      <c r="H53" s="195">
        <v>6.88</v>
      </c>
      <c r="I53" s="195">
        <v>7.1996000000000002</v>
      </c>
      <c r="J53" s="32">
        <v>84</v>
      </c>
      <c r="K53" s="32" t="s">
        <v>65</v>
      </c>
      <c r="L53" s="32" t="s">
        <v>66</v>
      </c>
      <c r="M53" s="33" t="s">
        <v>67</v>
      </c>
      <c r="N53" s="33"/>
      <c r="O53" s="32">
        <v>180</v>
      </c>
      <c r="P53" s="29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3"/>
      <c r="R53" s="203"/>
      <c r="S53" s="203"/>
      <c r="T53" s="204"/>
      <c r="U53" s="34"/>
      <c r="V53" s="34"/>
      <c r="W53" s="35" t="s">
        <v>68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69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4301071032</v>
      </c>
      <c r="D54" s="200">
        <v>4607111038999</v>
      </c>
      <c r="E54" s="201"/>
      <c r="F54" s="195">
        <v>0.4</v>
      </c>
      <c r="G54" s="32">
        <v>16</v>
      </c>
      <c r="H54" s="195">
        <v>6.4</v>
      </c>
      <c r="I54" s="195">
        <v>6.7195999999999998</v>
      </c>
      <c r="J54" s="32">
        <v>84</v>
      </c>
      <c r="K54" s="32" t="s">
        <v>65</v>
      </c>
      <c r="L54" s="32" t="s">
        <v>66</v>
      </c>
      <c r="M54" s="33" t="s">
        <v>67</v>
      </c>
      <c r="N54" s="33"/>
      <c r="O54" s="32">
        <v>180</v>
      </c>
      <c r="P54" s="37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3"/>
      <c r="R54" s="203"/>
      <c r="S54" s="203"/>
      <c r="T54" s="204"/>
      <c r="U54" s="34"/>
      <c r="V54" s="34"/>
      <c r="W54" s="35" t="s">
        <v>68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69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4301070972</v>
      </c>
      <c r="D55" s="200">
        <v>4607111037183</v>
      </c>
      <c r="E55" s="201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65</v>
      </c>
      <c r="L55" s="32" t="s">
        <v>66</v>
      </c>
      <c r="M55" s="33" t="s">
        <v>67</v>
      </c>
      <c r="N55" s="33"/>
      <c r="O55" s="32">
        <v>180</v>
      </c>
      <c r="P55" s="2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3"/>
      <c r="R55" s="203"/>
      <c r="S55" s="203"/>
      <c r="T55" s="204"/>
      <c r="U55" s="34"/>
      <c r="V55" s="34"/>
      <c r="W55" s="35" t="s">
        <v>68</v>
      </c>
      <c r="X55" s="196">
        <v>12</v>
      </c>
      <c r="Y55" s="197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69</v>
      </c>
      <c r="AK55" s="69">
        <v>1</v>
      </c>
      <c r="BB55" s="86" t="s">
        <v>1</v>
      </c>
      <c r="BM55" s="67">
        <f t="shared" si="2"/>
        <v>89.831999999999994</v>
      </c>
      <c r="BN55" s="67">
        <f t="shared" si="3"/>
        <v>89.831999999999994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117</v>
      </c>
      <c r="B56" s="54" t="s">
        <v>118</v>
      </c>
      <c r="C56" s="31">
        <v>4301071044</v>
      </c>
      <c r="D56" s="200">
        <v>4607111039385</v>
      </c>
      <c r="E56" s="201"/>
      <c r="F56" s="195">
        <v>0.7</v>
      </c>
      <c r="G56" s="32">
        <v>10</v>
      </c>
      <c r="H56" s="195">
        <v>7</v>
      </c>
      <c r="I56" s="195">
        <v>7.3</v>
      </c>
      <c r="J56" s="32">
        <v>84</v>
      </c>
      <c r="K56" s="32" t="s">
        <v>65</v>
      </c>
      <c r="L56" s="32" t="s">
        <v>66</v>
      </c>
      <c r="M56" s="33" t="s">
        <v>67</v>
      </c>
      <c r="N56" s="33"/>
      <c r="O56" s="32">
        <v>180</v>
      </c>
      <c r="P56" s="2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3"/>
      <c r="R56" s="203"/>
      <c r="S56" s="203"/>
      <c r="T56" s="204"/>
      <c r="U56" s="34"/>
      <c r="V56" s="34"/>
      <c r="W56" s="35" t="s">
        <v>68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69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4301070970</v>
      </c>
      <c r="D57" s="200">
        <v>4607111037091</v>
      </c>
      <c r="E57" s="201"/>
      <c r="F57" s="195">
        <v>0.43</v>
      </c>
      <c r="G57" s="32">
        <v>16</v>
      </c>
      <c r="H57" s="195">
        <v>6.88</v>
      </c>
      <c r="I57" s="195">
        <v>7.11</v>
      </c>
      <c r="J57" s="32">
        <v>84</v>
      </c>
      <c r="K57" s="32" t="s">
        <v>65</v>
      </c>
      <c r="L57" s="32" t="s">
        <v>66</v>
      </c>
      <c r="M57" s="33" t="s">
        <v>67</v>
      </c>
      <c r="N57" s="33"/>
      <c r="O57" s="32">
        <v>180</v>
      </c>
      <c r="P57" s="3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3"/>
      <c r="R57" s="203"/>
      <c r="S57" s="203"/>
      <c r="T57" s="204"/>
      <c r="U57" s="34"/>
      <c r="V57" s="34"/>
      <c r="W57" s="35" t="s">
        <v>68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69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4301070971</v>
      </c>
      <c r="D58" s="200">
        <v>4607111036902</v>
      </c>
      <c r="E58" s="201"/>
      <c r="F58" s="195">
        <v>0.9</v>
      </c>
      <c r="G58" s="32">
        <v>8</v>
      </c>
      <c r="H58" s="195">
        <v>7.2</v>
      </c>
      <c r="I58" s="195">
        <v>7.43</v>
      </c>
      <c r="J58" s="32">
        <v>84</v>
      </c>
      <c r="K58" s="32" t="s">
        <v>65</v>
      </c>
      <c r="L58" s="32" t="s">
        <v>66</v>
      </c>
      <c r="M58" s="33" t="s">
        <v>67</v>
      </c>
      <c r="N58" s="33"/>
      <c r="O58" s="32">
        <v>180</v>
      </c>
      <c r="P58" s="4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3"/>
      <c r="R58" s="203"/>
      <c r="S58" s="203"/>
      <c r="T58" s="204"/>
      <c r="U58" s="34"/>
      <c r="V58" s="34"/>
      <c r="W58" s="35" t="s">
        <v>68</v>
      </c>
      <c r="X58" s="196">
        <v>12</v>
      </c>
      <c r="Y58" s="197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69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123</v>
      </c>
      <c r="B59" s="54" t="s">
        <v>124</v>
      </c>
      <c r="C59" s="31">
        <v>4301071031</v>
      </c>
      <c r="D59" s="200">
        <v>4607111038982</v>
      </c>
      <c r="E59" s="201"/>
      <c r="F59" s="195">
        <v>0.7</v>
      </c>
      <c r="G59" s="32">
        <v>10</v>
      </c>
      <c r="H59" s="195">
        <v>7</v>
      </c>
      <c r="I59" s="195">
        <v>7.2859999999999996</v>
      </c>
      <c r="J59" s="32">
        <v>84</v>
      </c>
      <c r="K59" s="32" t="s">
        <v>65</v>
      </c>
      <c r="L59" s="32" t="s">
        <v>66</v>
      </c>
      <c r="M59" s="33" t="s">
        <v>67</v>
      </c>
      <c r="N59" s="33"/>
      <c r="O59" s="32">
        <v>180</v>
      </c>
      <c r="P59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3"/>
      <c r="R59" s="203"/>
      <c r="S59" s="203"/>
      <c r="T59" s="204"/>
      <c r="U59" s="34"/>
      <c r="V59" s="34"/>
      <c r="W59" s="35" t="s">
        <v>68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69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125</v>
      </c>
      <c r="B60" s="54" t="s">
        <v>126</v>
      </c>
      <c r="C60" s="31">
        <v>4301070969</v>
      </c>
      <c r="D60" s="200">
        <v>4607111036858</v>
      </c>
      <c r="E60" s="201"/>
      <c r="F60" s="195">
        <v>0.43</v>
      </c>
      <c r="G60" s="32">
        <v>16</v>
      </c>
      <c r="H60" s="195">
        <v>6.88</v>
      </c>
      <c r="I60" s="195">
        <v>7.1996000000000002</v>
      </c>
      <c r="J60" s="32">
        <v>84</v>
      </c>
      <c r="K60" s="32" t="s">
        <v>65</v>
      </c>
      <c r="L60" s="32" t="s">
        <v>66</v>
      </c>
      <c r="M60" s="33" t="s">
        <v>67</v>
      </c>
      <c r="N60" s="33"/>
      <c r="O60" s="32">
        <v>180</v>
      </c>
      <c r="P60" s="4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3"/>
      <c r="R60" s="203"/>
      <c r="S60" s="203"/>
      <c r="T60" s="204"/>
      <c r="U60" s="34"/>
      <c r="V60" s="34"/>
      <c r="W60" s="35" t="s">
        <v>68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69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4301071046</v>
      </c>
      <c r="D61" s="200">
        <v>4607111039354</v>
      </c>
      <c r="E61" s="201"/>
      <c r="F61" s="195">
        <v>0.4</v>
      </c>
      <c r="G61" s="32">
        <v>16</v>
      </c>
      <c r="H61" s="195">
        <v>6.4</v>
      </c>
      <c r="I61" s="195">
        <v>6.7195999999999998</v>
      </c>
      <c r="J61" s="32">
        <v>84</v>
      </c>
      <c r="K61" s="32" t="s">
        <v>65</v>
      </c>
      <c r="L61" s="32" t="s">
        <v>66</v>
      </c>
      <c r="M61" s="33" t="s">
        <v>67</v>
      </c>
      <c r="N61" s="33"/>
      <c r="O61" s="32">
        <v>180</v>
      </c>
      <c r="P61" s="3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3"/>
      <c r="R61" s="203"/>
      <c r="S61" s="203"/>
      <c r="T61" s="204"/>
      <c r="U61" s="34"/>
      <c r="V61" s="34"/>
      <c r="W61" s="35" t="s">
        <v>68</v>
      </c>
      <c r="X61" s="196">
        <v>0</v>
      </c>
      <c r="Y61" s="197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69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129</v>
      </c>
      <c r="B62" s="54" t="s">
        <v>130</v>
      </c>
      <c r="C62" s="31">
        <v>4301070968</v>
      </c>
      <c r="D62" s="200">
        <v>4607111036889</v>
      </c>
      <c r="E62" s="201"/>
      <c r="F62" s="195">
        <v>0.9</v>
      </c>
      <c r="G62" s="32">
        <v>8</v>
      </c>
      <c r="H62" s="195">
        <v>7.2</v>
      </c>
      <c r="I62" s="195">
        <v>7.4859999999999998</v>
      </c>
      <c r="J62" s="32">
        <v>84</v>
      </c>
      <c r="K62" s="32" t="s">
        <v>65</v>
      </c>
      <c r="L62" s="32" t="s">
        <v>66</v>
      </c>
      <c r="M62" s="33" t="s">
        <v>67</v>
      </c>
      <c r="N62" s="33"/>
      <c r="O62" s="32">
        <v>180</v>
      </c>
      <c r="P62" s="37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3"/>
      <c r="R62" s="203"/>
      <c r="S62" s="203"/>
      <c r="T62" s="204"/>
      <c r="U62" s="34"/>
      <c r="V62" s="34"/>
      <c r="W62" s="35" t="s">
        <v>68</v>
      </c>
      <c r="X62" s="196">
        <v>24</v>
      </c>
      <c r="Y62" s="197">
        <f t="shared" si="0"/>
        <v>24</v>
      </c>
      <c r="Z62" s="36">
        <f t="shared" si="1"/>
        <v>0.372</v>
      </c>
      <c r="AA62" s="56"/>
      <c r="AB62" s="57"/>
      <c r="AC62" s="68"/>
      <c r="AG62" s="67"/>
      <c r="AJ62" s="69" t="s">
        <v>69</v>
      </c>
      <c r="AK62" s="69">
        <v>1</v>
      </c>
      <c r="BB62" s="93" t="s">
        <v>1</v>
      </c>
      <c r="BM62" s="67">
        <f t="shared" si="2"/>
        <v>179.66399999999999</v>
      </c>
      <c r="BN62" s="67">
        <f t="shared" si="3"/>
        <v>179.66399999999999</v>
      </c>
      <c r="BO62" s="67">
        <f t="shared" si="4"/>
        <v>0.2857142857142857</v>
      </c>
      <c r="BP62" s="67">
        <f t="shared" si="5"/>
        <v>0.2857142857142857</v>
      </c>
    </row>
    <row r="63" spans="1:68" ht="27" customHeight="1" x14ac:dyDescent="0.25">
      <c r="A63" s="54" t="s">
        <v>131</v>
      </c>
      <c r="B63" s="54" t="s">
        <v>132</v>
      </c>
      <c r="C63" s="31">
        <v>4301071047</v>
      </c>
      <c r="D63" s="200">
        <v>4607111039330</v>
      </c>
      <c r="E63" s="201"/>
      <c r="F63" s="195">
        <v>0.7</v>
      </c>
      <c r="G63" s="32">
        <v>10</v>
      </c>
      <c r="H63" s="195">
        <v>7</v>
      </c>
      <c r="I63" s="195">
        <v>7.3</v>
      </c>
      <c r="J63" s="32">
        <v>84</v>
      </c>
      <c r="K63" s="32" t="s">
        <v>65</v>
      </c>
      <c r="L63" s="32" t="s">
        <v>66</v>
      </c>
      <c r="M63" s="33" t="s">
        <v>67</v>
      </c>
      <c r="N63" s="33"/>
      <c r="O63" s="32">
        <v>180</v>
      </c>
      <c r="P63" s="2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3"/>
      <c r="R63" s="203"/>
      <c r="S63" s="203"/>
      <c r="T63" s="204"/>
      <c r="U63" s="34"/>
      <c r="V63" s="34"/>
      <c r="W63" s="35" t="s">
        <v>68</v>
      </c>
      <c r="X63" s="196">
        <v>0</v>
      </c>
      <c r="Y63" s="197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69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133</v>
      </c>
      <c r="B64" s="54" t="s">
        <v>134</v>
      </c>
      <c r="C64" s="31">
        <v>4301070947</v>
      </c>
      <c r="D64" s="200">
        <v>4607111037510</v>
      </c>
      <c r="E64" s="201"/>
      <c r="F64" s="195">
        <v>0.8</v>
      </c>
      <c r="G64" s="32">
        <v>8</v>
      </c>
      <c r="H64" s="195">
        <v>6.4</v>
      </c>
      <c r="I64" s="195">
        <v>6.6859999999999999</v>
      </c>
      <c r="J64" s="32">
        <v>84</v>
      </c>
      <c r="K64" s="32" t="s">
        <v>65</v>
      </c>
      <c r="L64" s="32" t="s">
        <v>66</v>
      </c>
      <c r="M64" s="33" t="s">
        <v>67</v>
      </c>
      <c r="N64" s="33"/>
      <c r="O64" s="32">
        <v>150</v>
      </c>
      <c r="P64" s="37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3"/>
      <c r="R64" s="203"/>
      <c r="S64" s="203"/>
      <c r="T64" s="204"/>
      <c r="U64" s="34"/>
      <c r="V64" s="34"/>
      <c r="W64" s="35" t="s">
        <v>68</v>
      </c>
      <c r="X64" s="196">
        <v>0</v>
      </c>
      <c r="Y64" s="197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69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2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13"/>
      <c r="P65" s="209" t="s">
        <v>70</v>
      </c>
      <c r="Q65" s="210"/>
      <c r="R65" s="210"/>
      <c r="S65" s="210"/>
      <c r="T65" s="210"/>
      <c r="U65" s="210"/>
      <c r="V65" s="211"/>
      <c r="W65" s="37" t="s">
        <v>68</v>
      </c>
      <c r="X65" s="198">
        <f>IFERROR(SUM(X52:X64),"0")</f>
        <v>48</v>
      </c>
      <c r="Y65" s="198">
        <f>IFERROR(SUM(Y52:Y64),"0")</f>
        <v>48</v>
      </c>
      <c r="Z65" s="198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0.74399999999999999</v>
      </c>
      <c r="AA65" s="199"/>
      <c r="AB65" s="199"/>
      <c r="AC65" s="199"/>
    </row>
    <row r="66" spans="1:68" x14ac:dyDescent="0.2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13"/>
      <c r="P66" s="209" t="s">
        <v>70</v>
      </c>
      <c r="Q66" s="210"/>
      <c r="R66" s="210"/>
      <c r="S66" s="210"/>
      <c r="T66" s="210"/>
      <c r="U66" s="210"/>
      <c r="V66" s="211"/>
      <c r="W66" s="37" t="s">
        <v>71</v>
      </c>
      <c r="X66" s="198">
        <f>IFERROR(SUMPRODUCT(X52:X64*H52:H64),"0")</f>
        <v>345.6</v>
      </c>
      <c r="Y66" s="198">
        <f>IFERROR(SUMPRODUCT(Y52:Y64*H52:H64),"0")</f>
        <v>345.6</v>
      </c>
      <c r="Z66" s="37"/>
      <c r="AA66" s="199"/>
      <c r="AB66" s="199"/>
      <c r="AC66" s="199"/>
    </row>
    <row r="67" spans="1:68" ht="16.5" customHeight="1" x14ac:dyDescent="0.25">
      <c r="A67" s="205" t="s">
        <v>135</v>
      </c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191"/>
      <c r="AB67" s="191"/>
      <c r="AC67" s="191"/>
    </row>
    <row r="68" spans="1:68" ht="14.25" customHeight="1" x14ac:dyDescent="0.25">
      <c r="A68" s="241" t="s">
        <v>62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192"/>
      <c r="AB68" s="192"/>
      <c r="AC68" s="192"/>
    </row>
    <row r="69" spans="1:68" ht="27" customHeight="1" x14ac:dyDescent="0.25">
      <c r="A69" s="54" t="s">
        <v>136</v>
      </c>
      <c r="B69" s="54" t="s">
        <v>137</v>
      </c>
      <c r="C69" s="31">
        <v>4301070977</v>
      </c>
      <c r="D69" s="200">
        <v>4607111037411</v>
      </c>
      <c r="E69" s="201"/>
      <c r="F69" s="195">
        <v>2.7</v>
      </c>
      <c r="G69" s="32">
        <v>1</v>
      </c>
      <c r="H69" s="195">
        <v>2.7</v>
      </c>
      <c r="I69" s="195">
        <v>2.8132000000000001</v>
      </c>
      <c r="J69" s="32">
        <v>234</v>
      </c>
      <c r="K69" s="32" t="s">
        <v>138</v>
      </c>
      <c r="L69" s="32" t="s">
        <v>66</v>
      </c>
      <c r="M69" s="33" t="s">
        <v>67</v>
      </c>
      <c r="N69" s="33"/>
      <c r="O69" s="32">
        <v>180</v>
      </c>
      <c r="P69" s="3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3"/>
      <c r="R69" s="203"/>
      <c r="S69" s="203"/>
      <c r="T69" s="204"/>
      <c r="U69" s="34"/>
      <c r="V69" s="34"/>
      <c r="W69" s="35" t="s">
        <v>68</v>
      </c>
      <c r="X69" s="196">
        <v>0</v>
      </c>
      <c r="Y69" s="197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69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139</v>
      </c>
      <c r="B70" s="54" t="s">
        <v>140</v>
      </c>
      <c r="C70" s="31">
        <v>4301070981</v>
      </c>
      <c r="D70" s="200">
        <v>4607111036728</v>
      </c>
      <c r="E70" s="201"/>
      <c r="F70" s="195">
        <v>5</v>
      </c>
      <c r="G70" s="32">
        <v>1</v>
      </c>
      <c r="H70" s="195">
        <v>5</v>
      </c>
      <c r="I70" s="195">
        <v>5.2131999999999996</v>
      </c>
      <c r="J70" s="32">
        <v>144</v>
      </c>
      <c r="K70" s="32" t="s">
        <v>65</v>
      </c>
      <c r="L70" s="32" t="s">
        <v>66</v>
      </c>
      <c r="M70" s="33" t="s">
        <v>67</v>
      </c>
      <c r="N70" s="33"/>
      <c r="O70" s="32">
        <v>180</v>
      </c>
      <c r="P70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3"/>
      <c r="R70" s="203"/>
      <c r="S70" s="203"/>
      <c r="T70" s="204"/>
      <c r="U70" s="34"/>
      <c r="V70" s="34"/>
      <c r="W70" s="35" t="s">
        <v>68</v>
      </c>
      <c r="X70" s="196">
        <v>108</v>
      </c>
      <c r="Y70" s="197">
        <f>IFERROR(IF(X70="","",X70),"")</f>
        <v>108</v>
      </c>
      <c r="Z70" s="36">
        <f>IFERROR(IF(X70="","",X70*0.00866),"")</f>
        <v>0.93527999999999989</v>
      </c>
      <c r="AA70" s="56"/>
      <c r="AB70" s="57"/>
      <c r="AC70" s="68"/>
      <c r="AG70" s="67"/>
      <c r="AJ70" s="69" t="s">
        <v>69</v>
      </c>
      <c r="AK70" s="69">
        <v>1</v>
      </c>
      <c r="BB70" s="97" t="s">
        <v>1</v>
      </c>
      <c r="BM70" s="67">
        <f>IFERROR(X70*I70,"0")</f>
        <v>563.02559999999994</v>
      </c>
      <c r="BN70" s="67">
        <f>IFERROR(Y70*I70,"0")</f>
        <v>563.02559999999994</v>
      </c>
      <c r="BO70" s="67">
        <f>IFERROR(X70/J70,"0")</f>
        <v>0.75</v>
      </c>
      <c r="BP70" s="67">
        <f>IFERROR(Y70/J70,"0")</f>
        <v>0.75</v>
      </c>
    </row>
    <row r="71" spans="1:68" x14ac:dyDescent="0.2">
      <c r="A71" s="212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13"/>
      <c r="P71" s="209" t="s">
        <v>70</v>
      </c>
      <c r="Q71" s="210"/>
      <c r="R71" s="210"/>
      <c r="S71" s="210"/>
      <c r="T71" s="210"/>
      <c r="U71" s="210"/>
      <c r="V71" s="211"/>
      <c r="W71" s="37" t="s">
        <v>68</v>
      </c>
      <c r="X71" s="198">
        <f>IFERROR(SUM(X69:X70),"0")</f>
        <v>108</v>
      </c>
      <c r="Y71" s="198">
        <f>IFERROR(SUM(Y69:Y70),"0")</f>
        <v>108</v>
      </c>
      <c r="Z71" s="198">
        <f>IFERROR(IF(Z69="",0,Z69),"0")+IFERROR(IF(Z70="",0,Z70),"0")</f>
        <v>0.93527999999999989</v>
      </c>
      <c r="AA71" s="199"/>
      <c r="AB71" s="199"/>
      <c r="AC71" s="199"/>
    </row>
    <row r="72" spans="1:68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13"/>
      <c r="P72" s="209" t="s">
        <v>70</v>
      </c>
      <c r="Q72" s="210"/>
      <c r="R72" s="210"/>
      <c r="S72" s="210"/>
      <c r="T72" s="210"/>
      <c r="U72" s="210"/>
      <c r="V72" s="211"/>
      <c r="W72" s="37" t="s">
        <v>71</v>
      </c>
      <c r="X72" s="198">
        <f>IFERROR(SUMPRODUCT(X69:X70*H69:H70),"0")</f>
        <v>540</v>
      </c>
      <c r="Y72" s="198">
        <f>IFERROR(SUMPRODUCT(Y69:Y70*H69:H70),"0")</f>
        <v>540</v>
      </c>
      <c r="Z72" s="37"/>
      <c r="AA72" s="199"/>
      <c r="AB72" s="199"/>
      <c r="AC72" s="199"/>
    </row>
    <row r="73" spans="1:68" ht="16.5" customHeight="1" x14ac:dyDescent="0.25">
      <c r="A73" s="205" t="s">
        <v>141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191"/>
      <c r="AB73" s="191"/>
      <c r="AC73" s="191"/>
    </row>
    <row r="74" spans="1:68" ht="14.25" customHeight="1" x14ac:dyDescent="0.25">
      <c r="A74" s="241" t="s">
        <v>142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192"/>
      <c r="AB74" s="192"/>
      <c r="AC74" s="192"/>
    </row>
    <row r="75" spans="1:68" ht="27" customHeight="1" x14ac:dyDescent="0.25">
      <c r="A75" s="54" t="s">
        <v>143</v>
      </c>
      <c r="B75" s="54" t="s">
        <v>144</v>
      </c>
      <c r="C75" s="31">
        <v>4301135271</v>
      </c>
      <c r="D75" s="200">
        <v>4607111033659</v>
      </c>
      <c r="E75" s="201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77</v>
      </c>
      <c r="L75" s="32" t="s">
        <v>66</v>
      </c>
      <c r="M75" s="33" t="s">
        <v>67</v>
      </c>
      <c r="N75" s="33"/>
      <c r="O75" s="32">
        <v>180</v>
      </c>
      <c r="P75" s="39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3"/>
      <c r="R75" s="203"/>
      <c r="S75" s="203"/>
      <c r="T75" s="204"/>
      <c r="U75" s="34"/>
      <c r="V75" s="34"/>
      <c r="W75" s="35" t="s">
        <v>68</v>
      </c>
      <c r="X75" s="196">
        <v>0</v>
      </c>
      <c r="Y75" s="197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69</v>
      </c>
      <c r="AK75" s="69">
        <v>1</v>
      </c>
      <c r="BB75" s="98" t="s">
        <v>78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12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13"/>
      <c r="P76" s="209" t="s">
        <v>70</v>
      </c>
      <c r="Q76" s="210"/>
      <c r="R76" s="210"/>
      <c r="S76" s="210"/>
      <c r="T76" s="210"/>
      <c r="U76" s="210"/>
      <c r="V76" s="211"/>
      <c r="W76" s="37" t="s">
        <v>68</v>
      </c>
      <c r="X76" s="198">
        <f>IFERROR(SUM(X75:X75),"0")</f>
        <v>0</v>
      </c>
      <c r="Y76" s="198">
        <f>IFERROR(SUM(Y75:Y75),"0")</f>
        <v>0</v>
      </c>
      <c r="Z76" s="198">
        <f>IFERROR(IF(Z75="",0,Z75),"0")</f>
        <v>0</v>
      </c>
      <c r="AA76" s="199"/>
      <c r="AB76" s="199"/>
      <c r="AC76" s="199"/>
    </row>
    <row r="77" spans="1:68" x14ac:dyDescent="0.2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13"/>
      <c r="P77" s="209" t="s">
        <v>70</v>
      </c>
      <c r="Q77" s="210"/>
      <c r="R77" s="210"/>
      <c r="S77" s="210"/>
      <c r="T77" s="210"/>
      <c r="U77" s="210"/>
      <c r="V77" s="211"/>
      <c r="W77" s="37" t="s">
        <v>71</v>
      </c>
      <c r="X77" s="198">
        <f>IFERROR(SUMPRODUCT(X75:X75*H75:H75),"0")</f>
        <v>0</v>
      </c>
      <c r="Y77" s="198">
        <f>IFERROR(SUMPRODUCT(Y75:Y75*H75:H75),"0")</f>
        <v>0</v>
      </c>
      <c r="Z77" s="37"/>
      <c r="AA77" s="199"/>
      <c r="AB77" s="199"/>
      <c r="AC77" s="199"/>
    </row>
    <row r="78" spans="1:68" ht="16.5" customHeight="1" x14ac:dyDescent="0.25">
      <c r="A78" s="205" t="s">
        <v>145</v>
      </c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191"/>
      <c r="AB78" s="191"/>
      <c r="AC78" s="191"/>
    </row>
    <row r="79" spans="1:68" ht="14.25" customHeight="1" x14ac:dyDescent="0.25">
      <c r="A79" s="241" t="s">
        <v>146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192"/>
      <c r="AB79" s="192"/>
      <c r="AC79" s="192"/>
    </row>
    <row r="80" spans="1:68" ht="27" customHeight="1" x14ac:dyDescent="0.25">
      <c r="A80" s="54" t="s">
        <v>147</v>
      </c>
      <c r="B80" s="54" t="s">
        <v>148</v>
      </c>
      <c r="C80" s="31">
        <v>4301131021</v>
      </c>
      <c r="D80" s="200">
        <v>4607111034137</v>
      </c>
      <c r="E80" s="201"/>
      <c r="F80" s="195">
        <v>0.3</v>
      </c>
      <c r="G80" s="32">
        <v>12</v>
      </c>
      <c r="H80" s="195">
        <v>3.6</v>
      </c>
      <c r="I80" s="195">
        <v>4.3036000000000003</v>
      </c>
      <c r="J80" s="32">
        <v>70</v>
      </c>
      <c r="K80" s="32" t="s">
        <v>77</v>
      </c>
      <c r="L80" s="32" t="s">
        <v>66</v>
      </c>
      <c r="M80" s="33" t="s">
        <v>67</v>
      </c>
      <c r="N80" s="33"/>
      <c r="O80" s="32">
        <v>180</v>
      </c>
      <c r="P80" s="35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3"/>
      <c r="R80" s="203"/>
      <c r="S80" s="203"/>
      <c r="T80" s="204"/>
      <c r="U80" s="34"/>
      <c r="V80" s="34"/>
      <c r="W80" s="35" t="s">
        <v>68</v>
      </c>
      <c r="X80" s="196">
        <v>0</v>
      </c>
      <c r="Y80" s="197">
        <f>IFERROR(IF(X80="","",X80),"")</f>
        <v>0</v>
      </c>
      <c r="Z80" s="36">
        <f>IFERROR(IF(X80="","",X80*0.01788),"")</f>
        <v>0</v>
      </c>
      <c r="AA80" s="56"/>
      <c r="AB80" s="57"/>
      <c r="AC80" s="68"/>
      <c r="AG80" s="67"/>
      <c r="AJ80" s="69" t="s">
        <v>69</v>
      </c>
      <c r="AK80" s="69">
        <v>1</v>
      </c>
      <c r="BB80" s="99" t="s">
        <v>78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4301131022</v>
      </c>
      <c r="D81" s="200">
        <v>4607111034120</v>
      </c>
      <c r="E81" s="201"/>
      <c r="F81" s="195">
        <v>0.3</v>
      </c>
      <c r="G81" s="32">
        <v>12</v>
      </c>
      <c r="H81" s="195">
        <v>3.6</v>
      </c>
      <c r="I81" s="195">
        <v>4.3036000000000003</v>
      </c>
      <c r="J81" s="32">
        <v>70</v>
      </c>
      <c r="K81" s="32" t="s">
        <v>77</v>
      </c>
      <c r="L81" s="32" t="s">
        <v>66</v>
      </c>
      <c r="M81" s="33" t="s">
        <v>67</v>
      </c>
      <c r="N81" s="33"/>
      <c r="O81" s="32">
        <v>180</v>
      </c>
      <c r="P81" s="2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3"/>
      <c r="R81" s="203"/>
      <c r="S81" s="203"/>
      <c r="T81" s="204"/>
      <c r="U81" s="34"/>
      <c r="V81" s="34"/>
      <c r="W81" s="35" t="s">
        <v>68</v>
      </c>
      <c r="X81" s="196">
        <v>70</v>
      </c>
      <c r="Y81" s="197">
        <f>IFERROR(IF(X81="","",X81),"")</f>
        <v>70</v>
      </c>
      <c r="Z81" s="36">
        <f>IFERROR(IF(X81="","",X81*0.01788),"")</f>
        <v>1.2516</v>
      </c>
      <c r="AA81" s="56"/>
      <c r="AB81" s="57"/>
      <c r="AC81" s="68"/>
      <c r="AG81" s="67"/>
      <c r="AJ81" s="69" t="s">
        <v>69</v>
      </c>
      <c r="AK81" s="69">
        <v>1</v>
      </c>
      <c r="BB81" s="100" t="s">
        <v>78</v>
      </c>
      <c r="BM81" s="67">
        <f>IFERROR(X81*I81,"0")</f>
        <v>301.25200000000001</v>
      </c>
      <c r="BN81" s="67">
        <f>IFERROR(Y81*I81,"0")</f>
        <v>301.25200000000001</v>
      </c>
      <c r="BO81" s="67">
        <f>IFERROR(X81/J81,"0")</f>
        <v>1</v>
      </c>
      <c r="BP81" s="67">
        <f>IFERROR(Y81/J81,"0")</f>
        <v>1</v>
      </c>
    </row>
    <row r="82" spans="1:68" x14ac:dyDescent="0.2">
      <c r="A82" s="212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13"/>
      <c r="P82" s="209" t="s">
        <v>70</v>
      </c>
      <c r="Q82" s="210"/>
      <c r="R82" s="210"/>
      <c r="S82" s="210"/>
      <c r="T82" s="210"/>
      <c r="U82" s="210"/>
      <c r="V82" s="211"/>
      <c r="W82" s="37" t="s">
        <v>68</v>
      </c>
      <c r="X82" s="198">
        <f>IFERROR(SUM(X80:X81),"0")</f>
        <v>70</v>
      </c>
      <c r="Y82" s="198">
        <f>IFERROR(SUM(Y80:Y81),"0")</f>
        <v>70</v>
      </c>
      <c r="Z82" s="198">
        <f>IFERROR(IF(Z80="",0,Z80),"0")+IFERROR(IF(Z81="",0,Z81),"0")</f>
        <v>1.2516</v>
      </c>
      <c r="AA82" s="199"/>
      <c r="AB82" s="199"/>
      <c r="AC82" s="199"/>
    </row>
    <row r="83" spans="1:68" x14ac:dyDescent="0.2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13"/>
      <c r="P83" s="209" t="s">
        <v>70</v>
      </c>
      <c r="Q83" s="210"/>
      <c r="R83" s="210"/>
      <c r="S83" s="210"/>
      <c r="T83" s="210"/>
      <c r="U83" s="210"/>
      <c r="V83" s="211"/>
      <c r="W83" s="37" t="s">
        <v>71</v>
      </c>
      <c r="X83" s="198">
        <f>IFERROR(SUMPRODUCT(X80:X81*H80:H81),"0")</f>
        <v>252</v>
      </c>
      <c r="Y83" s="198">
        <f>IFERROR(SUMPRODUCT(Y80:Y81*H80:H81),"0")</f>
        <v>252</v>
      </c>
      <c r="Z83" s="37"/>
      <c r="AA83" s="199"/>
      <c r="AB83" s="199"/>
      <c r="AC83" s="199"/>
    </row>
    <row r="84" spans="1:68" ht="16.5" customHeight="1" x14ac:dyDescent="0.25">
      <c r="A84" s="205" t="s">
        <v>151</v>
      </c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191"/>
      <c r="AB84" s="191"/>
      <c r="AC84" s="191"/>
    </row>
    <row r="85" spans="1:68" ht="14.25" customHeight="1" x14ac:dyDescent="0.25">
      <c r="A85" s="241" t="s">
        <v>142</v>
      </c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192"/>
      <c r="AB85" s="192"/>
      <c r="AC85" s="192"/>
    </row>
    <row r="86" spans="1:68" ht="27" customHeight="1" x14ac:dyDescent="0.25">
      <c r="A86" s="54" t="s">
        <v>152</v>
      </c>
      <c r="B86" s="54" t="s">
        <v>153</v>
      </c>
      <c r="C86" s="31">
        <v>4301135285</v>
      </c>
      <c r="D86" s="200">
        <v>4607111036407</v>
      </c>
      <c r="E86" s="201"/>
      <c r="F86" s="195">
        <v>0.3</v>
      </c>
      <c r="G86" s="32">
        <v>14</v>
      </c>
      <c r="H86" s="195">
        <v>4.2</v>
      </c>
      <c r="I86" s="195">
        <v>4.5292000000000003</v>
      </c>
      <c r="J86" s="32">
        <v>70</v>
      </c>
      <c r="K86" s="32" t="s">
        <v>77</v>
      </c>
      <c r="L86" s="32" t="s">
        <v>66</v>
      </c>
      <c r="M86" s="33" t="s">
        <v>67</v>
      </c>
      <c r="N86" s="33"/>
      <c r="O86" s="32">
        <v>180</v>
      </c>
      <c r="P86" s="2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3"/>
      <c r="R86" s="203"/>
      <c r="S86" s="203"/>
      <c r="T86" s="204"/>
      <c r="U86" s="34"/>
      <c r="V86" s="34"/>
      <c r="W86" s="35" t="s">
        <v>68</v>
      </c>
      <c r="X86" s="196">
        <v>0</v>
      </c>
      <c r="Y86" s="197">
        <f t="shared" ref="Y86:Y91" si="6">IFERROR(IF(X86="","",X86),"")</f>
        <v>0</v>
      </c>
      <c r="Z86" s="36">
        <f t="shared" ref="Z86:Z91" si="7">IFERROR(IF(X86="","",X86*0.01788),"")</f>
        <v>0</v>
      </c>
      <c r="AA86" s="56"/>
      <c r="AB86" s="57"/>
      <c r="AC86" s="68"/>
      <c r="AG86" s="67"/>
      <c r="AJ86" s="69" t="s">
        <v>69</v>
      </c>
      <c r="AK86" s="69">
        <v>1</v>
      </c>
      <c r="BB86" s="101" t="s">
        <v>78</v>
      </c>
      <c r="BM86" s="67">
        <f t="shared" ref="BM86:BM91" si="8">IFERROR(X86*I86,"0")</f>
        <v>0</v>
      </c>
      <c r="BN86" s="67">
        <f t="shared" ref="BN86:BN91" si="9">IFERROR(Y86*I86,"0")</f>
        <v>0</v>
      </c>
      <c r="BO86" s="67">
        <f t="shared" ref="BO86:BO91" si="10">IFERROR(X86/J86,"0")</f>
        <v>0</v>
      </c>
      <c r="BP86" s="67">
        <f t="shared" ref="BP86:BP91" si="11">IFERROR(Y86/J86,"0")</f>
        <v>0</v>
      </c>
    </row>
    <row r="87" spans="1:68" ht="27" customHeight="1" x14ac:dyDescent="0.25">
      <c r="A87" s="54" t="s">
        <v>154</v>
      </c>
      <c r="B87" s="54" t="s">
        <v>155</v>
      </c>
      <c r="C87" s="31">
        <v>4301135286</v>
      </c>
      <c r="D87" s="200">
        <v>4607111033628</v>
      </c>
      <c r="E87" s="201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77</v>
      </c>
      <c r="L87" s="32" t="s">
        <v>66</v>
      </c>
      <c r="M87" s="33" t="s">
        <v>67</v>
      </c>
      <c r="N87" s="33"/>
      <c r="O87" s="32">
        <v>180</v>
      </c>
      <c r="P87" s="32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3"/>
      <c r="R87" s="203"/>
      <c r="S87" s="203"/>
      <c r="T87" s="204"/>
      <c r="U87" s="34"/>
      <c r="V87" s="34"/>
      <c r="W87" s="35" t="s">
        <v>68</v>
      </c>
      <c r="X87" s="196">
        <v>70</v>
      </c>
      <c r="Y87" s="197">
        <f t="shared" si="6"/>
        <v>70</v>
      </c>
      <c r="Z87" s="36">
        <f t="shared" si="7"/>
        <v>1.2516</v>
      </c>
      <c r="AA87" s="56"/>
      <c r="AB87" s="57"/>
      <c r="AC87" s="68"/>
      <c r="AG87" s="67"/>
      <c r="AJ87" s="69" t="s">
        <v>69</v>
      </c>
      <c r="AK87" s="69">
        <v>1</v>
      </c>
      <c r="BB87" s="102" t="s">
        <v>78</v>
      </c>
      <c r="BM87" s="67">
        <f t="shared" si="8"/>
        <v>301.25200000000001</v>
      </c>
      <c r="BN87" s="67">
        <f t="shared" si="9"/>
        <v>301.25200000000001</v>
      </c>
      <c r="BO87" s="67">
        <f t="shared" si="10"/>
        <v>1</v>
      </c>
      <c r="BP87" s="67">
        <f t="shared" si="11"/>
        <v>1</v>
      </c>
    </row>
    <row r="88" spans="1:68" ht="27" customHeight="1" x14ac:dyDescent="0.25">
      <c r="A88" s="54" t="s">
        <v>156</v>
      </c>
      <c r="B88" s="54" t="s">
        <v>157</v>
      </c>
      <c r="C88" s="31">
        <v>4301135292</v>
      </c>
      <c r="D88" s="200">
        <v>4607111033451</v>
      </c>
      <c r="E88" s="201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77</v>
      </c>
      <c r="L88" s="32" t="s">
        <v>66</v>
      </c>
      <c r="M88" s="33" t="s">
        <v>67</v>
      </c>
      <c r="N88" s="33"/>
      <c r="O88" s="32">
        <v>180</v>
      </c>
      <c r="P88" s="3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3"/>
      <c r="R88" s="203"/>
      <c r="S88" s="203"/>
      <c r="T88" s="204"/>
      <c r="U88" s="34"/>
      <c r="V88" s="34"/>
      <c r="W88" s="35" t="s">
        <v>68</v>
      </c>
      <c r="X88" s="196">
        <v>70</v>
      </c>
      <c r="Y88" s="197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69</v>
      </c>
      <c r="AK88" s="69">
        <v>1</v>
      </c>
      <c r="BB88" s="103" t="s">
        <v>78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customHeight="1" x14ac:dyDescent="0.25">
      <c r="A89" s="54" t="s">
        <v>158</v>
      </c>
      <c r="B89" s="54" t="s">
        <v>159</v>
      </c>
      <c r="C89" s="31">
        <v>4301135295</v>
      </c>
      <c r="D89" s="200">
        <v>4607111035141</v>
      </c>
      <c r="E89" s="201"/>
      <c r="F89" s="195">
        <v>0.3</v>
      </c>
      <c r="G89" s="32">
        <v>12</v>
      </c>
      <c r="H89" s="195">
        <v>3.6</v>
      </c>
      <c r="I89" s="195">
        <v>4.3036000000000003</v>
      </c>
      <c r="J89" s="32">
        <v>70</v>
      </c>
      <c r="K89" s="32" t="s">
        <v>77</v>
      </c>
      <c r="L89" s="32" t="s">
        <v>66</v>
      </c>
      <c r="M89" s="33" t="s">
        <v>67</v>
      </c>
      <c r="N89" s="33"/>
      <c r="O89" s="32">
        <v>180</v>
      </c>
      <c r="P89" s="32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3"/>
      <c r="R89" s="203"/>
      <c r="S89" s="203"/>
      <c r="T89" s="204"/>
      <c r="U89" s="34"/>
      <c r="V89" s="34"/>
      <c r="W89" s="35" t="s">
        <v>68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69</v>
      </c>
      <c r="AK89" s="69">
        <v>1</v>
      </c>
      <c r="BB89" s="104" t="s">
        <v>78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160</v>
      </c>
      <c r="B90" s="54" t="s">
        <v>161</v>
      </c>
      <c r="C90" s="31">
        <v>4301135296</v>
      </c>
      <c r="D90" s="200">
        <v>4607111033444</v>
      </c>
      <c r="E90" s="201"/>
      <c r="F90" s="195">
        <v>0.3</v>
      </c>
      <c r="G90" s="32">
        <v>12</v>
      </c>
      <c r="H90" s="195">
        <v>3.6</v>
      </c>
      <c r="I90" s="195">
        <v>4.3036000000000003</v>
      </c>
      <c r="J90" s="32">
        <v>70</v>
      </c>
      <c r="K90" s="32" t="s">
        <v>77</v>
      </c>
      <c r="L90" s="32" t="s">
        <v>66</v>
      </c>
      <c r="M90" s="33" t="s">
        <v>67</v>
      </c>
      <c r="N90" s="33"/>
      <c r="O90" s="32">
        <v>180</v>
      </c>
      <c r="P90" s="33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3"/>
      <c r="R90" s="203"/>
      <c r="S90" s="203"/>
      <c r="T90" s="204"/>
      <c r="U90" s="34"/>
      <c r="V90" s="34"/>
      <c r="W90" s="35" t="s">
        <v>68</v>
      </c>
      <c r="X90" s="196">
        <v>70</v>
      </c>
      <c r="Y90" s="197">
        <f t="shared" si="6"/>
        <v>70</v>
      </c>
      <c r="Z90" s="36">
        <f t="shared" si="7"/>
        <v>1.2516</v>
      </c>
      <c r="AA90" s="56"/>
      <c r="AB90" s="57"/>
      <c r="AC90" s="68"/>
      <c r="AG90" s="67"/>
      <c r="AJ90" s="69" t="s">
        <v>69</v>
      </c>
      <c r="AK90" s="69">
        <v>1</v>
      </c>
      <c r="BB90" s="105" t="s">
        <v>78</v>
      </c>
      <c r="BM90" s="67">
        <f t="shared" si="8"/>
        <v>301.25200000000001</v>
      </c>
      <c r="BN90" s="67">
        <f t="shared" si="9"/>
        <v>301.25200000000001</v>
      </c>
      <c r="BO90" s="67">
        <f t="shared" si="10"/>
        <v>1</v>
      </c>
      <c r="BP90" s="67">
        <f t="shared" si="11"/>
        <v>1</v>
      </c>
    </row>
    <row r="91" spans="1:68" ht="27" customHeight="1" x14ac:dyDescent="0.25">
      <c r="A91" s="54" t="s">
        <v>162</v>
      </c>
      <c r="B91" s="54" t="s">
        <v>163</v>
      </c>
      <c r="C91" s="31">
        <v>4301135290</v>
      </c>
      <c r="D91" s="200">
        <v>4607111035028</v>
      </c>
      <c r="E91" s="201"/>
      <c r="F91" s="195">
        <v>0.48</v>
      </c>
      <c r="G91" s="32">
        <v>8</v>
      </c>
      <c r="H91" s="195">
        <v>3.84</v>
      </c>
      <c r="I91" s="195">
        <v>4.4488000000000003</v>
      </c>
      <c r="J91" s="32">
        <v>70</v>
      </c>
      <c r="K91" s="32" t="s">
        <v>77</v>
      </c>
      <c r="L91" s="32" t="s">
        <v>66</v>
      </c>
      <c r="M91" s="33" t="s">
        <v>67</v>
      </c>
      <c r="N91" s="33"/>
      <c r="O91" s="32">
        <v>180</v>
      </c>
      <c r="P91" s="3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3"/>
      <c r="R91" s="203"/>
      <c r="S91" s="203"/>
      <c r="T91" s="204"/>
      <c r="U91" s="34"/>
      <c r="V91" s="34"/>
      <c r="W91" s="35" t="s">
        <v>68</v>
      </c>
      <c r="X91" s="196">
        <v>0</v>
      </c>
      <c r="Y91" s="197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69</v>
      </c>
      <c r="AK91" s="69">
        <v>1</v>
      </c>
      <c r="BB91" s="106" t="s">
        <v>78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2"/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13"/>
      <c r="P92" s="209" t="s">
        <v>70</v>
      </c>
      <c r="Q92" s="210"/>
      <c r="R92" s="210"/>
      <c r="S92" s="210"/>
      <c r="T92" s="210"/>
      <c r="U92" s="210"/>
      <c r="V92" s="211"/>
      <c r="W92" s="37" t="s">
        <v>68</v>
      </c>
      <c r="X92" s="198">
        <f>IFERROR(SUM(X86:X91),"0")</f>
        <v>210</v>
      </c>
      <c r="Y92" s="198">
        <f>IFERROR(SUM(Y86:Y91),"0")</f>
        <v>210</v>
      </c>
      <c r="Z92" s="198">
        <f>IFERROR(IF(Z86="",0,Z86),"0")+IFERROR(IF(Z87="",0,Z87),"0")+IFERROR(IF(Z88="",0,Z88),"0")+IFERROR(IF(Z89="",0,Z89),"0")+IFERROR(IF(Z90="",0,Z90),"0")+IFERROR(IF(Z91="",0,Z91),"0")</f>
        <v>3.7548000000000004</v>
      </c>
      <c r="AA92" s="199"/>
      <c r="AB92" s="199"/>
      <c r="AC92" s="199"/>
    </row>
    <row r="93" spans="1:68" x14ac:dyDescent="0.2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13"/>
      <c r="P93" s="209" t="s">
        <v>70</v>
      </c>
      <c r="Q93" s="210"/>
      <c r="R93" s="210"/>
      <c r="S93" s="210"/>
      <c r="T93" s="210"/>
      <c r="U93" s="210"/>
      <c r="V93" s="211"/>
      <c r="W93" s="37" t="s">
        <v>71</v>
      </c>
      <c r="X93" s="198">
        <f>IFERROR(SUMPRODUCT(X86:X91*H86:H91),"0")</f>
        <v>756</v>
      </c>
      <c r="Y93" s="198">
        <f>IFERROR(SUMPRODUCT(Y86:Y91*H86:H91),"0")</f>
        <v>756</v>
      </c>
      <c r="Z93" s="37"/>
      <c r="AA93" s="199"/>
      <c r="AB93" s="199"/>
      <c r="AC93" s="199"/>
    </row>
    <row r="94" spans="1:68" ht="16.5" customHeight="1" x14ac:dyDescent="0.25">
      <c r="A94" s="205" t="s">
        <v>164</v>
      </c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191"/>
      <c r="AB94" s="191"/>
      <c r="AC94" s="191"/>
    </row>
    <row r="95" spans="1:68" ht="14.25" customHeight="1" x14ac:dyDescent="0.25">
      <c r="A95" s="241" t="s">
        <v>165</v>
      </c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192"/>
      <c r="AB95" s="192"/>
      <c r="AC95" s="192"/>
    </row>
    <row r="96" spans="1:68" ht="27" customHeight="1" x14ac:dyDescent="0.25">
      <c r="A96" s="54" t="s">
        <v>166</v>
      </c>
      <c r="B96" s="54" t="s">
        <v>167</v>
      </c>
      <c r="C96" s="31">
        <v>4301136042</v>
      </c>
      <c r="D96" s="200">
        <v>4607025784012</v>
      </c>
      <c r="E96" s="201"/>
      <c r="F96" s="195">
        <v>0.09</v>
      </c>
      <c r="G96" s="32">
        <v>24</v>
      </c>
      <c r="H96" s="195">
        <v>2.16</v>
      </c>
      <c r="I96" s="195">
        <v>2.4912000000000001</v>
      </c>
      <c r="J96" s="32">
        <v>126</v>
      </c>
      <c r="K96" s="32" t="s">
        <v>77</v>
      </c>
      <c r="L96" s="32" t="s">
        <v>66</v>
      </c>
      <c r="M96" s="33" t="s">
        <v>67</v>
      </c>
      <c r="N96" s="33"/>
      <c r="O96" s="32">
        <v>180</v>
      </c>
      <c r="P96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3"/>
      <c r="R96" s="203"/>
      <c r="S96" s="203"/>
      <c r="T96" s="204"/>
      <c r="U96" s="34"/>
      <c r="V96" s="34"/>
      <c r="W96" s="35" t="s">
        <v>68</v>
      </c>
      <c r="X96" s="196">
        <v>0</v>
      </c>
      <c r="Y96" s="197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69</v>
      </c>
      <c r="AK96" s="69">
        <v>1</v>
      </c>
      <c r="BB96" s="107" t="s">
        <v>78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4301136040</v>
      </c>
      <c r="D97" s="200">
        <v>4607025784319</v>
      </c>
      <c r="E97" s="201"/>
      <c r="F97" s="195">
        <v>0.36</v>
      </c>
      <c r="G97" s="32">
        <v>10</v>
      </c>
      <c r="H97" s="195">
        <v>3.6</v>
      </c>
      <c r="I97" s="195">
        <v>4.2439999999999998</v>
      </c>
      <c r="J97" s="32">
        <v>70</v>
      </c>
      <c r="K97" s="32" t="s">
        <v>77</v>
      </c>
      <c r="L97" s="32" t="s">
        <v>66</v>
      </c>
      <c r="M97" s="33" t="s">
        <v>67</v>
      </c>
      <c r="N97" s="33"/>
      <c r="O97" s="32">
        <v>180</v>
      </c>
      <c r="P97" s="2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3"/>
      <c r="R97" s="203"/>
      <c r="S97" s="203"/>
      <c r="T97" s="204"/>
      <c r="U97" s="34"/>
      <c r="V97" s="34"/>
      <c r="W97" s="35" t="s">
        <v>68</v>
      </c>
      <c r="X97" s="196">
        <v>0</v>
      </c>
      <c r="Y97" s="197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69</v>
      </c>
      <c r="AK97" s="69">
        <v>1</v>
      </c>
      <c r="BB97" s="108" t="s">
        <v>78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170</v>
      </c>
      <c r="B98" s="54" t="s">
        <v>171</v>
      </c>
      <c r="C98" s="31">
        <v>4301136039</v>
      </c>
      <c r="D98" s="200">
        <v>4607111035370</v>
      </c>
      <c r="E98" s="201"/>
      <c r="F98" s="195">
        <v>0.14000000000000001</v>
      </c>
      <c r="G98" s="32">
        <v>22</v>
      </c>
      <c r="H98" s="195">
        <v>3.08</v>
      </c>
      <c r="I98" s="195">
        <v>3.464</v>
      </c>
      <c r="J98" s="32">
        <v>84</v>
      </c>
      <c r="K98" s="32" t="s">
        <v>65</v>
      </c>
      <c r="L98" s="32" t="s">
        <v>66</v>
      </c>
      <c r="M98" s="33" t="s">
        <v>67</v>
      </c>
      <c r="N98" s="33"/>
      <c r="O98" s="32">
        <v>180</v>
      </c>
      <c r="P98" s="35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3"/>
      <c r="R98" s="203"/>
      <c r="S98" s="203"/>
      <c r="T98" s="204"/>
      <c r="U98" s="34"/>
      <c r="V98" s="34"/>
      <c r="W98" s="35" t="s">
        <v>68</v>
      </c>
      <c r="X98" s="196">
        <v>0</v>
      </c>
      <c r="Y98" s="197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69</v>
      </c>
      <c r="AK98" s="69">
        <v>1</v>
      </c>
      <c r="BB98" s="109" t="s">
        <v>78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212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13"/>
      <c r="P99" s="209" t="s">
        <v>70</v>
      </c>
      <c r="Q99" s="210"/>
      <c r="R99" s="210"/>
      <c r="S99" s="210"/>
      <c r="T99" s="210"/>
      <c r="U99" s="210"/>
      <c r="V99" s="211"/>
      <c r="W99" s="37" t="s">
        <v>68</v>
      </c>
      <c r="X99" s="198">
        <f>IFERROR(SUM(X96:X98),"0")</f>
        <v>0</v>
      </c>
      <c r="Y99" s="198">
        <f>IFERROR(SUM(Y96:Y98),"0")</f>
        <v>0</v>
      </c>
      <c r="Z99" s="198">
        <f>IFERROR(IF(Z96="",0,Z96),"0")+IFERROR(IF(Z97="",0,Z97),"0")+IFERROR(IF(Z98="",0,Z98),"0")</f>
        <v>0</v>
      </c>
      <c r="AA99" s="199"/>
      <c r="AB99" s="199"/>
      <c r="AC99" s="199"/>
    </row>
    <row r="100" spans="1:68" x14ac:dyDescent="0.2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13"/>
      <c r="P100" s="209" t="s">
        <v>70</v>
      </c>
      <c r="Q100" s="210"/>
      <c r="R100" s="210"/>
      <c r="S100" s="210"/>
      <c r="T100" s="210"/>
      <c r="U100" s="210"/>
      <c r="V100" s="211"/>
      <c r="W100" s="37" t="s">
        <v>71</v>
      </c>
      <c r="X100" s="198">
        <f>IFERROR(SUMPRODUCT(X96:X98*H96:H98),"0")</f>
        <v>0</v>
      </c>
      <c r="Y100" s="198">
        <f>IFERROR(SUMPRODUCT(Y96:Y98*H96:H98),"0")</f>
        <v>0</v>
      </c>
      <c r="Z100" s="37"/>
      <c r="AA100" s="199"/>
      <c r="AB100" s="199"/>
      <c r="AC100" s="199"/>
    </row>
    <row r="101" spans="1:68" ht="16.5" customHeight="1" x14ac:dyDescent="0.25">
      <c r="A101" s="205" t="s">
        <v>172</v>
      </c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191"/>
      <c r="AB101" s="191"/>
      <c r="AC101" s="191"/>
    </row>
    <row r="102" spans="1:68" ht="14.25" customHeight="1" x14ac:dyDescent="0.25">
      <c r="A102" s="241" t="s">
        <v>62</v>
      </c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  <c r="L102" s="206"/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192"/>
      <c r="AB102" s="192"/>
      <c r="AC102" s="192"/>
    </row>
    <row r="103" spans="1:68" ht="27" customHeight="1" x14ac:dyDescent="0.25">
      <c r="A103" s="54" t="s">
        <v>173</v>
      </c>
      <c r="B103" s="54" t="s">
        <v>174</v>
      </c>
      <c r="C103" s="31">
        <v>4301070975</v>
      </c>
      <c r="D103" s="200">
        <v>4607111033970</v>
      </c>
      <c r="E103" s="201"/>
      <c r="F103" s="195">
        <v>0.43</v>
      </c>
      <c r="G103" s="32">
        <v>16</v>
      </c>
      <c r="H103" s="195">
        <v>6.88</v>
      </c>
      <c r="I103" s="195">
        <v>7.1996000000000002</v>
      </c>
      <c r="J103" s="32">
        <v>84</v>
      </c>
      <c r="K103" s="32" t="s">
        <v>65</v>
      </c>
      <c r="L103" s="32" t="s">
        <v>66</v>
      </c>
      <c r="M103" s="33" t="s">
        <v>67</v>
      </c>
      <c r="N103" s="33"/>
      <c r="O103" s="32">
        <v>180</v>
      </c>
      <c r="P103" s="2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3"/>
      <c r="R103" s="203"/>
      <c r="S103" s="203"/>
      <c r="T103" s="204"/>
      <c r="U103" s="34"/>
      <c r="V103" s="34"/>
      <c r="W103" s="35" t="s">
        <v>68</v>
      </c>
      <c r="X103" s="196">
        <v>0</v>
      </c>
      <c r="Y103" s="197">
        <f t="shared" ref="Y103:Y111" si="12">IFERROR(IF(X103="","",X103),"")</f>
        <v>0</v>
      </c>
      <c r="Z103" s="36">
        <f t="shared" ref="Z103:Z111" si="13">IFERROR(IF(X103="","",X103*0.0155),"")</f>
        <v>0</v>
      </c>
      <c r="AA103" s="56"/>
      <c r="AB103" s="57"/>
      <c r="AC103" s="68"/>
      <c r="AG103" s="67"/>
      <c r="AJ103" s="69" t="s">
        <v>69</v>
      </c>
      <c r="AK103" s="69">
        <v>1</v>
      </c>
      <c r="BB103" s="110" t="s">
        <v>1</v>
      </c>
      <c r="BM103" s="67">
        <f t="shared" ref="BM103:BM111" si="14">IFERROR(X103*I103,"0")</f>
        <v>0</v>
      </c>
      <c r="BN103" s="67">
        <f t="shared" ref="BN103:BN111" si="15">IFERROR(Y103*I103,"0")</f>
        <v>0</v>
      </c>
      <c r="BO103" s="67">
        <f t="shared" ref="BO103:BO111" si="16">IFERROR(X103/J103,"0")</f>
        <v>0</v>
      </c>
      <c r="BP103" s="67">
        <f t="shared" ref="BP103:BP111" si="17">IFERROR(Y103/J103,"0")</f>
        <v>0</v>
      </c>
    </row>
    <row r="104" spans="1:68" ht="27" customHeight="1" x14ac:dyDescent="0.25">
      <c r="A104" s="54" t="s">
        <v>175</v>
      </c>
      <c r="B104" s="54" t="s">
        <v>176</v>
      </c>
      <c r="C104" s="31">
        <v>4301071051</v>
      </c>
      <c r="D104" s="200">
        <v>4607111039262</v>
      </c>
      <c r="E104" s="201"/>
      <c r="F104" s="195">
        <v>0.4</v>
      </c>
      <c r="G104" s="32">
        <v>16</v>
      </c>
      <c r="H104" s="195">
        <v>6.4</v>
      </c>
      <c r="I104" s="195">
        <v>6.7195999999999998</v>
      </c>
      <c r="J104" s="32">
        <v>84</v>
      </c>
      <c r="K104" s="32" t="s">
        <v>65</v>
      </c>
      <c r="L104" s="32" t="s">
        <v>66</v>
      </c>
      <c r="M104" s="33" t="s">
        <v>67</v>
      </c>
      <c r="N104" s="33"/>
      <c r="O104" s="32">
        <v>180</v>
      </c>
      <c r="P104" s="22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3"/>
      <c r="R104" s="203"/>
      <c r="S104" s="203"/>
      <c r="T104" s="204"/>
      <c r="U104" s="34"/>
      <c r="V104" s="34"/>
      <c r="W104" s="35" t="s">
        <v>68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69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4301070976</v>
      </c>
      <c r="D105" s="200">
        <v>4607111034144</v>
      </c>
      <c r="E105" s="201"/>
      <c r="F105" s="195">
        <v>0.9</v>
      </c>
      <c r="G105" s="32">
        <v>8</v>
      </c>
      <c r="H105" s="195">
        <v>7.2</v>
      </c>
      <c r="I105" s="195">
        <v>7.4859999999999998</v>
      </c>
      <c r="J105" s="32">
        <v>84</v>
      </c>
      <c r="K105" s="32" t="s">
        <v>65</v>
      </c>
      <c r="L105" s="32" t="s">
        <v>66</v>
      </c>
      <c r="M105" s="33" t="s">
        <v>67</v>
      </c>
      <c r="N105" s="33"/>
      <c r="O105" s="32">
        <v>180</v>
      </c>
      <c r="P105" s="37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3"/>
      <c r="R105" s="203"/>
      <c r="S105" s="203"/>
      <c r="T105" s="204"/>
      <c r="U105" s="34"/>
      <c r="V105" s="34"/>
      <c r="W105" s="35" t="s">
        <v>68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69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4301071038</v>
      </c>
      <c r="D106" s="200">
        <v>4607111039248</v>
      </c>
      <c r="E106" s="201"/>
      <c r="F106" s="195">
        <v>0.7</v>
      </c>
      <c r="G106" s="32">
        <v>10</v>
      </c>
      <c r="H106" s="195">
        <v>7</v>
      </c>
      <c r="I106" s="195">
        <v>7.3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3"/>
      <c r="R106" s="203"/>
      <c r="S106" s="203"/>
      <c r="T106" s="204"/>
      <c r="U106" s="34"/>
      <c r="V106" s="34"/>
      <c r="W106" s="35" t="s">
        <v>68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69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181</v>
      </c>
      <c r="B107" s="54" t="s">
        <v>182</v>
      </c>
      <c r="C107" s="31">
        <v>4301070973</v>
      </c>
      <c r="D107" s="200">
        <v>4607111033987</v>
      </c>
      <c r="E107" s="201"/>
      <c r="F107" s="195">
        <v>0.43</v>
      </c>
      <c r="G107" s="32">
        <v>16</v>
      </c>
      <c r="H107" s="195">
        <v>6.88</v>
      </c>
      <c r="I107" s="195">
        <v>7.1996000000000002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3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3"/>
      <c r="R107" s="203"/>
      <c r="S107" s="203"/>
      <c r="T107" s="204"/>
      <c r="U107" s="34"/>
      <c r="V107" s="34"/>
      <c r="W107" s="35" t="s">
        <v>68</v>
      </c>
      <c r="X107" s="196">
        <v>0</v>
      </c>
      <c r="Y107" s="197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69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4301071049</v>
      </c>
      <c r="D108" s="200">
        <v>4607111039293</v>
      </c>
      <c r="E108" s="201"/>
      <c r="F108" s="195">
        <v>0.4</v>
      </c>
      <c r="G108" s="32">
        <v>16</v>
      </c>
      <c r="H108" s="195">
        <v>6.4</v>
      </c>
      <c r="I108" s="195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3"/>
      <c r="R108" s="203"/>
      <c r="S108" s="203"/>
      <c r="T108" s="204"/>
      <c r="U108" s="34"/>
      <c r="V108" s="34"/>
      <c r="W108" s="35" t="s">
        <v>68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69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4301070974</v>
      </c>
      <c r="D109" s="200">
        <v>4607111034151</v>
      </c>
      <c r="E109" s="201"/>
      <c r="F109" s="195">
        <v>0.9</v>
      </c>
      <c r="G109" s="32">
        <v>8</v>
      </c>
      <c r="H109" s="195">
        <v>7.2</v>
      </c>
      <c r="I109" s="195">
        <v>7.4859999999999998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3"/>
      <c r="R109" s="203"/>
      <c r="S109" s="203"/>
      <c r="T109" s="204"/>
      <c r="U109" s="34"/>
      <c r="V109" s="34"/>
      <c r="W109" s="35" t="s">
        <v>68</v>
      </c>
      <c r="X109" s="196">
        <v>84</v>
      </c>
      <c r="Y109" s="197">
        <f t="shared" si="12"/>
        <v>84</v>
      </c>
      <c r="Z109" s="36">
        <f t="shared" si="13"/>
        <v>1.302</v>
      </c>
      <c r="AA109" s="56"/>
      <c r="AB109" s="57"/>
      <c r="AC109" s="68"/>
      <c r="AG109" s="67"/>
      <c r="AJ109" s="69" t="s">
        <v>69</v>
      </c>
      <c r="AK109" s="69">
        <v>1</v>
      </c>
      <c r="BB109" s="116" t="s">
        <v>1</v>
      </c>
      <c r="BM109" s="67">
        <f t="shared" si="14"/>
        <v>628.82399999999996</v>
      </c>
      <c r="BN109" s="67">
        <f t="shared" si="15"/>
        <v>628.82399999999996</v>
      </c>
      <c r="BO109" s="67">
        <f t="shared" si="16"/>
        <v>1</v>
      </c>
      <c r="BP109" s="67">
        <f t="shared" si="17"/>
        <v>1</v>
      </c>
    </row>
    <row r="110" spans="1:68" ht="27" customHeight="1" x14ac:dyDescent="0.25">
      <c r="A110" s="54" t="s">
        <v>187</v>
      </c>
      <c r="B110" s="54" t="s">
        <v>188</v>
      </c>
      <c r="C110" s="31">
        <v>4301071039</v>
      </c>
      <c r="D110" s="200">
        <v>4607111039279</v>
      </c>
      <c r="E110" s="201"/>
      <c r="F110" s="195">
        <v>0.7</v>
      </c>
      <c r="G110" s="32">
        <v>10</v>
      </c>
      <c r="H110" s="195">
        <v>7</v>
      </c>
      <c r="I110" s="195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3"/>
      <c r="R110" s="203"/>
      <c r="S110" s="203"/>
      <c r="T110" s="204"/>
      <c r="U110" s="34"/>
      <c r="V110" s="34"/>
      <c r="W110" s="35" t="s">
        <v>68</v>
      </c>
      <c r="X110" s="196">
        <v>0</v>
      </c>
      <c r="Y110" s="197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69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189</v>
      </c>
      <c r="B111" s="54" t="s">
        <v>190</v>
      </c>
      <c r="C111" s="31">
        <v>4301070945</v>
      </c>
      <c r="D111" s="200">
        <v>4607111037435</v>
      </c>
      <c r="E111" s="201"/>
      <c r="F111" s="195">
        <v>0.8</v>
      </c>
      <c r="G111" s="32">
        <v>8</v>
      </c>
      <c r="H111" s="195">
        <v>6.4</v>
      </c>
      <c r="I111" s="195">
        <v>6.6859999999999999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150</v>
      </c>
      <c r="P111" s="36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3"/>
      <c r="R111" s="203"/>
      <c r="S111" s="203"/>
      <c r="T111" s="204"/>
      <c r="U111" s="34"/>
      <c r="V111" s="34"/>
      <c r="W111" s="35" t="s">
        <v>68</v>
      </c>
      <c r="X111" s="196">
        <v>0</v>
      </c>
      <c r="Y111" s="197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69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2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13"/>
      <c r="P112" s="209" t="s">
        <v>70</v>
      </c>
      <c r="Q112" s="210"/>
      <c r="R112" s="210"/>
      <c r="S112" s="210"/>
      <c r="T112" s="210"/>
      <c r="U112" s="210"/>
      <c r="V112" s="211"/>
      <c r="W112" s="37" t="s">
        <v>68</v>
      </c>
      <c r="X112" s="198">
        <f>IFERROR(SUM(X103:X111),"0")</f>
        <v>84</v>
      </c>
      <c r="Y112" s="198">
        <f>IFERROR(SUM(Y103:Y111),"0")</f>
        <v>84</v>
      </c>
      <c r="Z112" s="198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1.302</v>
      </c>
      <c r="AA112" s="199"/>
      <c r="AB112" s="199"/>
      <c r="AC112" s="199"/>
    </row>
    <row r="113" spans="1:68" x14ac:dyDescent="0.2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  <c r="L113" s="206"/>
      <c r="M113" s="206"/>
      <c r="N113" s="206"/>
      <c r="O113" s="213"/>
      <c r="P113" s="209" t="s">
        <v>70</v>
      </c>
      <c r="Q113" s="210"/>
      <c r="R113" s="210"/>
      <c r="S113" s="210"/>
      <c r="T113" s="210"/>
      <c r="U113" s="210"/>
      <c r="V113" s="211"/>
      <c r="W113" s="37" t="s">
        <v>71</v>
      </c>
      <c r="X113" s="198">
        <f>IFERROR(SUMPRODUCT(X103:X111*H103:H111),"0")</f>
        <v>604.80000000000007</v>
      </c>
      <c r="Y113" s="198">
        <f>IFERROR(SUMPRODUCT(Y103:Y111*H103:H111),"0")</f>
        <v>604.80000000000007</v>
      </c>
      <c r="Z113" s="37"/>
      <c r="AA113" s="199"/>
      <c r="AB113" s="199"/>
      <c r="AC113" s="199"/>
    </row>
    <row r="114" spans="1:68" ht="16.5" customHeight="1" x14ac:dyDescent="0.25">
      <c r="A114" s="205" t="s">
        <v>191</v>
      </c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191"/>
      <c r="AB114" s="191"/>
      <c r="AC114" s="191"/>
    </row>
    <row r="115" spans="1:68" ht="14.25" customHeight="1" x14ac:dyDescent="0.25">
      <c r="A115" s="241" t="s">
        <v>142</v>
      </c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192"/>
      <c r="AB115" s="192"/>
      <c r="AC115" s="192"/>
    </row>
    <row r="116" spans="1:68" ht="27" customHeight="1" x14ac:dyDescent="0.25">
      <c r="A116" s="54" t="s">
        <v>192</v>
      </c>
      <c r="B116" s="54" t="s">
        <v>193</v>
      </c>
      <c r="C116" s="31">
        <v>4301135289</v>
      </c>
      <c r="D116" s="200">
        <v>4607111034014</v>
      </c>
      <c r="E116" s="201"/>
      <c r="F116" s="195">
        <v>0.25</v>
      </c>
      <c r="G116" s="32">
        <v>12</v>
      </c>
      <c r="H116" s="195">
        <v>3</v>
      </c>
      <c r="I116" s="195">
        <v>3.7035999999999998</v>
      </c>
      <c r="J116" s="32">
        <v>70</v>
      </c>
      <c r="K116" s="32" t="s">
        <v>77</v>
      </c>
      <c r="L116" s="32" t="s">
        <v>66</v>
      </c>
      <c r="M116" s="33" t="s">
        <v>67</v>
      </c>
      <c r="N116" s="33"/>
      <c r="O116" s="32">
        <v>180</v>
      </c>
      <c r="P116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3"/>
      <c r="R116" s="203"/>
      <c r="S116" s="203"/>
      <c r="T116" s="204"/>
      <c r="U116" s="34"/>
      <c r="V116" s="34"/>
      <c r="W116" s="35" t="s">
        <v>68</v>
      </c>
      <c r="X116" s="196">
        <v>140</v>
      </c>
      <c r="Y116" s="197">
        <f>IFERROR(IF(X116="","",X116),"")</f>
        <v>140</v>
      </c>
      <c r="Z116" s="36">
        <f>IFERROR(IF(X116="","",X116*0.01788),"")</f>
        <v>2.5032000000000001</v>
      </c>
      <c r="AA116" s="56"/>
      <c r="AB116" s="57"/>
      <c r="AC116" s="68"/>
      <c r="AG116" s="67"/>
      <c r="AJ116" s="69" t="s">
        <v>69</v>
      </c>
      <c r="AK116" s="69">
        <v>1</v>
      </c>
      <c r="BB116" s="119" t="s">
        <v>78</v>
      </c>
      <c r="BM116" s="67">
        <f>IFERROR(X116*I116,"0")</f>
        <v>518.50400000000002</v>
      </c>
      <c r="BN116" s="67">
        <f>IFERROR(Y116*I116,"0")</f>
        <v>518.50400000000002</v>
      </c>
      <c r="BO116" s="67">
        <f>IFERROR(X116/J116,"0")</f>
        <v>2</v>
      </c>
      <c r="BP116" s="67">
        <f>IFERROR(Y116/J116,"0")</f>
        <v>2</v>
      </c>
    </row>
    <row r="117" spans="1:68" ht="27" customHeight="1" x14ac:dyDescent="0.25">
      <c r="A117" s="54" t="s">
        <v>194</v>
      </c>
      <c r="B117" s="54" t="s">
        <v>195</v>
      </c>
      <c r="C117" s="31">
        <v>4301135299</v>
      </c>
      <c r="D117" s="200">
        <v>4607111033994</v>
      </c>
      <c r="E117" s="201"/>
      <c r="F117" s="195">
        <v>0.25</v>
      </c>
      <c r="G117" s="32">
        <v>12</v>
      </c>
      <c r="H117" s="195">
        <v>3</v>
      </c>
      <c r="I117" s="195">
        <v>3.7035999999999998</v>
      </c>
      <c r="J117" s="32">
        <v>70</v>
      </c>
      <c r="K117" s="32" t="s">
        <v>77</v>
      </c>
      <c r="L117" s="32" t="s">
        <v>66</v>
      </c>
      <c r="M117" s="33" t="s">
        <v>67</v>
      </c>
      <c r="N117" s="33"/>
      <c r="O117" s="32">
        <v>180</v>
      </c>
      <c r="P117" s="2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3"/>
      <c r="R117" s="203"/>
      <c r="S117" s="203"/>
      <c r="T117" s="204"/>
      <c r="U117" s="34"/>
      <c r="V117" s="34"/>
      <c r="W117" s="35" t="s">
        <v>68</v>
      </c>
      <c r="X117" s="196">
        <v>140</v>
      </c>
      <c r="Y117" s="197">
        <f>IFERROR(IF(X117="","",X117),"")</f>
        <v>140</v>
      </c>
      <c r="Z117" s="36">
        <f>IFERROR(IF(X117="","",X117*0.01788),"")</f>
        <v>2.5032000000000001</v>
      </c>
      <c r="AA117" s="56"/>
      <c r="AB117" s="57"/>
      <c r="AC117" s="68"/>
      <c r="AG117" s="67"/>
      <c r="AJ117" s="69" t="s">
        <v>69</v>
      </c>
      <c r="AK117" s="69">
        <v>1</v>
      </c>
      <c r="BB117" s="120" t="s">
        <v>78</v>
      </c>
      <c r="BM117" s="67">
        <f>IFERROR(X117*I117,"0")</f>
        <v>518.50400000000002</v>
      </c>
      <c r="BN117" s="67">
        <f>IFERROR(Y117*I117,"0")</f>
        <v>518.50400000000002</v>
      </c>
      <c r="BO117" s="67">
        <f>IFERROR(X117/J117,"0")</f>
        <v>2</v>
      </c>
      <c r="BP117" s="67">
        <f>IFERROR(Y117/J117,"0")</f>
        <v>2</v>
      </c>
    </row>
    <row r="118" spans="1:68" x14ac:dyDescent="0.2">
      <c r="A118" s="212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13"/>
      <c r="P118" s="209" t="s">
        <v>70</v>
      </c>
      <c r="Q118" s="210"/>
      <c r="R118" s="210"/>
      <c r="S118" s="210"/>
      <c r="T118" s="210"/>
      <c r="U118" s="210"/>
      <c r="V118" s="211"/>
      <c r="W118" s="37" t="s">
        <v>68</v>
      </c>
      <c r="X118" s="198">
        <f>IFERROR(SUM(X116:X117),"0")</f>
        <v>280</v>
      </c>
      <c r="Y118" s="198">
        <f>IFERROR(SUM(Y116:Y117),"0")</f>
        <v>280</v>
      </c>
      <c r="Z118" s="198">
        <f>IFERROR(IF(Z116="",0,Z116),"0")+IFERROR(IF(Z117="",0,Z117),"0")</f>
        <v>5.0064000000000002</v>
      </c>
      <c r="AA118" s="199"/>
      <c r="AB118" s="199"/>
      <c r="AC118" s="199"/>
    </row>
    <row r="119" spans="1:68" x14ac:dyDescent="0.2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13"/>
      <c r="P119" s="209" t="s">
        <v>70</v>
      </c>
      <c r="Q119" s="210"/>
      <c r="R119" s="210"/>
      <c r="S119" s="210"/>
      <c r="T119" s="210"/>
      <c r="U119" s="210"/>
      <c r="V119" s="211"/>
      <c r="W119" s="37" t="s">
        <v>71</v>
      </c>
      <c r="X119" s="198">
        <f>IFERROR(SUMPRODUCT(X116:X117*H116:H117),"0")</f>
        <v>840</v>
      </c>
      <c r="Y119" s="198">
        <f>IFERROR(SUMPRODUCT(Y116:Y117*H116:H117),"0")</f>
        <v>840</v>
      </c>
      <c r="Z119" s="37"/>
      <c r="AA119" s="199"/>
      <c r="AB119" s="199"/>
      <c r="AC119" s="199"/>
    </row>
    <row r="120" spans="1:68" ht="16.5" customHeight="1" x14ac:dyDescent="0.25">
      <c r="A120" s="205" t="s">
        <v>196</v>
      </c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191"/>
      <c r="AB120" s="191"/>
      <c r="AC120" s="191"/>
    </row>
    <row r="121" spans="1:68" ht="14.25" customHeight="1" x14ac:dyDescent="0.25">
      <c r="A121" s="241" t="s">
        <v>142</v>
      </c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192"/>
      <c r="AB121" s="192"/>
      <c r="AC121" s="192"/>
    </row>
    <row r="122" spans="1:68" ht="27" customHeight="1" x14ac:dyDescent="0.25">
      <c r="A122" s="54" t="s">
        <v>197</v>
      </c>
      <c r="B122" s="54" t="s">
        <v>198</v>
      </c>
      <c r="C122" s="31">
        <v>4301135311</v>
      </c>
      <c r="D122" s="200">
        <v>4607111039095</v>
      </c>
      <c r="E122" s="201"/>
      <c r="F122" s="195">
        <v>0.25</v>
      </c>
      <c r="G122" s="32">
        <v>12</v>
      </c>
      <c r="H122" s="195">
        <v>3</v>
      </c>
      <c r="I122" s="195">
        <v>3.7480000000000002</v>
      </c>
      <c r="J122" s="32">
        <v>70</v>
      </c>
      <c r="K122" s="32" t="s">
        <v>77</v>
      </c>
      <c r="L122" s="32" t="s">
        <v>66</v>
      </c>
      <c r="M122" s="33" t="s">
        <v>67</v>
      </c>
      <c r="N122" s="33"/>
      <c r="O122" s="32">
        <v>180</v>
      </c>
      <c r="P122" s="30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3"/>
      <c r="R122" s="203"/>
      <c r="S122" s="203"/>
      <c r="T122" s="204"/>
      <c r="U122" s="34"/>
      <c r="V122" s="34"/>
      <c r="W122" s="35" t="s">
        <v>68</v>
      </c>
      <c r="X122" s="196">
        <v>0</v>
      </c>
      <c r="Y122" s="197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69</v>
      </c>
      <c r="AK122" s="69">
        <v>1</v>
      </c>
      <c r="BB122" s="121" t="s">
        <v>78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199</v>
      </c>
      <c r="B123" s="54" t="s">
        <v>200</v>
      </c>
      <c r="C123" s="31">
        <v>4301135282</v>
      </c>
      <c r="D123" s="200">
        <v>4607111034199</v>
      </c>
      <c r="E123" s="201"/>
      <c r="F123" s="195">
        <v>0.25</v>
      </c>
      <c r="G123" s="32">
        <v>12</v>
      </c>
      <c r="H123" s="195">
        <v>3</v>
      </c>
      <c r="I123" s="195">
        <v>3.7035999999999998</v>
      </c>
      <c r="J123" s="32">
        <v>70</v>
      </c>
      <c r="K123" s="32" t="s">
        <v>77</v>
      </c>
      <c r="L123" s="32" t="s">
        <v>66</v>
      </c>
      <c r="M123" s="33" t="s">
        <v>67</v>
      </c>
      <c r="N123" s="33"/>
      <c r="O123" s="32">
        <v>180</v>
      </c>
      <c r="P123" s="39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3"/>
      <c r="R123" s="203"/>
      <c r="S123" s="203"/>
      <c r="T123" s="204"/>
      <c r="U123" s="34"/>
      <c r="V123" s="34"/>
      <c r="W123" s="35" t="s">
        <v>68</v>
      </c>
      <c r="X123" s="196">
        <v>70</v>
      </c>
      <c r="Y123" s="197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69</v>
      </c>
      <c r="AK123" s="69">
        <v>1</v>
      </c>
      <c r="BB123" s="122" t="s">
        <v>78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2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13"/>
      <c r="P124" s="209" t="s">
        <v>70</v>
      </c>
      <c r="Q124" s="210"/>
      <c r="R124" s="210"/>
      <c r="S124" s="210"/>
      <c r="T124" s="210"/>
      <c r="U124" s="210"/>
      <c r="V124" s="211"/>
      <c r="W124" s="37" t="s">
        <v>68</v>
      </c>
      <c r="X124" s="198">
        <f>IFERROR(SUM(X122:X123),"0")</f>
        <v>70</v>
      </c>
      <c r="Y124" s="198">
        <f>IFERROR(SUM(Y122:Y123),"0")</f>
        <v>70</v>
      </c>
      <c r="Z124" s="198">
        <f>IFERROR(IF(Z122="",0,Z122),"0")+IFERROR(IF(Z123="",0,Z123),"0")</f>
        <v>1.2516</v>
      </c>
      <c r="AA124" s="199"/>
      <c r="AB124" s="199"/>
      <c r="AC124" s="199"/>
    </row>
    <row r="125" spans="1:68" x14ac:dyDescent="0.2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13"/>
      <c r="P125" s="209" t="s">
        <v>70</v>
      </c>
      <c r="Q125" s="210"/>
      <c r="R125" s="210"/>
      <c r="S125" s="210"/>
      <c r="T125" s="210"/>
      <c r="U125" s="210"/>
      <c r="V125" s="211"/>
      <c r="W125" s="37" t="s">
        <v>71</v>
      </c>
      <c r="X125" s="198">
        <f>IFERROR(SUMPRODUCT(X122:X123*H122:H123),"0")</f>
        <v>210</v>
      </c>
      <c r="Y125" s="198">
        <f>IFERROR(SUMPRODUCT(Y122:Y123*H122:H123),"0")</f>
        <v>210</v>
      </c>
      <c r="Z125" s="37"/>
      <c r="AA125" s="199"/>
      <c r="AB125" s="199"/>
      <c r="AC125" s="199"/>
    </row>
    <row r="126" spans="1:68" ht="16.5" customHeight="1" x14ac:dyDescent="0.25">
      <c r="A126" s="205" t="s">
        <v>201</v>
      </c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191"/>
      <c r="AB126" s="191"/>
      <c r="AC126" s="191"/>
    </row>
    <row r="127" spans="1:68" ht="14.25" customHeight="1" x14ac:dyDescent="0.25">
      <c r="A127" s="241" t="s">
        <v>142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192"/>
      <c r="AB127" s="192"/>
      <c r="AC127" s="192"/>
    </row>
    <row r="128" spans="1:68" ht="27" customHeight="1" x14ac:dyDescent="0.25">
      <c r="A128" s="54" t="s">
        <v>202</v>
      </c>
      <c r="B128" s="54" t="s">
        <v>203</v>
      </c>
      <c r="C128" s="31">
        <v>4301135178</v>
      </c>
      <c r="D128" s="200">
        <v>4607111034816</v>
      </c>
      <c r="E128" s="201"/>
      <c r="F128" s="195">
        <v>0.25</v>
      </c>
      <c r="G128" s="32">
        <v>6</v>
      </c>
      <c r="H128" s="195">
        <v>1.5</v>
      </c>
      <c r="I128" s="195">
        <v>1.9218</v>
      </c>
      <c r="J128" s="32">
        <v>126</v>
      </c>
      <c r="K128" s="32" t="s">
        <v>77</v>
      </c>
      <c r="L128" s="32" t="s">
        <v>66</v>
      </c>
      <c r="M128" s="33" t="s">
        <v>67</v>
      </c>
      <c r="N128" s="33"/>
      <c r="O128" s="32">
        <v>180</v>
      </c>
      <c r="P128" s="38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3"/>
      <c r="R128" s="203"/>
      <c r="S128" s="203"/>
      <c r="T128" s="204"/>
      <c r="U128" s="34"/>
      <c r="V128" s="34"/>
      <c r="W128" s="35" t="s">
        <v>68</v>
      </c>
      <c r="X128" s="196">
        <v>0</v>
      </c>
      <c r="Y128" s="197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69</v>
      </c>
      <c r="AK128" s="69">
        <v>1</v>
      </c>
      <c r="BB128" s="123" t="s">
        <v>78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204</v>
      </c>
      <c r="B129" s="54" t="s">
        <v>205</v>
      </c>
      <c r="C129" s="31">
        <v>4301135275</v>
      </c>
      <c r="D129" s="200">
        <v>4607111034380</v>
      </c>
      <c r="E129" s="201"/>
      <c r="F129" s="195">
        <v>0.25</v>
      </c>
      <c r="G129" s="32">
        <v>12</v>
      </c>
      <c r="H129" s="195">
        <v>3</v>
      </c>
      <c r="I129" s="195">
        <v>3.28</v>
      </c>
      <c r="J129" s="32">
        <v>70</v>
      </c>
      <c r="K129" s="32" t="s">
        <v>77</v>
      </c>
      <c r="L129" s="32" t="s">
        <v>66</v>
      </c>
      <c r="M129" s="33" t="s">
        <v>67</v>
      </c>
      <c r="N129" s="33"/>
      <c r="O129" s="32">
        <v>180</v>
      </c>
      <c r="P129" s="27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3"/>
      <c r="R129" s="203"/>
      <c r="S129" s="203"/>
      <c r="T129" s="204"/>
      <c r="U129" s="34"/>
      <c r="V129" s="34"/>
      <c r="W129" s="35" t="s">
        <v>68</v>
      </c>
      <c r="X129" s="196">
        <v>0</v>
      </c>
      <c r="Y129" s="197">
        <f>IFERROR(IF(X129="","",X129),"")</f>
        <v>0</v>
      </c>
      <c r="Z129" s="36">
        <f>IFERROR(IF(X129="","",X129*0.01788),"")</f>
        <v>0</v>
      </c>
      <c r="AA129" s="56"/>
      <c r="AB129" s="57"/>
      <c r="AC129" s="68"/>
      <c r="AG129" s="67"/>
      <c r="AJ129" s="69" t="s">
        <v>69</v>
      </c>
      <c r="AK129" s="69">
        <v>1</v>
      </c>
      <c r="BB129" s="124" t="s">
        <v>78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206</v>
      </c>
      <c r="B130" s="54" t="s">
        <v>207</v>
      </c>
      <c r="C130" s="31">
        <v>4301135277</v>
      </c>
      <c r="D130" s="200">
        <v>4607111034397</v>
      </c>
      <c r="E130" s="201"/>
      <c r="F130" s="195">
        <v>0.25</v>
      </c>
      <c r="G130" s="32">
        <v>12</v>
      </c>
      <c r="H130" s="195">
        <v>3</v>
      </c>
      <c r="I130" s="195">
        <v>3.28</v>
      </c>
      <c r="J130" s="32">
        <v>70</v>
      </c>
      <c r="K130" s="32" t="s">
        <v>77</v>
      </c>
      <c r="L130" s="32" t="s">
        <v>66</v>
      </c>
      <c r="M130" s="33" t="s">
        <v>67</v>
      </c>
      <c r="N130" s="33"/>
      <c r="O130" s="32">
        <v>180</v>
      </c>
      <c r="P130" s="36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3"/>
      <c r="R130" s="203"/>
      <c r="S130" s="203"/>
      <c r="T130" s="204"/>
      <c r="U130" s="34"/>
      <c r="V130" s="34"/>
      <c r="W130" s="35" t="s">
        <v>68</v>
      </c>
      <c r="X130" s="196">
        <v>0</v>
      </c>
      <c r="Y130" s="197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69</v>
      </c>
      <c r="AK130" s="69">
        <v>1</v>
      </c>
      <c r="BB130" s="125" t="s">
        <v>78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2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13"/>
      <c r="P131" s="209" t="s">
        <v>70</v>
      </c>
      <c r="Q131" s="210"/>
      <c r="R131" s="210"/>
      <c r="S131" s="210"/>
      <c r="T131" s="210"/>
      <c r="U131" s="210"/>
      <c r="V131" s="211"/>
      <c r="W131" s="37" t="s">
        <v>68</v>
      </c>
      <c r="X131" s="198">
        <f>IFERROR(SUM(X128:X130),"0")</f>
        <v>0</v>
      </c>
      <c r="Y131" s="198">
        <f>IFERROR(SUM(Y128:Y130),"0")</f>
        <v>0</v>
      </c>
      <c r="Z131" s="198">
        <f>IFERROR(IF(Z128="",0,Z128),"0")+IFERROR(IF(Z129="",0,Z129),"0")+IFERROR(IF(Z130="",0,Z130),"0")</f>
        <v>0</v>
      </c>
      <c r="AA131" s="199"/>
      <c r="AB131" s="199"/>
      <c r="AC131" s="199"/>
    </row>
    <row r="132" spans="1:68" x14ac:dyDescent="0.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13"/>
      <c r="P132" s="209" t="s">
        <v>70</v>
      </c>
      <c r="Q132" s="210"/>
      <c r="R132" s="210"/>
      <c r="S132" s="210"/>
      <c r="T132" s="210"/>
      <c r="U132" s="210"/>
      <c r="V132" s="211"/>
      <c r="W132" s="37" t="s">
        <v>71</v>
      </c>
      <c r="X132" s="198">
        <f>IFERROR(SUMPRODUCT(X128:X130*H128:H130),"0")</f>
        <v>0</v>
      </c>
      <c r="Y132" s="198">
        <f>IFERROR(SUMPRODUCT(Y128:Y130*H128:H130),"0")</f>
        <v>0</v>
      </c>
      <c r="Z132" s="37"/>
      <c r="AA132" s="199"/>
      <c r="AB132" s="199"/>
      <c r="AC132" s="199"/>
    </row>
    <row r="133" spans="1:68" ht="16.5" customHeight="1" x14ac:dyDescent="0.25">
      <c r="A133" s="205" t="s">
        <v>208</v>
      </c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191"/>
      <c r="AB133" s="191"/>
      <c r="AC133" s="191"/>
    </row>
    <row r="134" spans="1:68" ht="14.25" customHeight="1" x14ac:dyDescent="0.25">
      <c r="A134" s="241" t="s">
        <v>142</v>
      </c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192"/>
      <c r="AB134" s="192"/>
      <c r="AC134" s="192"/>
    </row>
    <row r="135" spans="1:68" ht="27" customHeight="1" x14ac:dyDescent="0.25">
      <c r="A135" s="54" t="s">
        <v>209</v>
      </c>
      <c r="B135" s="54" t="s">
        <v>210</v>
      </c>
      <c r="C135" s="31">
        <v>4301135279</v>
      </c>
      <c r="D135" s="200">
        <v>4607111035806</v>
      </c>
      <c r="E135" s="201"/>
      <c r="F135" s="195">
        <v>0.25</v>
      </c>
      <c r="G135" s="32">
        <v>12</v>
      </c>
      <c r="H135" s="195">
        <v>3</v>
      </c>
      <c r="I135" s="195">
        <v>3.7035999999999998</v>
      </c>
      <c r="J135" s="32">
        <v>70</v>
      </c>
      <c r="K135" s="32" t="s">
        <v>77</v>
      </c>
      <c r="L135" s="32" t="s">
        <v>66</v>
      </c>
      <c r="M135" s="33" t="s">
        <v>67</v>
      </c>
      <c r="N135" s="33"/>
      <c r="O135" s="32">
        <v>180</v>
      </c>
      <c r="P135" s="37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3"/>
      <c r="R135" s="203"/>
      <c r="S135" s="203"/>
      <c r="T135" s="204"/>
      <c r="U135" s="34"/>
      <c r="V135" s="34"/>
      <c r="W135" s="35" t="s">
        <v>68</v>
      </c>
      <c r="X135" s="196">
        <v>70</v>
      </c>
      <c r="Y135" s="197">
        <f>IFERROR(IF(X135="","",X135),"")</f>
        <v>70</v>
      </c>
      <c r="Z135" s="36">
        <f>IFERROR(IF(X135="","",X135*0.01788),"")</f>
        <v>1.2516</v>
      </c>
      <c r="AA135" s="56"/>
      <c r="AB135" s="57"/>
      <c r="AC135" s="68"/>
      <c r="AG135" s="67"/>
      <c r="AJ135" s="69" t="s">
        <v>69</v>
      </c>
      <c r="AK135" s="69">
        <v>1</v>
      </c>
      <c r="BB135" s="126" t="s">
        <v>78</v>
      </c>
      <c r="BM135" s="67">
        <f>IFERROR(X135*I135,"0")</f>
        <v>259.25200000000001</v>
      </c>
      <c r="BN135" s="67">
        <f>IFERROR(Y135*I135,"0")</f>
        <v>259.25200000000001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212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13"/>
      <c r="P136" s="209" t="s">
        <v>70</v>
      </c>
      <c r="Q136" s="210"/>
      <c r="R136" s="210"/>
      <c r="S136" s="210"/>
      <c r="T136" s="210"/>
      <c r="U136" s="210"/>
      <c r="V136" s="211"/>
      <c r="W136" s="37" t="s">
        <v>68</v>
      </c>
      <c r="X136" s="198">
        <f>IFERROR(SUM(X135:X135),"0")</f>
        <v>70</v>
      </c>
      <c r="Y136" s="198">
        <f>IFERROR(SUM(Y135:Y135),"0")</f>
        <v>70</v>
      </c>
      <c r="Z136" s="198">
        <f>IFERROR(IF(Z135="",0,Z135),"0")</f>
        <v>1.2516</v>
      </c>
      <c r="AA136" s="199"/>
      <c r="AB136" s="199"/>
      <c r="AC136" s="199"/>
    </row>
    <row r="137" spans="1:68" x14ac:dyDescent="0.2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13"/>
      <c r="P137" s="209" t="s">
        <v>70</v>
      </c>
      <c r="Q137" s="210"/>
      <c r="R137" s="210"/>
      <c r="S137" s="210"/>
      <c r="T137" s="210"/>
      <c r="U137" s="210"/>
      <c r="V137" s="211"/>
      <c r="W137" s="37" t="s">
        <v>71</v>
      </c>
      <c r="X137" s="198">
        <f>IFERROR(SUMPRODUCT(X135:X135*H135:H135),"0")</f>
        <v>210</v>
      </c>
      <c r="Y137" s="198">
        <f>IFERROR(SUMPRODUCT(Y135:Y135*H135:H135),"0")</f>
        <v>210</v>
      </c>
      <c r="Z137" s="37"/>
      <c r="AA137" s="199"/>
      <c r="AB137" s="199"/>
      <c r="AC137" s="199"/>
    </row>
    <row r="138" spans="1:68" ht="16.5" customHeight="1" x14ac:dyDescent="0.25">
      <c r="A138" s="205" t="s">
        <v>211</v>
      </c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  <c r="Y138" s="206"/>
      <c r="Z138" s="206"/>
      <c r="AA138" s="191"/>
      <c r="AB138" s="191"/>
      <c r="AC138" s="191"/>
    </row>
    <row r="139" spans="1:68" ht="14.25" customHeight="1" x14ac:dyDescent="0.25">
      <c r="A139" s="241" t="s">
        <v>212</v>
      </c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192"/>
      <c r="AB139" s="192"/>
      <c r="AC139" s="192"/>
    </row>
    <row r="140" spans="1:68" ht="27" customHeight="1" x14ac:dyDescent="0.25">
      <c r="A140" s="54" t="s">
        <v>213</v>
      </c>
      <c r="B140" s="54" t="s">
        <v>214</v>
      </c>
      <c r="C140" s="31">
        <v>4301071054</v>
      </c>
      <c r="D140" s="200">
        <v>4607111035639</v>
      </c>
      <c r="E140" s="201"/>
      <c r="F140" s="195">
        <v>0.2</v>
      </c>
      <c r="G140" s="32">
        <v>8</v>
      </c>
      <c r="H140" s="195">
        <v>1.6</v>
      </c>
      <c r="I140" s="195">
        <v>2.12</v>
      </c>
      <c r="J140" s="32">
        <v>72</v>
      </c>
      <c r="K140" s="32" t="s">
        <v>215</v>
      </c>
      <c r="L140" s="32" t="s">
        <v>66</v>
      </c>
      <c r="M140" s="33" t="s">
        <v>67</v>
      </c>
      <c r="N140" s="33"/>
      <c r="O140" s="32">
        <v>180</v>
      </c>
      <c r="P140" s="315" t="s">
        <v>216</v>
      </c>
      <c r="Q140" s="203"/>
      <c r="R140" s="203"/>
      <c r="S140" s="203"/>
      <c r="T140" s="204"/>
      <c r="U140" s="34"/>
      <c r="V140" s="34"/>
      <c r="W140" s="35" t="s">
        <v>68</v>
      </c>
      <c r="X140" s="196">
        <v>0</v>
      </c>
      <c r="Y140" s="197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69</v>
      </c>
      <c r="AK140" s="69">
        <v>1</v>
      </c>
      <c r="BB140" s="127" t="s">
        <v>78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217</v>
      </c>
      <c r="B141" s="54" t="s">
        <v>218</v>
      </c>
      <c r="C141" s="31">
        <v>4301135540</v>
      </c>
      <c r="D141" s="200">
        <v>4607111035646</v>
      </c>
      <c r="E141" s="201"/>
      <c r="F141" s="195">
        <v>0.2</v>
      </c>
      <c r="G141" s="32">
        <v>8</v>
      </c>
      <c r="H141" s="195">
        <v>1.6</v>
      </c>
      <c r="I141" s="195">
        <v>2.12</v>
      </c>
      <c r="J141" s="32">
        <v>72</v>
      </c>
      <c r="K141" s="32" t="s">
        <v>215</v>
      </c>
      <c r="L141" s="32" t="s">
        <v>66</v>
      </c>
      <c r="M141" s="33" t="s">
        <v>67</v>
      </c>
      <c r="N141" s="33"/>
      <c r="O141" s="32">
        <v>180</v>
      </c>
      <c r="P141" s="32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3"/>
      <c r="R141" s="203"/>
      <c r="S141" s="203"/>
      <c r="T141" s="204"/>
      <c r="U141" s="34"/>
      <c r="V141" s="34"/>
      <c r="W141" s="35" t="s">
        <v>68</v>
      </c>
      <c r="X141" s="196">
        <v>0</v>
      </c>
      <c r="Y141" s="197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69</v>
      </c>
      <c r="AK141" s="69">
        <v>1</v>
      </c>
      <c r="BB141" s="128" t="s">
        <v>78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2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13"/>
      <c r="P142" s="209" t="s">
        <v>70</v>
      </c>
      <c r="Q142" s="210"/>
      <c r="R142" s="210"/>
      <c r="S142" s="210"/>
      <c r="T142" s="210"/>
      <c r="U142" s="210"/>
      <c r="V142" s="211"/>
      <c r="W142" s="37" t="s">
        <v>68</v>
      </c>
      <c r="X142" s="198">
        <f>IFERROR(SUM(X140:X141),"0")</f>
        <v>0</v>
      </c>
      <c r="Y142" s="198">
        <f>IFERROR(SUM(Y140:Y141),"0")</f>
        <v>0</v>
      </c>
      <c r="Z142" s="198">
        <f>IFERROR(IF(Z140="",0,Z140),"0")+IFERROR(IF(Z141="",0,Z141),"0")</f>
        <v>0</v>
      </c>
      <c r="AA142" s="199"/>
      <c r="AB142" s="199"/>
      <c r="AC142" s="199"/>
    </row>
    <row r="143" spans="1:68" x14ac:dyDescent="0.2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13"/>
      <c r="P143" s="209" t="s">
        <v>70</v>
      </c>
      <c r="Q143" s="210"/>
      <c r="R143" s="210"/>
      <c r="S143" s="210"/>
      <c r="T143" s="210"/>
      <c r="U143" s="210"/>
      <c r="V143" s="211"/>
      <c r="W143" s="37" t="s">
        <v>71</v>
      </c>
      <c r="X143" s="198">
        <f>IFERROR(SUMPRODUCT(X140:X141*H140:H141),"0")</f>
        <v>0</v>
      </c>
      <c r="Y143" s="198">
        <f>IFERROR(SUMPRODUCT(Y140:Y141*H140:H141),"0")</f>
        <v>0</v>
      </c>
      <c r="Z143" s="37"/>
      <c r="AA143" s="199"/>
      <c r="AB143" s="199"/>
      <c r="AC143" s="199"/>
    </row>
    <row r="144" spans="1:68" ht="16.5" customHeight="1" x14ac:dyDescent="0.25">
      <c r="A144" s="205" t="s">
        <v>219</v>
      </c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  <c r="Y144" s="206"/>
      <c r="Z144" s="206"/>
      <c r="AA144" s="191"/>
      <c r="AB144" s="191"/>
      <c r="AC144" s="191"/>
    </row>
    <row r="145" spans="1:68" ht="14.25" customHeight="1" x14ac:dyDescent="0.25">
      <c r="A145" s="241" t="s">
        <v>142</v>
      </c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  <c r="AA145" s="192"/>
      <c r="AB145" s="192"/>
      <c r="AC145" s="192"/>
    </row>
    <row r="146" spans="1:68" ht="27" customHeight="1" x14ac:dyDescent="0.25">
      <c r="A146" s="54" t="s">
        <v>220</v>
      </c>
      <c r="B146" s="54" t="s">
        <v>221</v>
      </c>
      <c r="C146" s="31">
        <v>4301135281</v>
      </c>
      <c r="D146" s="200">
        <v>4607111036568</v>
      </c>
      <c r="E146" s="201"/>
      <c r="F146" s="195">
        <v>0.28000000000000003</v>
      </c>
      <c r="G146" s="32">
        <v>6</v>
      </c>
      <c r="H146" s="195">
        <v>1.68</v>
      </c>
      <c r="I146" s="195">
        <v>2.1017999999999999</v>
      </c>
      <c r="J146" s="32">
        <v>126</v>
      </c>
      <c r="K146" s="32" t="s">
        <v>77</v>
      </c>
      <c r="L146" s="32" t="s">
        <v>66</v>
      </c>
      <c r="M146" s="33" t="s">
        <v>67</v>
      </c>
      <c r="N146" s="33"/>
      <c r="O146" s="32">
        <v>180</v>
      </c>
      <c r="P146" s="3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3"/>
      <c r="R146" s="203"/>
      <c r="S146" s="203"/>
      <c r="T146" s="204"/>
      <c r="U146" s="34"/>
      <c r="V146" s="34"/>
      <c r="W146" s="35" t="s">
        <v>68</v>
      </c>
      <c r="X146" s="196">
        <v>0</v>
      </c>
      <c r="Y146" s="197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69</v>
      </c>
      <c r="AK146" s="69">
        <v>1</v>
      </c>
      <c r="BB146" s="129" t="s">
        <v>78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2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13"/>
      <c r="P147" s="209" t="s">
        <v>70</v>
      </c>
      <c r="Q147" s="210"/>
      <c r="R147" s="210"/>
      <c r="S147" s="210"/>
      <c r="T147" s="210"/>
      <c r="U147" s="210"/>
      <c r="V147" s="211"/>
      <c r="W147" s="37" t="s">
        <v>68</v>
      </c>
      <c r="X147" s="198">
        <f>IFERROR(SUM(X146:X146),"0")</f>
        <v>0</v>
      </c>
      <c r="Y147" s="198">
        <f>IFERROR(SUM(Y146:Y146),"0")</f>
        <v>0</v>
      </c>
      <c r="Z147" s="198">
        <f>IFERROR(IF(Z146="",0,Z146),"0")</f>
        <v>0</v>
      </c>
      <c r="AA147" s="199"/>
      <c r="AB147" s="199"/>
      <c r="AC147" s="199"/>
    </row>
    <row r="148" spans="1:68" x14ac:dyDescent="0.2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13"/>
      <c r="P148" s="209" t="s">
        <v>70</v>
      </c>
      <c r="Q148" s="210"/>
      <c r="R148" s="210"/>
      <c r="S148" s="210"/>
      <c r="T148" s="210"/>
      <c r="U148" s="210"/>
      <c r="V148" s="211"/>
      <c r="W148" s="37" t="s">
        <v>71</v>
      </c>
      <c r="X148" s="198">
        <f>IFERROR(SUMPRODUCT(X146:X146*H146:H146),"0")</f>
        <v>0</v>
      </c>
      <c r="Y148" s="198">
        <f>IFERROR(SUMPRODUCT(Y146:Y146*H146:H146),"0")</f>
        <v>0</v>
      </c>
      <c r="Z148" s="37"/>
      <c r="AA148" s="199"/>
      <c r="AB148" s="199"/>
      <c r="AC148" s="199"/>
    </row>
    <row r="149" spans="1:68" ht="27.75" customHeight="1" x14ac:dyDescent="0.2">
      <c r="A149" s="238" t="s">
        <v>222</v>
      </c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  <c r="AA149" s="48"/>
      <c r="AB149" s="48"/>
      <c r="AC149" s="48"/>
    </row>
    <row r="150" spans="1:68" ht="16.5" customHeight="1" x14ac:dyDescent="0.25">
      <c r="A150" s="205" t="s">
        <v>223</v>
      </c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06"/>
      <c r="P150" s="206"/>
      <c r="Q150" s="206"/>
      <c r="R150" s="206"/>
      <c r="S150" s="206"/>
      <c r="T150" s="206"/>
      <c r="U150" s="206"/>
      <c r="V150" s="206"/>
      <c r="W150" s="206"/>
      <c r="X150" s="206"/>
      <c r="Y150" s="206"/>
      <c r="Z150" s="206"/>
      <c r="AA150" s="191"/>
      <c r="AB150" s="191"/>
      <c r="AC150" s="191"/>
    </row>
    <row r="151" spans="1:68" ht="14.25" customHeight="1" x14ac:dyDescent="0.25">
      <c r="A151" s="241" t="s">
        <v>142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192"/>
      <c r="AB151" s="192"/>
      <c r="AC151" s="192"/>
    </row>
    <row r="152" spans="1:68" ht="27" customHeight="1" x14ac:dyDescent="0.25">
      <c r="A152" s="54" t="s">
        <v>224</v>
      </c>
      <c r="B152" s="54" t="s">
        <v>225</v>
      </c>
      <c r="C152" s="31">
        <v>4301135317</v>
      </c>
      <c r="D152" s="200">
        <v>4607111039057</v>
      </c>
      <c r="E152" s="201"/>
      <c r="F152" s="195">
        <v>1.8</v>
      </c>
      <c r="G152" s="32">
        <v>1</v>
      </c>
      <c r="H152" s="195">
        <v>1.8</v>
      </c>
      <c r="I152" s="195">
        <v>1.9</v>
      </c>
      <c r="J152" s="32">
        <v>234</v>
      </c>
      <c r="K152" s="32" t="s">
        <v>138</v>
      </c>
      <c r="L152" s="32" t="s">
        <v>66</v>
      </c>
      <c r="M152" s="33" t="s">
        <v>67</v>
      </c>
      <c r="N152" s="33"/>
      <c r="O152" s="32">
        <v>180</v>
      </c>
      <c r="P152" s="226" t="s">
        <v>226</v>
      </c>
      <c r="Q152" s="203"/>
      <c r="R152" s="203"/>
      <c r="S152" s="203"/>
      <c r="T152" s="204"/>
      <c r="U152" s="34"/>
      <c r="V152" s="34"/>
      <c r="W152" s="35" t="s">
        <v>68</v>
      </c>
      <c r="X152" s="196">
        <v>0</v>
      </c>
      <c r="Y152" s="197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69</v>
      </c>
      <c r="AK152" s="69">
        <v>1</v>
      </c>
      <c r="BB152" s="130" t="s">
        <v>78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2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13"/>
      <c r="P153" s="209" t="s">
        <v>70</v>
      </c>
      <c r="Q153" s="210"/>
      <c r="R153" s="210"/>
      <c r="S153" s="210"/>
      <c r="T153" s="210"/>
      <c r="U153" s="210"/>
      <c r="V153" s="211"/>
      <c r="W153" s="37" t="s">
        <v>68</v>
      </c>
      <c r="X153" s="198">
        <f>IFERROR(SUM(X152:X152),"0")</f>
        <v>0</v>
      </c>
      <c r="Y153" s="198">
        <f>IFERROR(SUM(Y152:Y152),"0")</f>
        <v>0</v>
      </c>
      <c r="Z153" s="198">
        <f>IFERROR(IF(Z152="",0,Z152),"0")</f>
        <v>0</v>
      </c>
      <c r="AA153" s="199"/>
      <c r="AB153" s="199"/>
      <c r="AC153" s="199"/>
    </row>
    <row r="154" spans="1:68" x14ac:dyDescent="0.2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13"/>
      <c r="P154" s="209" t="s">
        <v>70</v>
      </c>
      <c r="Q154" s="210"/>
      <c r="R154" s="210"/>
      <c r="S154" s="210"/>
      <c r="T154" s="210"/>
      <c r="U154" s="210"/>
      <c r="V154" s="211"/>
      <c r="W154" s="37" t="s">
        <v>71</v>
      </c>
      <c r="X154" s="198">
        <f>IFERROR(SUMPRODUCT(X152:X152*H152:H152),"0")</f>
        <v>0</v>
      </c>
      <c r="Y154" s="198">
        <f>IFERROR(SUMPRODUCT(Y152:Y152*H152:H152),"0")</f>
        <v>0</v>
      </c>
      <c r="Z154" s="37"/>
      <c r="AA154" s="199"/>
      <c r="AB154" s="199"/>
      <c r="AC154" s="199"/>
    </row>
    <row r="155" spans="1:68" ht="16.5" customHeight="1" x14ac:dyDescent="0.25">
      <c r="A155" s="205" t="s">
        <v>227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191"/>
      <c r="AB155" s="191"/>
      <c r="AC155" s="191"/>
    </row>
    <row r="156" spans="1:68" ht="14.25" customHeight="1" x14ac:dyDescent="0.25">
      <c r="A156" s="241" t="s">
        <v>62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206"/>
      <c r="AA156" s="192"/>
      <c r="AB156" s="192"/>
      <c r="AC156" s="192"/>
    </row>
    <row r="157" spans="1:68" ht="16.5" customHeight="1" x14ac:dyDescent="0.25">
      <c r="A157" s="54" t="s">
        <v>228</v>
      </c>
      <c r="B157" s="54" t="s">
        <v>229</v>
      </c>
      <c r="C157" s="31">
        <v>4301071062</v>
      </c>
      <c r="D157" s="200">
        <v>4607111036384</v>
      </c>
      <c r="E157" s="201"/>
      <c r="F157" s="195">
        <v>5</v>
      </c>
      <c r="G157" s="32">
        <v>1</v>
      </c>
      <c r="H157" s="195">
        <v>5</v>
      </c>
      <c r="I157" s="195">
        <v>5.2106000000000003</v>
      </c>
      <c r="J157" s="32">
        <v>144</v>
      </c>
      <c r="K157" s="32" t="s">
        <v>65</v>
      </c>
      <c r="L157" s="32" t="s">
        <v>66</v>
      </c>
      <c r="M157" s="33" t="s">
        <v>67</v>
      </c>
      <c r="N157" s="33"/>
      <c r="O157" s="32">
        <v>180</v>
      </c>
      <c r="P157" s="217" t="s">
        <v>230</v>
      </c>
      <c r="Q157" s="203"/>
      <c r="R157" s="203"/>
      <c r="S157" s="203"/>
      <c r="T157" s="204"/>
      <c r="U157" s="34"/>
      <c r="V157" s="34"/>
      <c r="W157" s="35" t="s">
        <v>68</v>
      </c>
      <c r="X157" s="196">
        <v>0</v>
      </c>
      <c r="Y157" s="197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69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231</v>
      </c>
      <c r="B158" s="54" t="s">
        <v>232</v>
      </c>
      <c r="C158" s="31">
        <v>4301070956</v>
      </c>
      <c r="D158" s="200">
        <v>4640242180250</v>
      </c>
      <c r="E158" s="201"/>
      <c r="F158" s="195">
        <v>5</v>
      </c>
      <c r="G158" s="32">
        <v>1</v>
      </c>
      <c r="H158" s="195">
        <v>5</v>
      </c>
      <c r="I158" s="195">
        <v>5.2131999999999996</v>
      </c>
      <c r="J158" s="32">
        <v>144</v>
      </c>
      <c r="K158" s="32" t="s">
        <v>65</v>
      </c>
      <c r="L158" s="32" t="s">
        <v>66</v>
      </c>
      <c r="M158" s="33" t="s">
        <v>67</v>
      </c>
      <c r="N158" s="33"/>
      <c r="O158" s="32">
        <v>180</v>
      </c>
      <c r="P158" s="254" t="s">
        <v>233</v>
      </c>
      <c r="Q158" s="203"/>
      <c r="R158" s="203"/>
      <c r="S158" s="203"/>
      <c r="T158" s="204"/>
      <c r="U158" s="34"/>
      <c r="V158" s="34"/>
      <c r="W158" s="35" t="s">
        <v>68</v>
      </c>
      <c r="X158" s="196">
        <v>0</v>
      </c>
      <c r="Y158" s="197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69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234</v>
      </c>
      <c r="B159" s="54" t="s">
        <v>235</v>
      </c>
      <c r="C159" s="31">
        <v>4301071050</v>
      </c>
      <c r="D159" s="200">
        <v>4607111036216</v>
      </c>
      <c r="E159" s="201"/>
      <c r="F159" s="195">
        <v>5</v>
      </c>
      <c r="G159" s="32">
        <v>1</v>
      </c>
      <c r="H159" s="195">
        <v>5</v>
      </c>
      <c r="I159" s="195">
        <v>5.2131999999999996</v>
      </c>
      <c r="J159" s="32">
        <v>144</v>
      </c>
      <c r="K159" s="32" t="s">
        <v>65</v>
      </c>
      <c r="L159" s="32" t="s">
        <v>66</v>
      </c>
      <c r="M159" s="33" t="s">
        <v>67</v>
      </c>
      <c r="N159" s="33"/>
      <c r="O159" s="32">
        <v>180</v>
      </c>
      <c r="P159" s="331" t="s">
        <v>236</v>
      </c>
      <c r="Q159" s="203"/>
      <c r="R159" s="203"/>
      <c r="S159" s="203"/>
      <c r="T159" s="204"/>
      <c r="U159" s="34"/>
      <c r="V159" s="34"/>
      <c r="W159" s="35" t="s">
        <v>68</v>
      </c>
      <c r="X159" s="196">
        <v>0</v>
      </c>
      <c r="Y159" s="197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69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237</v>
      </c>
      <c r="B160" s="54" t="s">
        <v>238</v>
      </c>
      <c r="C160" s="31">
        <v>4301071027</v>
      </c>
      <c r="D160" s="200">
        <v>4607111036278</v>
      </c>
      <c r="E160" s="201"/>
      <c r="F160" s="195">
        <v>1</v>
      </c>
      <c r="G160" s="32">
        <v>5</v>
      </c>
      <c r="H160" s="195">
        <v>5</v>
      </c>
      <c r="I160" s="195">
        <v>5.2830000000000004</v>
      </c>
      <c r="J160" s="32">
        <v>84</v>
      </c>
      <c r="K160" s="32" t="s">
        <v>65</v>
      </c>
      <c r="L160" s="32" t="s">
        <v>66</v>
      </c>
      <c r="M160" s="33" t="s">
        <v>67</v>
      </c>
      <c r="N160" s="33"/>
      <c r="O160" s="32">
        <v>180</v>
      </c>
      <c r="P160" s="237" t="s">
        <v>239</v>
      </c>
      <c r="Q160" s="203"/>
      <c r="R160" s="203"/>
      <c r="S160" s="203"/>
      <c r="T160" s="204"/>
      <c r="U160" s="34"/>
      <c r="V160" s="34"/>
      <c r="W160" s="35" t="s">
        <v>68</v>
      </c>
      <c r="X160" s="196">
        <v>0</v>
      </c>
      <c r="Y160" s="197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69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2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13"/>
      <c r="P161" s="209" t="s">
        <v>70</v>
      </c>
      <c r="Q161" s="210"/>
      <c r="R161" s="210"/>
      <c r="S161" s="210"/>
      <c r="T161" s="210"/>
      <c r="U161" s="210"/>
      <c r="V161" s="211"/>
      <c r="W161" s="37" t="s">
        <v>68</v>
      </c>
      <c r="X161" s="198">
        <f>IFERROR(SUM(X157:X160),"0")</f>
        <v>0</v>
      </c>
      <c r="Y161" s="198">
        <f>IFERROR(SUM(Y157:Y160),"0")</f>
        <v>0</v>
      </c>
      <c r="Z161" s="198">
        <f>IFERROR(IF(Z157="",0,Z157),"0")+IFERROR(IF(Z158="",0,Z158),"0")+IFERROR(IF(Z159="",0,Z159),"0")+IFERROR(IF(Z160="",0,Z160),"0")</f>
        <v>0</v>
      </c>
      <c r="AA161" s="199"/>
      <c r="AB161" s="199"/>
      <c r="AC161" s="199"/>
    </row>
    <row r="162" spans="1:68" x14ac:dyDescent="0.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13"/>
      <c r="P162" s="209" t="s">
        <v>70</v>
      </c>
      <c r="Q162" s="210"/>
      <c r="R162" s="210"/>
      <c r="S162" s="210"/>
      <c r="T162" s="210"/>
      <c r="U162" s="210"/>
      <c r="V162" s="211"/>
      <c r="W162" s="37" t="s">
        <v>71</v>
      </c>
      <c r="X162" s="198">
        <f>IFERROR(SUMPRODUCT(X157:X160*H157:H160),"0")</f>
        <v>0</v>
      </c>
      <c r="Y162" s="198">
        <f>IFERROR(SUMPRODUCT(Y157:Y160*H157:H160),"0")</f>
        <v>0</v>
      </c>
      <c r="Z162" s="37"/>
      <c r="AA162" s="199"/>
      <c r="AB162" s="199"/>
      <c r="AC162" s="199"/>
    </row>
    <row r="163" spans="1:68" ht="14.25" customHeight="1" x14ac:dyDescent="0.25">
      <c r="A163" s="241" t="s">
        <v>240</v>
      </c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192"/>
      <c r="AB163" s="192"/>
      <c r="AC163" s="192"/>
    </row>
    <row r="164" spans="1:68" ht="27" customHeight="1" x14ac:dyDescent="0.25">
      <c r="A164" s="54" t="s">
        <v>241</v>
      </c>
      <c r="B164" s="54" t="s">
        <v>242</v>
      </c>
      <c r="C164" s="31">
        <v>4301080153</v>
      </c>
      <c r="D164" s="200">
        <v>4607111036827</v>
      </c>
      <c r="E164" s="201"/>
      <c r="F164" s="195">
        <v>1</v>
      </c>
      <c r="G164" s="32">
        <v>5</v>
      </c>
      <c r="H164" s="195">
        <v>5</v>
      </c>
      <c r="I164" s="195">
        <v>5.2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90</v>
      </c>
      <c r="P164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3"/>
      <c r="R164" s="203"/>
      <c r="S164" s="203"/>
      <c r="T164" s="204"/>
      <c r="U164" s="34"/>
      <c r="V164" s="34"/>
      <c r="W164" s="35" t="s">
        <v>68</v>
      </c>
      <c r="X164" s="196">
        <v>0</v>
      </c>
      <c r="Y164" s="197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69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243</v>
      </c>
      <c r="B165" s="54" t="s">
        <v>244</v>
      </c>
      <c r="C165" s="31">
        <v>4301080154</v>
      </c>
      <c r="D165" s="200">
        <v>4607111036834</v>
      </c>
      <c r="E165" s="201"/>
      <c r="F165" s="195">
        <v>1</v>
      </c>
      <c r="G165" s="32">
        <v>5</v>
      </c>
      <c r="H165" s="195">
        <v>5</v>
      </c>
      <c r="I165" s="195">
        <v>5.2530000000000001</v>
      </c>
      <c r="J165" s="32">
        <v>144</v>
      </c>
      <c r="K165" s="32" t="s">
        <v>65</v>
      </c>
      <c r="L165" s="32" t="s">
        <v>66</v>
      </c>
      <c r="M165" s="33" t="s">
        <v>67</v>
      </c>
      <c r="N165" s="33"/>
      <c r="O165" s="32">
        <v>90</v>
      </c>
      <c r="P165" s="2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3"/>
      <c r="R165" s="203"/>
      <c r="S165" s="203"/>
      <c r="T165" s="204"/>
      <c r="U165" s="34"/>
      <c r="V165" s="34"/>
      <c r="W165" s="35" t="s">
        <v>68</v>
      </c>
      <c r="X165" s="196">
        <v>0</v>
      </c>
      <c r="Y165" s="197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69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2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13"/>
      <c r="P166" s="209" t="s">
        <v>70</v>
      </c>
      <c r="Q166" s="210"/>
      <c r="R166" s="210"/>
      <c r="S166" s="210"/>
      <c r="T166" s="210"/>
      <c r="U166" s="210"/>
      <c r="V166" s="211"/>
      <c r="W166" s="37" t="s">
        <v>68</v>
      </c>
      <c r="X166" s="198">
        <f>IFERROR(SUM(X164:X165),"0")</f>
        <v>0</v>
      </c>
      <c r="Y166" s="198">
        <f>IFERROR(SUM(Y164:Y165),"0")</f>
        <v>0</v>
      </c>
      <c r="Z166" s="198">
        <f>IFERROR(IF(Z164="",0,Z164),"0")+IFERROR(IF(Z165="",0,Z165),"0")</f>
        <v>0</v>
      </c>
      <c r="AA166" s="199"/>
      <c r="AB166" s="199"/>
      <c r="AC166" s="199"/>
    </row>
    <row r="167" spans="1:68" x14ac:dyDescent="0.2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13"/>
      <c r="P167" s="209" t="s">
        <v>70</v>
      </c>
      <c r="Q167" s="210"/>
      <c r="R167" s="210"/>
      <c r="S167" s="210"/>
      <c r="T167" s="210"/>
      <c r="U167" s="210"/>
      <c r="V167" s="211"/>
      <c r="W167" s="37" t="s">
        <v>71</v>
      </c>
      <c r="X167" s="198">
        <f>IFERROR(SUMPRODUCT(X164:X165*H164:H165),"0")</f>
        <v>0</v>
      </c>
      <c r="Y167" s="198">
        <f>IFERROR(SUMPRODUCT(Y164:Y165*H164:H165),"0")</f>
        <v>0</v>
      </c>
      <c r="Z167" s="37"/>
      <c r="AA167" s="199"/>
      <c r="AB167" s="199"/>
      <c r="AC167" s="199"/>
    </row>
    <row r="168" spans="1:68" ht="27.75" customHeight="1" x14ac:dyDescent="0.2">
      <c r="A168" s="238" t="s">
        <v>245</v>
      </c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48"/>
      <c r="AB168" s="48"/>
      <c r="AC168" s="48"/>
    </row>
    <row r="169" spans="1:68" ht="16.5" customHeight="1" x14ac:dyDescent="0.25">
      <c r="A169" s="205" t="s">
        <v>246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  <c r="AA169" s="191"/>
      <c r="AB169" s="191"/>
      <c r="AC169" s="191"/>
    </row>
    <row r="170" spans="1:68" ht="14.25" customHeight="1" x14ac:dyDescent="0.25">
      <c r="A170" s="241" t="s">
        <v>74</v>
      </c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6"/>
      <c r="P170" s="206"/>
      <c r="Q170" s="206"/>
      <c r="R170" s="206"/>
      <c r="S170" s="206"/>
      <c r="T170" s="206"/>
      <c r="U170" s="206"/>
      <c r="V170" s="206"/>
      <c r="W170" s="206"/>
      <c r="X170" s="206"/>
      <c r="Y170" s="206"/>
      <c r="Z170" s="206"/>
      <c r="AA170" s="192"/>
      <c r="AB170" s="192"/>
      <c r="AC170" s="192"/>
    </row>
    <row r="171" spans="1:68" ht="27" customHeight="1" x14ac:dyDescent="0.25">
      <c r="A171" s="54" t="s">
        <v>247</v>
      </c>
      <c r="B171" s="54" t="s">
        <v>248</v>
      </c>
      <c r="C171" s="31">
        <v>4301132097</v>
      </c>
      <c r="D171" s="200">
        <v>4607111035721</v>
      </c>
      <c r="E171" s="201"/>
      <c r="F171" s="195">
        <v>0.25</v>
      </c>
      <c r="G171" s="32">
        <v>12</v>
      </c>
      <c r="H171" s="195">
        <v>3</v>
      </c>
      <c r="I171" s="195">
        <v>3.3879999999999999</v>
      </c>
      <c r="J171" s="32">
        <v>70</v>
      </c>
      <c r="K171" s="32" t="s">
        <v>77</v>
      </c>
      <c r="L171" s="32" t="s">
        <v>66</v>
      </c>
      <c r="M171" s="33" t="s">
        <v>67</v>
      </c>
      <c r="N171" s="33"/>
      <c r="O171" s="32">
        <v>365</v>
      </c>
      <c r="P171" s="26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3"/>
      <c r="R171" s="203"/>
      <c r="S171" s="203"/>
      <c r="T171" s="204"/>
      <c r="U171" s="34"/>
      <c r="V171" s="34"/>
      <c r="W171" s="35" t="s">
        <v>68</v>
      </c>
      <c r="X171" s="196">
        <v>28</v>
      </c>
      <c r="Y171" s="197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69</v>
      </c>
      <c r="AK171" s="69">
        <v>1</v>
      </c>
      <c r="BB171" s="137" t="s">
        <v>78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249</v>
      </c>
      <c r="B172" s="54" t="s">
        <v>250</v>
      </c>
      <c r="C172" s="31">
        <v>4301132100</v>
      </c>
      <c r="D172" s="200">
        <v>4607111035691</v>
      </c>
      <c r="E172" s="201"/>
      <c r="F172" s="195">
        <v>0.25</v>
      </c>
      <c r="G172" s="32">
        <v>12</v>
      </c>
      <c r="H172" s="195">
        <v>3</v>
      </c>
      <c r="I172" s="195">
        <v>3.3879999999999999</v>
      </c>
      <c r="J172" s="32">
        <v>70</v>
      </c>
      <c r="K172" s="32" t="s">
        <v>77</v>
      </c>
      <c r="L172" s="32" t="s">
        <v>66</v>
      </c>
      <c r="M172" s="33" t="s">
        <v>67</v>
      </c>
      <c r="N172" s="33"/>
      <c r="O172" s="32">
        <v>365</v>
      </c>
      <c r="P172" s="21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3"/>
      <c r="R172" s="203"/>
      <c r="S172" s="203"/>
      <c r="T172" s="204"/>
      <c r="U172" s="34"/>
      <c r="V172" s="34"/>
      <c r="W172" s="35" t="s">
        <v>68</v>
      </c>
      <c r="X172" s="196">
        <v>42</v>
      </c>
      <c r="Y172" s="197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68"/>
      <c r="AG172" s="67"/>
      <c r="AJ172" s="69" t="s">
        <v>69</v>
      </c>
      <c r="AK172" s="69">
        <v>1</v>
      </c>
      <c r="BB172" s="138" t="s">
        <v>78</v>
      </c>
      <c r="BM172" s="67">
        <f>IFERROR(X172*I172,"0")</f>
        <v>142.29599999999999</v>
      </c>
      <c r="BN172" s="67">
        <f>IFERROR(Y172*I172,"0")</f>
        <v>142.29599999999999</v>
      </c>
      <c r="BO172" s="67">
        <f>IFERROR(X172/J172,"0")</f>
        <v>0.6</v>
      </c>
      <c r="BP172" s="67">
        <f>IFERROR(Y172/J172,"0")</f>
        <v>0.6</v>
      </c>
    </row>
    <row r="173" spans="1:68" ht="27" customHeight="1" x14ac:dyDescent="0.25">
      <c r="A173" s="54" t="s">
        <v>251</v>
      </c>
      <c r="B173" s="54" t="s">
        <v>252</v>
      </c>
      <c r="C173" s="31">
        <v>4301132079</v>
      </c>
      <c r="D173" s="200">
        <v>4607111038487</v>
      </c>
      <c r="E173" s="201"/>
      <c r="F173" s="195">
        <v>0.25</v>
      </c>
      <c r="G173" s="32">
        <v>12</v>
      </c>
      <c r="H173" s="195">
        <v>3</v>
      </c>
      <c r="I173" s="195">
        <v>3.7360000000000002</v>
      </c>
      <c r="J173" s="32">
        <v>70</v>
      </c>
      <c r="K173" s="32" t="s">
        <v>77</v>
      </c>
      <c r="L173" s="32" t="s">
        <v>66</v>
      </c>
      <c r="M173" s="33" t="s">
        <v>67</v>
      </c>
      <c r="N173" s="33"/>
      <c r="O173" s="32">
        <v>180</v>
      </c>
      <c r="P173" s="24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3"/>
      <c r="R173" s="203"/>
      <c r="S173" s="203"/>
      <c r="T173" s="204"/>
      <c r="U173" s="34"/>
      <c r="V173" s="34"/>
      <c r="W173" s="35" t="s">
        <v>68</v>
      </c>
      <c r="X173" s="196">
        <v>28</v>
      </c>
      <c r="Y173" s="197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68"/>
      <c r="AG173" s="67"/>
      <c r="AJ173" s="69" t="s">
        <v>69</v>
      </c>
      <c r="AK173" s="69">
        <v>1</v>
      </c>
      <c r="BB173" s="139" t="s">
        <v>78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212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13"/>
      <c r="P174" s="209" t="s">
        <v>70</v>
      </c>
      <c r="Q174" s="210"/>
      <c r="R174" s="210"/>
      <c r="S174" s="210"/>
      <c r="T174" s="210"/>
      <c r="U174" s="210"/>
      <c r="V174" s="211"/>
      <c r="W174" s="37" t="s">
        <v>68</v>
      </c>
      <c r="X174" s="198">
        <f>IFERROR(SUM(X171:X173),"0")</f>
        <v>98</v>
      </c>
      <c r="Y174" s="198">
        <f>IFERROR(SUM(Y171:Y173),"0")</f>
        <v>98</v>
      </c>
      <c r="Z174" s="198">
        <f>IFERROR(IF(Z171="",0,Z171),"0")+IFERROR(IF(Z172="",0,Z172),"0")+IFERROR(IF(Z173="",0,Z173),"0")</f>
        <v>1.7522399999999998</v>
      </c>
      <c r="AA174" s="199"/>
      <c r="AB174" s="199"/>
      <c r="AC174" s="199"/>
    </row>
    <row r="175" spans="1:68" x14ac:dyDescent="0.2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13"/>
      <c r="P175" s="209" t="s">
        <v>70</v>
      </c>
      <c r="Q175" s="210"/>
      <c r="R175" s="210"/>
      <c r="S175" s="210"/>
      <c r="T175" s="210"/>
      <c r="U175" s="210"/>
      <c r="V175" s="211"/>
      <c r="W175" s="37" t="s">
        <v>71</v>
      </c>
      <c r="X175" s="198">
        <f>IFERROR(SUMPRODUCT(X171:X173*H171:H173),"0")</f>
        <v>294</v>
      </c>
      <c r="Y175" s="198">
        <f>IFERROR(SUMPRODUCT(Y171:Y173*H171:H173),"0")</f>
        <v>294</v>
      </c>
      <c r="Z175" s="37"/>
      <c r="AA175" s="199"/>
      <c r="AB175" s="199"/>
      <c r="AC175" s="199"/>
    </row>
    <row r="176" spans="1:68" ht="14.25" customHeight="1" x14ac:dyDescent="0.25">
      <c r="A176" s="241" t="s">
        <v>253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206"/>
      <c r="AA176" s="192"/>
      <c r="AB176" s="192"/>
      <c r="AC176" s="192"/>
    </row>
    <row r="177" spans="1:68" ht="27" customHeight="1" x14ac:dyDescent="0.25">
      <c r="A177" s="54" t="s">
        <v>254</v>
      </c>
      <c r="B177" s="54" t="s">
        <v>255</v>
      </c>
      <c r="C177" s="31">
        <v>4301051319</v>
      </c>
      <c r="D177" s="200">
        <v>4680115881204</v>
      </c>
      <c r="E177" s="201"/>
      <c r="F177" s="195">
        <v>0.33</v>
      </c>
      <c r="G177" s="32">
        <v>6</v>
      </c>
      <c r="H177" s="195">
        <v>1.98</v>
      </c>
      <c r="I177" s="195">
        <v>2.246</v>
      </c>
      <c r="J177" s="32">
        <v>156</v>
      </c>
      <c r="K177" s="32" t="s">
        <v>65</v>
      </c>
      <c r="L177" s="32" t="s">
        <v>66</v>
      </c>
      <c r="M177" s="33" t="s">
        <v>256</v>
      </c>
      <c r="N177" s="33"/>
      <c r="O177" s="32">
        <v>365</v>
      </c>
      <c r="P177" s="36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3"/>
      <c r="R177" s="203"/>
      <c r="S177" s="203"/>
      <c r="T177" s="204"/>
      <c r="U177" s="34"/>
      <c r="V177" s="34"/>
      <c r="W177" s="35" t="s">
        <v>68</v>
      </c>
      <c r="X177" s="196">
        <v>0</v>
      </c>
      <c r="Y177" s="197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69</v>
      </c>
      <c r="AK177" s="69">
        <v>1</v>
      </c>
      <c r="BB177" s="140" t="s">
        <v>257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2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13"/>
      <c r="P178" s="209" t="s">
        <v>70</v>
      </c>
      <c r="Q178" s="210"/>
      <c r="R178" s="210"/>
      <c r="S178" s="210"/>
      <c r="T178" s="210"/>
      <c r="U178" s="210"/>
      <c r="V178" s="211"/>
      <c r="W178" s="37" t="s">
        <v>68</v>
      </c>
      <c r="X178" s="198">
        <f>IFERROR(SUM(X177:X177),"0")</f>
        <v>0</v>
      </c>
      <c r="Y178" s="198">
        <f>IFERROR(SUM(Y177:Y177),"0")</f>
        <v>0</v>
      </c>
      <c r="Z178" s="198">
        <f>IFERROR(IF(Z177="",0,Z177),"0")</f>
        <v>0</v>
      </c>
      <c r="AA178" s="199"/>
      <c r="AB178" s="199"/>
      <c r="AC178" s="199"/>
    </row>
    <row r="179" spans="1:68" x14ac:dyDescent="0.2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13"/>
      <c r="P179" s="209" t="s">
        <v>70</v>
      </c>
      <c r="Q179" s="210"/>
      <c r="R179" s="210"/>
      <c r="S179" s="210"/>
      <c r="T179" s="210"/>
      <c r="U179" s="210"/>
      <c r="V179" s="211"/>
      <c r="W179" s="37" t="s">
        <v>71</v>
      </c>
      <c r="X179" s="198">
        <f>IFERROR(SUMPRODUCT(X177:X177*H177:H177),"0")</f>
        <v>0</v>
      </c>
      <c r="Y179" s="198">
        <f>IFERROR(SUMPRODUCT(Y177:Y177*H177:H177),"0")</f>
        <v>0</v>
      </c>
      <c r="Z179" s="37"/>
      <c r="AA179" s="199"/>
      <c r="AB179" s="199"/>
      <c r="AC179" s="199"/>
    </row>
    <row r="180" spans="1:68" ht="27.75" customHeight="1" x14ac:dyDescent="0.2">
      <c r="A180" s="238" t="s">
        <v>258</v>
      </c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  <c r="AA180" s="48"/>
      <c r="AB180" s="48"/>
      <c r="AC180" s="48"/>
    </row>
    <row r="181" spans="1:68" ht="16.5" customHeight="1" x14ac:dyDescent="0.25">
      <c r="A181" s="205" t="s">
        <v>259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  <c r="AA181" s="191"/>
      <c r="AB181" s="191"/>
      <c r="AC181" s="191"/>
    </row>
    <row r="182" spans="1:68" ht="14.25" customHeight="1" x14ac:dyDescent="0.25">
      <c r="A182" s="241" t="s">
        <v>62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206"/>
      <c r="AA182" s="192"/>
      <c r="AB182" s="192"/>
      <c r="AC182" s="192"/>
    </row>
    <row r="183" spans="1:68" ht="16.5" customHeight="1" x14ac:dyDescent="0.25">
      <c r="A183" s="54" t="s">
        <v>260</v>
      </c>
      <c r="B183" s="54" t="s">
        <v>261</v>
      </c>
      <c r="C183" s="31">
        <v>4301070948</v>
      </c>
      <c r="D183" s="200">
        <v>4607111037022</v>
      </c>
      <c r="E183" s="201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65</v>
      </c>
      <c r="L183" s="32" t="s">
        <v>66</v>
      </c>
      <c r="M183" s="33" t="s">
        <v>67</v>
      </c>
      <c r="N183" s="33"/>
      <c r="O183" s="32">
        <v>180</v>
      </c>
      <c r="P183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3"/>
      <c r="R183" s="203"/>
      <c r="S183" s="203"/>
      <c r="T183" s="204"/>
      <c r="U183" s="34"/>
      <c r="V183" s="34"/>
      <c r="W183" s="35" t="s">
        <v>68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69</v>
      </c>
      <c r="AK183" s="69">
        <v>1</v>
      </c>
      <c r="BB183" s="141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262</v>
      </c>
      <c r="B184" s="54" t="s">
        <v>263</v>
      </c>
      <c r="C184" s="31">
        <v>4301070990</v>
      </c>
      <c r="D184" s="200">
        <v>4607111038494</v>
      </c>
      <c r="E184" s="201"/>
      <c r="F184" s="195">
        <v>0.7</v>
      </c>
      <c r="G184" s="32">
        <v>8</v>
      </c>
      <c r="H184" s="195">
        <v>5.6</v>
      </c>
      <c r="I184" s="195">
        <v>5.87</v>
      </c>
      <c r="J184" s="32">
        <v>84</v>
      </c>
      <c r="K184" s="32" t="s">
        <v>65</v>
      </c>
      <c r="L184" s="32" t="s">
        <v>66</v>
      </c>
      <c r="M184" s="33" t="s">
        <v>67</v>
      </c>
      <c r="N184" s="33"/>
      <c r="O184" s="32">
        <v>180</v>
      </c>
      <c r="P184" s="2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3"/>
      <c r="R184" s="203"/>
      <c r="S184" s="203"/>
      <c r="T184" s="204"/>
      <c r="U184" s="34"/>
      <c r="V184" s="34"/>
      <c r="W184" s="35" t="s">
        <v>68</v>
      </c>
      <c r="X184" s="196">
        <v>0</v>
      </c>
      <c r="Y184" s="197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69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264</v>
      </c>
      <c r="B185" s="54" t="s">
        <v>265</v>
      </c>
      <c r="C185" s="31">
        <v>4301070966</v>
      </c>
      <c r="D185" s="200">
        <v>4607111038135</v>
      </c>
      <c r="E185" s="201"/>
      <c r="F185" s="195">
        <v>0.7</v>
      </c>
      <c r="G185" s="32">
        <v>8</v>
      </c>
      <c r="H185" s="195">
        <v>5.6</v>
      </c>
      <c r="I185" s="195">
        <v>5.87</v>
      </c>
      <c r="J185" s="32">
        <v>84</v>
      </c>
      <c r="K185" s="32" t="s">
        <v>65</v>
      </c>
      <c r="L185" s="32" t="s">
        <v>66</v>
      </c>
      <c r="M185" s="33" t="s">
        <v>67</v>
      </c>
      <c r="N185" s="33"/>
      <c r="O185" s="32">
        <v>180</v>
      </c>
      <c r="P185" s="3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3"/>
      <c r="R185" s="203"/>
      <c r="S185" s="203"/>
      <c r="T185" s="204"/>
      <c r="U185" s="34"/>
      <c r="V185" s="34"/>
      <c r="W185" s="35" t="s">
        <v>68</v>
      </c>
      <c r="X185" s="196">
        <v>0</v>
      </c>
      <c r="Y185" s="197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69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2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13"/>
      <c r="P186" s="209" t="s">
        <v>70</v>
      </c>
      <c r="Q186" s="210"/>
      <c r="R186" s="210"/>
      <c r="S186" s="210"/>
      <c r="T186" s="210"/>
      <c r="U186" s="210"/>
      <c r="V186" s="211"/>
      <c r="W186" s="37" t="s">
        <v>68</v>
      </c>
      <c r="X186" s="198">
        <f>IFERROR(SUM(X183:X185),"0")</f>
        <v>0</v>
      </c>
      <c r="Y186" s="198">
        <f>IFERROR(SUM(Y183:Y185),"0")</f>
        <v>0</v>
      </c>
      <c r="Z186" s="198">
        <f>IFERROR(IF(Z183="",0,Z183),"0")+IFERROR(IF(Z184="",0,Z184),"0")+IFERROR(IF(Z185="",0,Z185),"0")</f>
        <v>0</v>
      </c>
      <c r="AA186" s="199"/>
      <c r="AB186" s="199"/>
      <c r="AC186" s="199"/>
    </row>
    <row r="187" spans="1:68" x14ac:dyDescent="0.2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13"/>
      <c r="P187" s="209" t="s">
        <v>70</v>
      </c>
      <c r="Q187" s="210"/>
      <c r="R187" s="210"/>
      <c r="S187" s="210"/>
      <c r="T187" s="210"/>
      <c r="U187" s="210"/>
      <c r="V187" s="211"/>
      <c r="W187" s="37" t="s">
        <v>71</v>
      </c>
      <c r="X187" s="198">
        <f>IFERROR(SUMPRODUCT(X183:X185*H183:H185),"0")</f>
        <v>0</v>
      </c>
      <c r="Y187" s="198">
        <f>IFERROR(SUMPRODUCT(Y183:Y185*H183:H185),"0")</f>
        <v>0</v>
      </c>
      <c r="Z187" s="37"/>
      <c r="AA187" s="199"/>
      <c r="AB187" s="199"/>
      <c r="AC187" s="199"/>
    </row>
    <row r="188" spans="1:68" ht="16.5" customHeight="1" x14ac:dyDescent="0.25">
      <c r="A188" s="205" t="s">
        <v>266</v>
      </c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06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191"/>
      <c r="AB188" s="191"/>
      <c r="AC188" s="191"/>
    </row>
    <row r="189" spans="1:68" ht="14.25" customHeight="1" x14ac:dyDescent="0.25">
      <c r="A189" s="241" t="s">
        <v>62</v>
      </c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192"/>
      <c r="AB189" s="192"/>
      <c r="AC189" s="192"/>
    </row>
    <row r="190" spans="1:68" ht="27" customHeight="1" x14ac:dyDescent="0.25">
      <c r="A190" s="54" t="s">
        <v>267</v>
      </c>
      <c r="B190" s="54" t="s">
        <v>268</v>
      </c>
      <c r="C190" s="31">
        <v>4301070996</v>
      </c>
      <c r="D190" s="200">
        <v>4607111038654</v>
      </c>
      <c r="E190" s="201"/>
      <c r="F190" s="195">
        <v>0.4</v>
      </c>
      <c r="G190" s="32">
        <v>16</v>
      </c>
      <c r="H190" s="195">
        <v>6.4</v>
      </c>
      <c r="I190" s="195">
        <v>6.63</v>
      </c>
      <c r="J190" s="32">
        <v>84</v>
      </c>
      <c r="K190" s="32" t="s">
        <v>65</v>
      </c>
      <c r="L190" s="32" t="s">
        <v>66</v>
      </c>
      <c r="M190" s="33" t="s">
        <v>67</v>
      </c>
      <c r="N190" s="33"/>
      <c r="O190" s="32">
        <v>180</v>
      </c>
      <c r="P190" s="36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3"/>
      <c r="R190" s="203"/>
      <c r="S190" s="203"/>
      <c r="T190" s="204"/>
      <c r="U190" s="34"/>
      <c r="V190" s="34"/>
      <c r="W190" s="35" t="s">
        <v>68</v>
      </c>
      <c r="X190" s="196">
        <v>0</v>
      </c>
      <c r="Y190" s="19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69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269</v>
      </c>
      <c r="B191" s="54" t="s">
        <v>270</v>
      </c>
      <c r="C191" s="31">
        <v>4301070997</v>
      </c>
      <c r="D191" s="200">
        <v>4607111038586</v>
      </c>
      <c r="E191" s="201"/>
      <c r="F191" s="195">
        <v>0.7</v>
      </c>
      <c r="G191" s="32">
        <v>8</v>
      </c>
      <c r="H191" s="195">
        <v>5.6</v>
      </c>
      <c r="I191" s="195">
        <v>5.83</v>
      </c>
      <c r="J191" s="32">
        <v>84</v>
      </c>
      <c r="K191" s="32" t="s">
        <v>65</v>
      </c>
      <c r="L191" s="32" t="s">
        <v>66</v>
      </c>
      <c r="M191" s="33" t="s">
        <v>67</v>
      </c>
      <c r="N191" s="33"/>
      <c r="O191" s="32">
        <v>180</v>
      </c>
      <c r="P191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3"/>
      <c r="R191" s="203"/>
      <c r="S191" s="203"/>
      <c r="T191" s="204"/>
      <c r="U191" s="34"/>
      <c r="V191" s="34"/>
      <c r="W191" s="35" t="s">
        <v>68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69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271</v>
      </c>
      <c r="B192" s="54" t="s">
        <v>272</v>
      </c>
      <c r="C192" s="31">
        <v>4301070962</v>
      </c>
      <c r="D192" s="200">
        <v>4607111038609</v>
      </c>
      <c r="E192" s="201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65</v>
      </c>
      <c r="L192" s="32" t="s">
        <v>66</v>
      </c>
      <c r="M192" s="33" t="s">
        <v>67</v>
      </c>
      <c r="N192" s="33"/>
      <c r="O192" s="32">
        <v>180</v>
      </c>
      <c r="P192" s="27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3"/>
      <c r="R192" s="203"/>
      <c r="S192" s="203"/>
      <c r="T192" s="204"/>
      <c r="U192" s="34"/>
      <c r="V192" s="34"/>
      <c r="W192" s="35" t="s">
        <v>68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69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273</v>
      </c>
      <c r="B193" s="54" t="s">
        <v>274</v>
      </c>
      <c r="C193" s="31">
        <v>4301070963</v>
      </c>
      <c r="D193" s="200">
        <v>4607111038630</v>
      </c>
      <c r="E193" s="201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35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3"/>
      <c r="R193" s="203"/>
      <c r="S193" s="203"/>
      <c r="T193" s="204"/>
      <c r="U193" s="34"/>
      <c r="V193" s="34"/>
      <c r="W193" s="35" t="s">
        <v>68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69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275</v>
      </c>
      <c r="B194" s="54" t="s">
        <v>276</v>
      </c>
      <c r="C194" s="31">
        <v>4301070959</v>
      </c>
      <c r="D194" s="200">
        <v>4607111038616</v>
      </c>
      <c r="E194" s="201"/>
      <c r="F194" s="195">
        <v>0.4</v>
      </c>
      <c r="G194" s="32">
        <v>16</v>
      </c>
      <c r="H194" s="195">
        <v>6.4</v>
      </c>
      <c r="I194" s="195">
        <v>6.71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28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3"/>
      <c r="R194" s="203"/>
      <c r="S194" s="203"/>
      <c r="T194" s="204"/>
      <c r="U194" s="34"/>
      <c r="V194" s="34"/>
      <c r="W194" s="35" t="s">
        <v>68</v>
      </c>
      <c r="X194" s="196">
        <v>0</v>
      </c>
      <c r="Y194" s="197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69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277</v>
      </c>
      <c r="B195" s="54" t="s">
        <v>278</v>
      </c>
      <c r="C195" s="31">
        <v>4301070960</v>
      </c>
      <c r="D195" s="200">
        <v>4607111038623</v>
      </c>
      <c r="E195" s="201"/>
      <c r="F195" s="195">
        <v>0.7</v>
      </c>
      <c r="G195" s="32">
        <v>8</v>
      </c>
      <c r="H195" s="195">
        <v>5.6</v>
      </c>
      <c r="I195" s="195">
        <v>5.87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29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3"/>
      <c r="R195" s="203"/>
      <c r="S195" s="203"/>
      <c r="T195" s="204"/>
      <c r="U195" s="34"/>
      <c r="V195" s="34"/>
      <c r="W195" s="35" t="s">
        <v>68</v>
      </c>
      <c r="X195" s="196">
        <v>0</v>
      </c>
      <c r="Y195" s="197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69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2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13"/>
      <c r="P196" s="209" t="s">
        <v>70</v>
      </c>
      <c r="Q196" s="210"/>
      <c r="R196" s="210"/>
      <c r="S196" s="210"/>
      <c r="T196" s="210"/>
      <c r="U196" s="210"/>
      <c r="V196" s="211"/>
      <c r="W196" s="37" t="s">
        <v>68</v>
      </c>
      <c r="X196" s="198">
        <f>IFERROR(SUM(X190:X195),"0")</f>
        <v>0</v>
      </c>
      <c r="Y196" s="198">
        <f>IFERROR(SUM(Y190:Y195),"0")</f>
        <v>0</v>
      </c>
      <c r="Z196" s="198">
        <f>IFERROR(IF(Z190="",0,Z190),"0")+IFERROR(IF(Z191="",0,Z191),"0")+IFERROR(IF(Z192="",0,Z192),"0")+IFERROR(IF(Z193="",0,Z193),"0")+IFERROR(IF(Z194="",0,Z194),"0")+IFERROR(IF(Z195="",0,Z195),"0")</f>
        <v>0</v>
      </c>
      <c r="AA196" s="199"/>
      <c r="AB196" s="199"/>
      <c r="AC196" s="199"/>
    </row>
    <row r="197" spans="1:68" x14ac:dyDescent="0.2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13"/>
      <c r="P197" s="209" t="s">
        <v>70</v>
      </c>
      <c r="Q197" s="210"/>
      <c r="R197" s="210"/>
      <c r="S197" s="210"/>
      <c r="T197" s="210"/>
      <c r="U197" s="210"/>
      <c r="V197" s="211"/>
      <c r="W197" s="37" t="s">
        <v>71</v>
      </c>
      <c r="X197" s="198">
        <f>IFERROR(SUMPRODUCT(X190:X195*H190:H195),"0")</f>
        <v>0</v>
      </c>
      <c r="Y197" s="198">
        <f>IFERROR(SUMPRODUCT(Y190:Y195*H190:H195),"0")</f>
        <v>0</v>
      </c>
      <c r="Z197" s="37"/>
      <c r="AA197" s="199"/>
      <c r="AB197" s="199"/>
      <c r="AC197" s="199"/>
    </row>
    <row r="198" spans="1:68" ht="16.5" customHeight="1" x14ac:dyDescent="0.25">
      <c r="A198" s="205" t="s">
        <v>279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  <c r="AA198" s="191"/>
      <c r="AB198" s="191"/>
      <c r="AC198" s="191"/>
    </row>
    <row r="199" spans="1:68" ht="14.25" customHeight="1" x14ac:dyDescent="0.25">
      <c r="A199" s="241" t="s">
        <v>62</v>
      </c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192"/>
      <c r="AB199" s="192"/>
      <c r="AC199" s="192"/>
    </row>
    <row r="200" spans="1:68" ht="27" customHeight="1" x14ac:dyDescent="0.25">
      <c r="A200" s="54" t="s">
        <v>280</v>
      </c>
      <c r="B200" s="54" t="s">
        <v>281</v>
      </c>
      <c r="C200" s="31">
        <v>4301070915</v>
      </c>
      <c r="D200" s="200">
        <v>4607111035882</v>
      </c>
      <c r="E200" s="201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65</v>
      </c>
      <c r="L200" s="32" t="s">
        <v>66</v>
      </c>
      <c r="M200" s="33" t="s">
        <v>67</v>
      </c>
      <c r="N200" s="33"/>
      <c r="O200" s="32">
        <v>180</v>
      </c>
      <c r="P200" s="4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3"/>
      <c r="R200" s="203"/>
      <c r="S200" s="203"/>
      <c r="T200" s="204"/>
      <c r="U200" s="34"/>
      <c r="V200" s="34"/>
      <c r="W200" s="35" t="s">
        <v>68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69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282</v>
      </c>
      <c r="B201" s="54" t="s">
        <v>283</v>
      </c>
      <c r="C201" s="31">
        <v>4301070921</v>
      </c>
      <c r="D201" s="200">
        <v>4607111035905</v>
      </c>
      <c r="E201" s="201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65</v>
      </c>
      <c r="L201" s="32" t="s">
        <v>66</v>
      </c>
      <c r="M201" s="33" t="s">
        <v>67</v>
      </c>
      <c r="N201" s="33"/>
      <c r="O201" s="32">
        <v>180</v>
      </c>
      <c r="P201" s="37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3"/>
      <c r="R201" s="203"/>
      <c r="S201" s="203"/>
      <c r="T201" s="204"/>
      <c r="U201" s="34"/>
      <c r="V201" s="34"/>
      <c r="W201" s="35" t="s">
        <v>68</v>
      </c>
      <c r="X201" s="196">
        <v>0</v>
      </c>
      <c r="Y201" s="197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69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284</v>
      </c>
      <c r="B202" s="54" t="s">
        <v>285</v>
      </c>
      <c r="C202" s="31">
        <v>4301070917</v>
      </c>
      <c r="D202" s="200">
        <v>4607111035912</v>
      </c>
      <c r="E202" s="201"/>
      <c r="F202" s="195">
        <v>0.43</v>
      </c>
      <c r="G202" s="32">
        <v>16</v>
      </c>
      <c r="H202" s="195">
        <v>6.88</v>
      </c>
      <c r="I202" s="195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3"/>
      <c r="R202" s="203"/>
      <c r="S202" s="203"/>
      <c r="T202" s="204"/>
      <c r="U202" s="34"/>
      <c r="V202" s="34"/>
      <c r="W202" s="35" t="s">
        <v>68</v>
      </c>
      <c r="X202" s="196">
        <v>0</v>
      </c>
      <c r="Y202" s="197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69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286</v>
      </c>
      <c r="B203" s="54" t="s">
        <v>287</v>
      </c>
      <c r="C203" s="31">
        <v>4301070920</v>
      </c>
      <c r="D203" s="200">
        <v>4607111035929</v>
      </c>
      <c r="E203" s="201"/>
      <c r="F203" s="195">
        <v>0.9</v>
      </c>
      <c r="G203" s="32">
        <v>8</v>
      </c>
      <c r="H203" s="195">
        <v>7.2</v>
      </c>
      <c r="I203" s="195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3"/>
      <c r="R203" s="203"/>
      <c r="S203" s="203"/>
      <c r="T203" s="204"/>
      <c r="U203" s="34"/>
      <c r="V203" s="34"/>
      <c r="W203" s="35" t="s">
        <v>68</v>
      </c>
      <c r="X203" s="196">
        <v>0</v>
      </c>
      <c r="Y203" s="197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69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2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13"/>
      <c r="P204" s="209" t="s">
        <v>70</v>
      </c>
      <c r="Q204" s="210"/>
      <c r="R204" s="210"/>
      <c r="S204" s="210"/>
      <c r="T204" s="210"/>
      <c r="U204" s="210"/>
      <c r="V204" s="211"/>
      <c r="W204" s="37" t="s">
        <v>68</v>
      </c>
      <c r="X204" s="198">
        <f>IFERROR(SUM(X200:X203),"0")</f>
        <v>0</v>
      </c>
      <c r="Y204" s="198">
        <f>IFERROR(SUM(Y200:Y203),"0")</f>
        <v>0</v>
      </c>
      <c r="Z204" s="198">
        <f>IFERROR(IF(Z200="",0,Z200),"0")+IFERROR(IF(Z201="",0,Z201),"0")+IFERROR(IF(Z202="",0,Z202),"0")+IFERROR(IF(Z203="",0,Z203),"0")</f>
        <v>0</v>
      </c>
      <c r="AA204" s="199"/>
      <c r="AB204" s="199"/>
      <c r="AC204" s="199"/>
    </row>
    <row r="205" spans="1:68" x14ac:dyDescent="0.2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13"/>
      <c r="P205" s="209" t="s">
        <v>70</v>
      </c>
      <c r="Q205" s="210"/>
      <c r="R205" s="210"/>
      <c r="S205" s="210"/>
      <c r="T205" s="210"/>
      <c r="U205" s="210"/>
      <c r="V205" s="211"/>
      <c r="W205" s="37" t="s">
        <v>71</v>
      </c>
      <c r="X205" s="198">
        <f>IFERROR(SUMPRODUCT(X200:X203*H200:H203),"0")</f>
        <v>0</v>
      </c>
      <c r="Y205" s="198">
        <f>IFERROR(SUMPRODUCT(Y200:Y203*H200:H203),"0")</f>
        <v>0</v>
      </c>
      <c r="Z205" s="37"/>
      <c r="AA205" s="199"/>
      <c r="AB205" s="199"/>
      <c r="AC205" s="199"/>
    </row>
    <row r="206" spans="1:68" ht="16.5" customHeight="1" x14ac:dyDescent="0.25">
      <c r="A206" s="205" t="s">
        <v>288</v>
      </c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  <c r="AA206" s="191"/>
      <c r="AB206" s="191"/>
      <c r="AC206" s="191"/>
    </row>
    <row r="207" spans="1:68" ht="14.25" customHeight="1" x14ac:dyDescent="0.25">
      <c r="A207" s="241" t="s">
        <v>62</v>
      </c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  <c r="AA207" s="192"/>
      <c r="AB207" s="192"/>
      <c r="AC207" s="192"/>
    </row>
    <row r="208" spans="1:68" ht="16.5" customHeight="1" x14ac:dyDescent="0.25">
      <c r="A208" s="54" t="s">
        <v>289</v>
      </c>
      <c r="B208" s="54" t="s">
        <v>290</v>
      </c>
      <c r="C208" s="31">
        <v>4301071063</v>
      </c>
      <c r="D208" s="200">
        <v>4607111039019</v>
      </c>
      <c r="E208" s="201"/>
      <c r="F208" s="195">
        <v>0.43</v>
      </c>
      <c r="G208" s="32">
        <v>16</v>
      </c>
      <c r="H208" s="195">
        <v>6.88</v>
      </c>
      <c r="I208" s="195">
        <v>7.2060000000000004</v>
      </c>
      <c r="J208" s="32">
        <v>84</v>
      </c>
      <c r="K208" s="32" t="s">
        <v>65</v>
      </c>
      <c r="L208" s="32" t="s">
        <v>66</v>
      </c>
      <c r="M208" s="33" t="s">
        <v>67</v>
      </c>
      <c r="N208" s="33"/>
      <c r="O208" s="32">
        <v>180</v>
      </c>
      <c r="P208" s="303" t="s">
        <v>291</v>
      </c>
      <c r="Q208" s="203"/>
      <c r="R208" s="203"/>
      <c r="S208" s="203"/>
      <c r="T208" s="204"/>
      <c r="U208" s="34"/>
      <c r="V208" s="34"/>
      <c r="W208" s="35" t="s">
        <v>68</v>
      </c>
      <c r="X208" s="196">
        <v>0</v>
      </c>
      <c r="Y208" s="197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69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292</v>
      </c>
      <c r="B209" s="54" t="s">
        <v>293</v>
      </c>
      <c r="C209" s="31">
        <v>4301071000</v>
      </c>
      <c r="D209" s="200">
        <v>4607111038708</v>
      </c>
      <c r="E209" s="201"/>
      <c r="F209" s="195">
        <v>0.8</v>
      </c>
      <c r="G209" s="32">
        <v>8</v>
      </c>
      <c r="H209" s="195">
        <v>6.4</v>
      </c>
      <c r="I209" s="195">
        <v>6.67</v>
      </c>
      <c r="J209" s="32">
        <v>84</v>
      </c>
      <c r="K209" s="32" t="s">
        <v>65</v>
      </c>
      <c r="L209" s="32" t="s">
        <v>66</v>
      </c>
      <c r="M209" s="33" t="s">
        <v>67</v>
      </c>
      <c r="N209" s="33"/>
      <c r="O209" s="32">
        <v>180</v>
      </c>
      <c r="P209" s="2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3"/>
      <c r="R209" s="203"/>
      <c r="S209" s="203"/>
      <c r="T209" s="204"/>
      <c r="U209" s="34"/>
      <c r="V209" s="34"/>
      <c r="W209" s="35" t="s">
        <v>68</v>
      </c>
      <c r="X209" s="196">
        <v>0</v>
      </c>
      <c r="Y209" s="197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69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2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13"/>
      <c r="P210" s="209" t="s">
        <v>70</v>
      </c>
      <c r="Q210" s="210"/>
      <c r="R210" s="210"/>
      <c r="S210" s="210"/>
      <c r="T210" s="210"/>
      <c r="U210" s="210"/>
      <c r="V210" s="211"/>
      <c r="W210" s="37" t="s">
        <v>68</v>
      </c>
      <c r="X210" s="198">
        <f>IFERROR(SUM(X208:X209),"0")</f>
        <v>0</v>
      </c>
      <c r="Y210" s="198">
        <f>IFERROR(SUM(Y208:Y209),"0")</f>
        <v>0</v>
      </c>
      <c r="Z210" s="198">
        <f>IFERROR(IF(Z208="",0,Z208),"0")+IFERROR(IF(Z209="",0,Z209),"0")</f>
        <v>0</v>
      </c>
      <c r="AA210" s="199"/>
      <c r="AB210" s="199"/>
      <c r="AC210" s="199"/>
    </row>
    <row r="211" spans="1:68" x14ac:dyDescent="0.2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13"/>
      <c r="P211" s="209" t="s">
        <v>70</v>
      </c>
      <c r="Q211" s="210"/>
      <c r="R211" s="210"/>
      <c r="S211" s="210"/>
      <c r="T211" s="210"/>
      <c r="U211" s="210"/>
      <c r="V211" s="211"/>
      <c r="W211" s="37" t="s">
        <v>71</v>
      </c>
      <c r="X211" s="198">
        <f>IFERROR(SUMPRODUCT(X208:X209*H208:H209),"0")</f>
        <v>0</v>
      </c>
      <c r="Y211" s="198">
        <f>IFERROR(SUMPRODUCT(Y208:Y209*H208:H209),"0")</f>
        <v>0</v>
      </c>
      <c r="Z211" s="37"/>
      <c r="AA211" s="199"/>
      <c r="AB211" s="199"/>
      <c r="AC211" s="199"/>
    </row>
    <row r="212" spans="1:68" ht="27.75" customHeight="1" x14ac:dyDescent="0.2">
      <c r="A212" s="238" t="s">
        <v>294</v>
      </c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48"/>
      <c r="AB212" s="48"/>
      <c r="AC212" s="48"/>
    </row>
    <row r="213" spans="1:68" ht="16.5" customHeight="1" x14ac:dyDescent="0.25">
      <c r="A213" s="205" t="s">
        <v>295</v>
      </c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191"/>
      <c r="AB213" s="191"/>
      <c r="AC213" s="191"/>
    </row>
    <row r="214" spans="1:68" ht="14.25" customHeight="1" x14ac:dyDescent="0.25">
      <c r="A214" s="241" t="s">
        <v>62</v>
      </c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192"/>
      <c r="AB214" s="192"/>
      <c r="AC214" s="192"/>
    </row>
    <row r="215" spans="1:68" ht="27" customHeight="1" x14ac:dyDescent="0.25">
      <c r="A215" s="54" t="s">
        <v>296</v>
      </c>
      <c r="B215" s="54" t="s">
        <v>297</v>
      </c>
      <c r="C215" s="31">
        <v>4301071036</v>
      </c>
      <c r="D215" s="200">
        <v>4607111036162</v>
      </c>
      <c r="E215" s="201"/>
      <c r="F215" s="195">
        <v>0.8</v>
      </c>
      <c r="G215" s="32">
        <v>8</v>
      </c>
      <c r="H215" s="195">
        <v>6.4</v>
      </c>
      <c r="I215" s="195">
        <v>6.6811999999999996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90</v>
      </c>
      <c r="P215" s="224" t="s">
        <v>298</v>
      </c>
      <c r="Q215" s="203"/>
      <c r="R215" s="203"/>
      <c r="S215" s="203"/>
      <c r="T215" s="204"/>
      <c r="U215" s="34"/>
      <c r="V215" s="34"/>
      <c r="W215" s="35" t="s">
        <v>68</v>
      </c>
      <c r="X215" s="196">
        <v>0</v>
      </c>
      <c r="Y215" s="197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69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2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13"/>
      <c r="P216" s="209" t="s">
        <v>70</v>
      </c>
      <c r="Q216" s="210"/>
      <c r="R216" s="210"/>
      <c r="S216" s="210"/>
      <c r="T216" s="210"/>
      <c r="U216" s="210"/>
      <c r="V216" s="211"/>
      <c r="W216" s="37" t="s">
        <v>68</v>
      </c>
      <c r="X216" s="198">
        <f>IFERROR(SUM(X215:X215),"0")</f>
        <v>0</v>
      </c>
      <c r="Y216" s="198">
        <f>IFERROR(SUM(Y215:Y215),"0")</f>
        <v>0</v>
      </c>
      <c r="Z216" s="198">
        <f>IFERROR(IF(Z215="",0,Z215),"0")</f>
        <v>0</v>
      </c>
      <c r="AA216" s="199"/>
      <c r="AB216" s="199"/>
      <c r="AC216" s="199"/>
    </row>
    <row r="217" spans="1:68" x14ac:dyDescent="0.2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13"/>
      <c r="P217" s="209" t="s">
        <v>70</v>
      </c>
      <c r="Q217" s="210"/>
      <c r="R217" s="210"/>
      <c r="S217" s="210"/>
      <c r="T217" s="210"/>
      <c r="U217" s="210"/>
      <c r="V217" s="211"/>
      <c r="W217" s="37" t="s">
        <v>71</v>
      </c>
      <c r="X217" s="198">
        <f>IFERROR(SUMPRODUCT(X215:X215*H215:H215),"0")</f>
        <v>0</v>
      </c>
      <c r="Y217" s="198">
        <f>IFERROR(SUMPRODUCT(Y215:Y215*H215:H215),"0")</f>
        <v>0</v>
      </c>
      <c r="Z217" s="37"/>
      <c r="AA217" s="199"/>
      <c r="AB217" s="199"/>
      <c r="AC217" s="199"/>
    </row>
    <row r="218" spans="1:68" ht="27.75" customHeight="1" x14ac:dyDescent="0.2">
      <c r="A218" s="238" t="s">
        <v>299</v>
      </c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48"/>
      <c r="AB218" s="48"/>
      <c r="AC218" s="48"/>
    </row>
    <row r="219" spans="1:68" ht="16.5" customHeight="1" x14ac:dyDescent="0.25">
      <c r="A219" s="205" t="s">
        <v>300</v>
      </c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  <c r="AA219" s="191"/>
      <c r="AB219" s="191"/>
      <c r="AC219" s="191"/>
    </row>
    <row r="220" spans="1:68" ht="14.25" customHeight="1" x14ac:dyDescent="0.25">
      <c r="A220" s="241" t="s">
        <v>62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  <c r="AA220" s="192"/>
      <c r="AB220" s="192"/>
      <c r="AC220" s="192"/>
    </row>
    <row r="221" spans="1:68" ht="27" customHeight="1" x14ac:dyDescent="0.25">
      <c r="A221" s="54" t="s">
        <v>301</v>
      </c>
      <c r="B221" s="54" t="s">
        <v>302</v>
      </c>
      <c r="C221" s="31">
        <v>4301071029</v>
      </c>
      <c r="D221" s="200">
        <v>4607111035899</v>
      </c>
      <c r="E221" s="201"/>
      <c r="F221" s="195">
        <v>1</v>
      </c>
      <c r="G221" s="32">
        <v>5</v>
      </c>
      <c r="H221" s="195">
        <v>5</v>
      </c>
      <c r="I221" s="195">
        <v>5.2619999999999996</v>
      </c>
      <c r="J221" s="32">
        <v>84</v>
      </c>
      <c r="K221" s="32" t="s">
        <v>65</v>
      </c>
      <c r="L221" s="32" t="s">
        <v>66</v>
      </c>
      <c r="M221" s="33" t="s">
        <v>67</v>
      </c>
      <c r="N221" s="33"/>
      <c r="O221" s="32">
        <v>180</v>
      </c>
      <c r="P221" s="2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3"/>
      <c r="R221" s="203"/>
      <c r="S221" s="203"/>
      <c r="T221" s="204"/>
      <c r="U221" s="34"/>
      <c r="V221" s="34"/>
      <c r="W221" s="35" t="s">
        <v>68</v>
      </c>
      <c r="X221" s="196">
        <v>0</v>
      </c>
      <c r="Y221" s="197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69</v>
      </c>
      <c r="AK221" s="69">
        <v>1</v>
      </c>
      <c r="BB221" s="15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303</v>
      </c>
      <c r="B222" s="54" t="s">
        <v>304</v>
      </c>
      <c r="C222" s="31">
        <v>4301070991</v>
      </c>
      <c r="D222" s="200">
        <v>4607111038180</v>
      </c>
      <c r="E222" s="201"/>
      <c r="F222" s="195">
        <v>0.4</v>
      </c>
      <c r="G222" s="32">
        <v>16</v>
      </c>
      <c r="H222" s="195">
        <v>6.4</v>
      </c>
      <c r="I222" s="195">
        <v>6.71</v>
      </c>
      <c r="J222" s="32">
        <v>84</v>
      </c>
      <c r="K222" s="32" t="s">
        <v>65</v>
      </c>
      <c r="L222" s="32" t="s">
        <v>66</v>
      </c>
      <c r="M222" s="33" t="s">
        <v>67</v>
      </c>
      <c r="N222" s="33"/>
      <c r="O222" s="32">
        <v>180</v>
      </c>
      <c r="P222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3"/>
      <c r="R222" s="203"/>
      <c r="S222" s="203"/>
      <c r="T222" s="204"/>
      <c r="U222" s="34"/>
      <c r="V222" s="34"/>
      <c r="W222" s="35" t="s">
        <v>68</v>
      </c>
      <c r="X222" s="196">
        <v>0</v>
      </c>
      <c r="Y222" s="197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69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2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13"/>
      <c r="P223" s="209" t="s">
        <v>70</v>
      </c>
      <c r="Q223" s="210"/>
      <c r="R223" s="210"/>
      <c r="S223" s="210"/>
      <c r="T223" s="210"/>
      <c r="U223" s="210"/>
      <c r="V223" s="211"/>
      <c r="W223" s="37" t="s">
        <v>68</v>
      </c>
      <c r="X223" s="198">
        <f>IFERROR(SUM(X221:X222),"0")</f>
        <v>0</v>
      </c>
      <c r="Y223" s="198">
        <f>IFERROR(SUM(Y221:Y222),"0")</f>
        <v>0</v>
      </c>
      <c r="Z223" s="198">
        <f>IFERROR(IF(Z221="",0,Z221),"0")+IFERROR(IF(Z222="",0,Z222),"0")</f>
        <v>0</v>
      </c>
      <c r="AA223" s="199"/>
      <c r="AB223" s="199"/>
      <c r="AC223" s="199"/>
    </row>
    <row r="224" spans="1:68" x14ac:dyDescent="0.2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13"/>
      <c r="P224" s="209" t="s">
        <v>70</v>
      </c>
      <c r="Q224" s="210"/>
      <c r="R224" s="210"/>
      <c r="S224" s="210"/>
      <c r="T224" s="210"/>
      <c r="U224" s="210"/>
      <c r="V224" s="211"/>
      <c r="W224" s="37" t="s">
        <v>71</v>
      </c>
      <c r="X224" s="198">
        <f>IFERROR(SUMPRODUCT(X221:X222*H221:H222),"0")</f>
        <v>0</v>
      </c>
      <c r="Y224" s="198">
        <f>IFERROR(SUMPRODUCT(Y221:Y222*H221:H222),"0")</f>
        <v>0</v>
      </c>
      <c r="Z224" s="37"/>
      <c r="AA224" s="199"/>
      <c r="AB224" s="199"/>
      <c r="AC224" s="199"/>
    </row>
    <row r="225" spans="1:68" ht="27.75" customHeight="1" x14ac:dyDescent="0.2">
      <c r="A225" s="238" t="s">
        <v>223</v>
      </c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  <c r="AA225" s="48"/>
      <c r="AB225" s="48"/>
      <c r="AC225" s="48"/>
    </row>
    <row r="226" spans="1:68" ht="16.5" customHeight="1" x14ac:dyDescent="0.25">
      <c r="A226" s="205" t="s">
        <v>223</v>
      </c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191"/>
      <c r="AB226" s="191"/>
      <c r="AC226" s="191"/>
    </row>
    <row r="227" spans="1:68" ht="14.25" customHeight="1" x14ac:dyDescent="0.25">
      <c r="A227" s="241" t="s">
        <v>62</v>
      </c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192"/>
      <c r="AB227" s="192"/>
      <c r="AC227" s="192"/>
    </row>
    <row r="228" spans="1:68" ht="27" customHeight="1" x14ac:dyDescent="0.25">
      <c r="A228" s="54" t="s">
        <v>305</v>
      </c>
      <c r="B228" s="54" t="s">
        <v>306</v>
      </c>
      <c r="C228" s="31">
        <v>4301071014</v>
      </c>
      <c r="D228" s="200">
        <v>4640242181264</v>
      </c>
      <c r="E228" s="201"/>
      <c r="F228" s="195">
        <v>0.7</v>
      </c>
      <c r="G228" s="32">
        <v>10</v>
      </c>
      <c r="H228" s="195">
        <v>7</v>
      </c>
      <c r="I228" s="195">
        <v>7.28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398" t="s">
        <v>307</v>
      </c>
      <c r="Q228" s="203"/>
      <c r="R228" s="203"/>
      <c r="S228" s="203"/>
      <c r="T228" s="204"/>
      <c r="U228" s="34"/>
      <c r="V228" s="34"/>
      <c r="W228" s="35" t="s">
        <v>68</v>
      </c>
      <c r="X228" s="196">
        <v>0</v>
      </c>
      <c r="Y228" s="197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69</v>
      </c>
      <c r="AK228" s="69">
        <v>1</v>
      </c>
      <c r="BB228" s="15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308</v>
      </c>
      <c r="B229" s="54" t="s">
        <v>309</v>
      </c>
      <c r="C229" s="31">
        <v>4301071021</v>
      </c>
      <c r="D229" s="200">
        <v>4640242181325</v>
      </c>
      <c r="E229" s="201"/>
      <c r="F229" s="195">
        <v>0.7</v>
      </c>
      <c r="G229" s="32">
        <v>10</v>
      </c>
      <c r="H229" s="195">
        <v>7</v>
      </c>
      <c r="I229" s="195">
        <v>7.28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327" t="s">
        <v>310</v>
      </c>
      <c r="Q229" s="203"/>
      <c r="R229" s="203"/>
      <c r="S229" s="203"/>
      <c r="T229" s="204"/>
      <c r="U229" s="34"/>
      <c r="V229" s="34"/>
      <c r="W229" s="35" t="s">
        <v>68</v>
      </c>
      <c r="X229" s="196">
        <v>0</v>
      </c>
      <c r="Y229" s="197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69</v>
      </c>
      <c r="AK229" s="69">
        <v>1</v>
      </c>
      <c r="BB229" s="160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311</v>
      </c>
      <c r="B230" s="54" t="s">
        <v>312</v>
      </c>
      <c r="C230" s="31">
        <v>4301070993</v>
      </c>
      <c r="D230" s="200">
        <v>4640242180670</v>
      </c>
      <c r="E230" s="201"/>
      <c r="F230" s="195">
        <v>1</v>
      </c>
      <c r="G230" s="32">
        <v>6</v>
      </c>
      <c r="H230" s="195">
        <v>6</v>
      </c>
      <c r="I230" s="195">
        <v>6.23</v>
      </c>
      <c r="J230" s="32">
        <v>84</v>
      </c>
      <c r="K230" s="32" t="s">
        <v>65</v>
      </c>
      <c r="L230" s="32" t="s">
        <v>66</v>
      </c>
      <c r="M230" s="33" t="s">
        <v>67</v>
      </c>
      <c r="N230" s="33"/>
      <c r="O230" s="32">
        <v>180</v>
      </c>
      <c r="P230" s="269" t="s">
        <v>313</v>
      </c>
      <c r="Q230" s="203"/>
      <c r="R230" s="203"/>
      <c r="S230" s="203"/>
      <c r="T230" s="204"/>
      <c r="U230" s="34"/>
      <c r="V230" s="34"/>
      <c r="W230" s="35" t="s">
        <v>68</v>
      </c>
      <c r="X230" s="196">
        <v>0</v>
      </c>
      <c r="Y230" s="197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69</v>
      </c>
      <c r="AK230" s="69">
        <v>1</v>
      </c>
      <c r="BB230" s="16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12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13"/>
      <c r="P231" s="209" t="s">
        <v>70</v>
      </c>
      <c r="Q231" s="210"/>
      <c r="R231" s="210"/>
      <c r="S231" s="210"/>
      <c r="T231" s="210"/>
      <c r="U231" s="210"/>
      <c r="V231" s="211"/>
      <c r="W231" s="37" t="s">
        <v>68</v>
      </c>
      <c r="X231" s="198">
        <f>IFERROR(SUM(X228:X230),"0")</f>
        <v>0</v>
      </c>
      <c r="Y231" s="198">
        <f>IFERROR(SUM(Y228:Y230),"0")</f>
        <v>0</v>
      </c>
      <c r="Z231" s="198">
        <f>IFERROR(IF(Z228="",0,Z228),"0")+IFERROR(IF(Z229="",0,Z229),"0")+IFERROR(IF(Z230="",0,Z230),"0")</f>
        <v>0</v>
      </c>
      <c r="AA231" s="199"/>
      <c r="AB231" s="199"/>
      <c r="AC231" s="199"/>
    </row>
    <row r="232" spans="1:68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13"/>
      <c r="P232" s="209" t="s">
        <v>70</v>
      </c>
      <c r="Q232" s="210"/>
      <c r="R232" s="210"/>
      <c r="S232" s="210"/>
      <c r="T232" s="210"/>
      <c r="U232" s="210"/>
      <c r="V232" s="211"/>
      <c r="W232" s="37" t="s">
        <v>71</v>
      </c>
      <c r="X232" s="198">
        <f>IFERROR(SUMPRODUCT(X228:X230*H228:H230),"0")</f>
        <v>0</v>
      </c>
      <c r="Y232" s="198">
        <f>IFERROR(SUMPRODUCT(Y228:Y230*H228:H230),"0")</f>
        <v>0</v>
      </c>
      <c r="Z232" s="37"/>
      <c r="AA232" s="199"/>
      <c r="AB232" s="199"/>
      <c r="AC232" s="199"/>
    </row>
    <row r="233" spans="1:68" ht="14.25" customHeight="1" x14ac:dyDescent="0.25">
      <c r="A233" s="241" t="s">
        <v>146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  <c r="AA233" s="192"/>
      <c r="AB233" s="192"/>
      <c r="AC233" s="192"/>
    </row>
    <row r="234" spans="1:68" ht="27" customHeight="1" x14ac:dyDescent="0.25">
      <c r="A234" s="54" t="s">
        <v>314</v>
      </c>
      <c r="B234" s="54" t="s">
        <v>315</v>
      </c>
      <c r="C234" s="31">
        <v>4301131019</v>
      </c>
      <c r="D234" s="200">
        <v>4640242180427</v>
      </c>
      <c r="E234" s="201"/>
      <c r="F234" s="195">
        <v>1.8</v>
      </c>
      <c r="G234" s="32">
        <v>1</v>
      </c>
      <c r="H234" s="195">
        <v>1.8</v>
      </c>
      <c r="I234" s="195">
        <v>1.915</v>
      </c>
      <c r="J234" s="32">
        <v>234</v>
      </c>
      <c r="K234" s="32" t="s">
        <v>138</v>
      </c>
      <c r="L234" s="32" t="s">
        <v>66</v>
      </c>
      <c r="M234" s="33" t="s">
        <v>67</v>
      </c>
      <c r="N234" s="33"/>
      <c r="O234" s="32">
        <v>180</v>
      </c>
      <c r="P234" s="242" t="s">
        <v>316</v>
      </c>
      <c r="Q234" s="203"/>
      <c r="R234" s="203"/>
      <c r="S234" s="203"/>
      <c r="T234" s="204"/>
      <c r="U234" s="34"/>
      <c r="V234" s="34"/>
      <c r="W234" s="35" t="s">
        <v>68</v>
      </c>
      <c r="X234" s="196">
        <v>0</v>
      </c>
      <c r="Y234" s="197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69</v>
      </c>
      <c r="AK234" s="69">
        <v>1</v>
      </c>
      <c r="BB234" s="162" t="s">
        <v>78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12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13"/>
      <c r="P235" s="209" t="s">
        <v>70</v>
      </c>
      <c r="Q235" s="210"/>
      <c r="R235" s="210"/>
      <c r="S235" s="210"/>
      <c r="T235" s="210"/>
      <c r="U235" s="210"/>
      <c r="V235" s="211"/>
      <c r="W235" s="37" t="s">
        <v>68</v>
      </c>
      <c r="X235" s="198">
        <f>IFERROR(SUM(X234:X234),"0")</f>
        <v>0</v>
      </c>
      <c r="Y235" s="198">
        <f>IFERROR(SUM(Y234:Y234),"0")</f>
        <v>0</v>
      </c>
      <c r="Z235" s="198">
        <f>IFERROR(IF(Z234="",0,Z234),"0")</f>
        <v>0</v>
      </c>
      <c r="AA235" s="199"/>
      <c r="AB235" s="199"/>
      <c r="AC235" s="199"/>
    </row>
    <row r="236" spans="1:68" x14ac:dyDescent="0.2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13"/>
      <c r="P236" s="209" t="s">
        <v>70</v>
      </c>
      <c r="Q236" s="210"/>
      <c r="R236" s="210"/>
      <c r="S236" s="210"/>
      <c r="T236" s="210"/>
      <c r="U236" s="210"/>
      <c r="V236" s="211"/>
      <c r="W236" s="37" t="s">
        <v>71</v>
      </c>
      <c r="X236" s="198">
        <f>IFERROR(SUMPRODUCT(X234:X234*H234:H234),"0")</f>
        <v>0</v>
      </c>
      <c r="Y236" s="198">
        <f>IFERROR(SUMPRODUCT(Y234:Y234*H234:H234),"0")</f>
        <v>0</v>
      </c>
      <c r="Z236" s="37"/>
      <c r="AA236" s="199"/>
      <c r="AB236" s="199"/>
      <c r="AC236" s="199"/>
    </row>
    <row r="237" spans="1:68" ht="14.25" customHeight="1" x14ac:dyDescent="0.25">
      <c r="A237" s="241" t="s">
        <v>74</v>
      </c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  <c r="AA237" s="192"/>
      <c r="AB237" s="192"/>
      <c r="AC237" s="192"/>
    </row>
    <row r="238" spans="1:68" ht="27" customHeight="1" x14ac:dyDescent="0.25">
      <c r="A238" s="54" t="s">
        <v>317</v>
      </c>
      <c r="B238" s="54" t="s">
        <v>318</v>
      </c>
      <c r="C238" s="31">
        <v>4301132080</v>
      </c>
      <c r="D238" s="200">
        <v>4640242180397</v>
      </c>
      <c r="E238" s="201"/>
      <c r="F238" s="195">
        <v>1</v>
      </c>
      <c r="G238" s="32">
        <v>6</v>
      </c>
      <c r="H238" s="195">
        <v>6</v>
      </c>
      <c r="I238" s="195">
        <v>6.26</v>
      </c>
      <c r="J238" s="32">
        <v>84</v>
      </c>
      <c r="K238" s="32" t="s">
        <v>65</v>
      </c>
      <c r="L238" s="32" t="s">
        <v>66</v>
      </c>
      <c r="M238" s="33" t="s">
        <v>67</v>
      </c>
      <c r="N238" s="33"/>
      <c r="O238" s="32">
        <v>180</v>
      </c>
      <c r="P238" s="325" t="s">
        <v>319</v>
      </c>
      <c r="Q238" s="203"/>
      <c r="R238" s="203"/>
      <c r="S238" s="203"/>
      <c r="T238" s="204"/>
      <c r="U238" s="34"/>
      <c r="V238" s="34"/>
      <c r="W238" s="35" t="s">
        <v>68</v>
      </c>
      <c r="X238" s="196">
        <v>84</v>
      </c>
      <c r="Y238" s="197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69</v>
      </c>
      <c r="AK238" s="69">
        <v>1</v>
      </c>
      <c r="BB238" s="163" t="s">
        <v>78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customHeight="1" x14ac:dyDescent="0.25">
      <c r="A239" s="54" t="s">
        <v>320</v>
      </c>
      <c r="B239" s="54" t="s">
        <v>321</v>
      </c>
      <c r="C239" s="31">
        <v>4301132104</v>
      </c>
      <c r="D239" s="200">
        <v>4640242181219</v>
      </c>
      <c r="E239" s="201"/>
      <c r="F239" s="195">
        <v>0.3</v>
      </c>
      <c r="G239" s="32">
        <v>9</v>
      </c>
      <c r="H239" s="195">
        <v>2.7</v>
      </c>
      <c r="I239" s="195">
        <v>2.8450000000000002</v>
      </c>
      <c r="J239" s="32">
        <v>234</v>
      </c>
      <c r="K239" s="32" t="s">
        <v>138</v>
      </c>
      <c r="L239" s="32" t="s">
        <v>66</v>
      </c>
      <c r="M239" s="33" t="s">
        <v>67</v>
      </c>
      <c r="N239" s="33"/>
      <c r="O239" s="32">
        <v>180</v>
      </c>
      <c r="P239" s="302" t="s">
        <v>322</v>
      </c>
      <c r="Q239" s="203"/>
      <c r="R239" s="203"/>
      <c r="S239" s="203"/>
      <c r="T239" s="204"/>
      <c r="U239" s="34"/>
      <c r="V239" s="34"/>
      <c r="W239" s="35" t="s">
        <v>68</v>
      </c>
      <c r="X239" s="196">
        <v>0</v>
      </c>
      <c r="Y239" s="197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69</v>
      </c>
      <c r="AK239" s="69">
        <v>1</v>
      </c>
      <c r="BB239" s="164" t="s">
        <v>78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2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13"/>
      <c r="P240" s="209" t="s">
        <v>70</v>
      </c>
      <c r="Q240" s="210"/>
      <c r="R240" s="210"/>
      <c r="S240" s="210"/>
      <c r="T240" s="210"/>
      <c r="U240" s="210"/>
      <c r="V240" s="211"/>
      <c r="W240" s="37" t="s">
        <v>68</v>
      </c>
      <c r="X240" s="198">
        <f>IFERROR(SUM(X238:X239),"0")</f>
        <v>84</v>
      </c>
      <c r="Y240" s="198">
        <f>IFERROR(SUM(Y238:Y239),"0")</f>
        <v>84</v>
      </c>
      <c r="Z240" s="198">
        <f>IFERROR(IF(Z238="",0,Z238),"0")+IFERROR(IF(Z239="",0,Z239),"0")</f>
        <v>1.302</v>
      </c>
      <c r="AA240" s="199"/>
      <c r="AB240" s="199"/>
      <c r="AC240" s="199"/>
    </row>
    <row r="241" spans="1:68" x14ac:dyDescent="0.2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13"/>
      <c r="P241" s="209" t="s">
        <v>70</v>
      </c>
      <c r="Q241" s="210"/>
      <c r="R241" s="210"/>
      <c r="S241" s="210"/>
      <c r="T241" s="210"/>
      <c r="U241" s="210"/>
      <c r="V241" s="211"/>
      <c r="W241" s="37" t="s">
        <v>71</v>
      </c>
      <c r="X241" s="198">
        <f>IFERROR(SUMPRODUCT(X238:X239*H238:H239),"0")</f>
        <v>504</v>
      </c>
      <c r="Y241" s="198">
        <f>IFERROR(SUMPRODUCT(Y238:Y239*H238:H239),"0")</f>
        <v>504</v>
      </c>
      <c r="Z241" s="37"/>
      <c r="AA241" s="199"/>
      <c r="AB241" s="199"/>
      <c r="AC241" s="199"/>
    </row>
    <row r="242" spans="1:68" ht="14.25" customHeight="1" x14ac:dyDescent="0.25">
      <c r="A242" s="241" t="s">
        <v>165</v>
      </c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  <c r="L242" s="206"/>
      <c r="M242" s="206"/>
      <c r="N242" s="206"/>
      <c r="O242" s="206"/>
      <c r="P242" s="206"/>
      <c r="Q242" s="206"/>
      <c r="R242" s="206"/>
      <c r="S242" s="206"/>
      <c r="T242" s="206"/>
      <c r="U242" s="206"/>
      <c r="V242" s="206"/>
      <c r="W242" s="206"/>
      <c r="X242" s="206"/>
      <c r="Y242" s="206"/>
      <c r="Z242" s="206"/>
      <c r="AA242" s="192"/>
      <c r="AB242" s="192"/>
      <c r="AC242" s="192"/>
    </row>
    <row r="243" spans="1:68" ht="27" customHeight="1" x14ac:dyDescent="0.25">
      <c r="A243" s="54" t="s">
        <v>323</v>
      </c>
      <c r="B243" s="54" t="s">
        <v>324</v>
      </c>
      <c r="C243" s="31">
        <v>4301136028</v>
      </c>
      <c r="D243" s="200">
        <v>4640242180304</v>
      </c>
      <c r="E243" s="201"/>
      <c r="F243" s="195">
        <v>2.7</v>
      </c>
      <c r="G243" s="32">
        <v>1</v>
      </c>
      <c r="H243" s="195">
        <v>2.7</v>
      </c>
      <c r="I243" s="195">
        <v>2.8906000000000001</v>
      </c>
      <c r="J243" s="32">
        <v>126</v>
      </c>
      <c r="K243" s="32" t="s">
        <v>77</v>
      </c>
      <c r="L243" s="32" t="s">
        <v>66</v>
      </c>
      <c r="M243" s="33" t="s">
        <v>67</v>
      </c>
      <c r="N243" s="33"/>
      <c r="O243" s="32">
        <v>180</v>
      </c>
      <c r="P243" s="401" t="s">
        <v>325</v>
      </c>
      <c r="Q243" s="203"/>
      <c r="R243" s="203"/>
      <c r="S243" s="203"/>
      <c r="T243" s="204"/>
      <c r="U243" s="34"/>
      <c r="V243" s="34"/>
      <c r="W243" s="35" t="s">
        <v>68</v>
      </c>
      <c r="X243" s="196">
        <v>0</v>
      </c>
      <c r="Y243" s="197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69</v>
      </c>
      <c r="AK243" s="69">
        <v>1</v>
      </c>
      <c r="BB243" s="165" t="s">
        <v>78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326</v>
      </c>
      <c r="B244" s="54" t="s">
        <v>327</v>
      </c>
      <c r="C244" s="31">
        <v>4301136026</v>
      </c>
      <c r="D244" s="200">
        <v>4640242180236</v>
      </c>
      <c r="E244" s="201"/>
      <c r="F244" s="195">
        <v>5</v>
      </c>
      <c r="G244" s="32">
        <v>1</v>
      </c>
      <c r="H244" s="195">
        <v>5</v>
      </c>
      <c r="I244" s="195">
        <v>5.2350000000000003</v>
      </c>
      <c r="J244" s="32">
        <v>84</v>
      </c>
      <c r="K244" s="32" t="s">
        <v>65</v>
      </c>
      <c r="L244" s="32" t="s">
        <v>66</v>
      </c>
      <c r="M244" s="33" t="s">
        <v>67</v>
      </c>
      <c r="N244" s="33"/>
      <c r="O244" s="32">
        <v>180</v>
      </c>
      <c r="P244" s="202" t="s">
        <v>328</v>
      </c>
      <c r="Q244" s="203"/>
      <c r="R244" s="203"/>
      <c r="S244" s="203"/>
      <c r="T244" s="204"/>
      <c r="U244" s="34"/>
      <c r="V244" s="34"/>
      <c r="W244" s="35" t="s">
        <v>68</v>
      </c>
      <c r="X244" s="196">
        <v>252</v>
      </c>
      <c r="Y244" s="197">
        <f>IFERROR(IF(X244="","",X244),"")</f>
        <v>252</v>
      </c>
      <c r="Z244" s="36">
        <f>IFERROR(IF(X244="","",X244*0.0155),"")</f>
        <v>3.9060000000000001</v>
      </c>
      <c r="AA244" s="56"/>
      <c r="AB244" s="57"/>
      <c r="AC244" s="68"/>
      <c r="AG244" s="67"/>
      <c r="AJ244" s="69" t="s">
        <v>69</v>
      </c>
      <c r="AK244" s="69">
        <v>1</v>
      </c>
      <c r="BB244" s="166" t="s">
        <v>78</v>
      </c>
      <c r="BM244" s="67">
        <f>IFERROR(X244*I244,"0")</f>
        <v>1319.22</v>
      </c>
      <c r="BN244" s="67">
        <f>IFERROR(Y244*I244,"0")</f>
        <v>1319.22</v>
      </c>
      <c r="BO244" s="67">
        <f>IFERROR(X244/J244,"0")</f>
        <v>3</v>
      </c>
      <c r="BP244" s="67">
        <f>IFERROR(Y244/J244,"0")</f>
        <v>3</v>
      </c>
    </row>
    <row r="245" spans="1:68" ht="27" customHeight="1" x14ac:dyDescent="0.25">
      <c r="A245" s="54" t="s">
        <v>329</v>
      </c>
      <c r="B245" s="54" t="s">
        <v>330</v>
      </c>
      <c r="C245" s="31">
        <v>4301136029</v>
      </c>
      <c r="D245" s="200">
        <v>4640242180410</v>
      </c>
      <c r="E245" s="201"/>
      <c r="F245" s="195">
        <v>2.2400000000000002</v>
      </c>
      <c r="G245" s="32">
        <v>1</v>
      </c>
      <c r="H245" s="195">
        <v>2.2400000000000002</v>
      </c>
      <c r="I245" s="195">
        <v>2.4319999999999999</v>
      </c>
      <c r="J245" s="32">
        <v>126</v>
      </c>
      <c r="K245" s="32" t="s">
        <v>77</v>
      </c>
      <c r="L245" s="32" t="s">
        <v>66</v>
      </c>
      <c r="M245" s="33" t="s">
        <v>67</v>
      </c>
      <c r="N245" s="33"/>
      <c r="O245" s="32">
        <v>180</v>
      </c>
      <c r="P245" s="32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03"/>
      <c r="R245" s="203"/>
      <c r="S245" s="203"/>
      <c r="T245" s="204"/>
      <c r="U245" s="34"/>
      <c r="V245" s="34"/>
      <c r="W245" s="35" t="s">
        <v>68</v>
      </c>
      <c r="X245" s="196">
        <v>0</v>
      </c>
      <c r="Y245" s="197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69</v>
      </c>
      <c r="AK245" s="69">
        <v>1</v>
      </c>
      <c r="BB245" s="167" t="s">
        <v>78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2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13"/>
      <c r="P246" s="209" t="s">
        <v>70</v>
      </c>
      <c r="Q246" s="210"/>
      <c r="R246" s="210"/>
      <c r="S246" s="210"/>
      <c r="T246" s="210"/>
      <c r="U246" s="210"/>
      <c r="V246" s="211"/>
      <c r="W246" s="37" t="s">
        <v>68</v>
      </c>
      <c r="X246" s="198">
        <f>IFERROR(SUM(X243:X245),"0")</f>
        <v>252</v>
      </c>
      <c r="Y246" s="198">
        <f>IFERROR(SUM(Y243:Y245),"0")</f>
        <v>252</v>
      </c>
      <c r="Z246" s="198">
        <f>IFERROR(IF(Z243="",0,Z243),"0")+IFERROR(IF(Z244="",0,Z244),"0")+IFERROR(IF(Z245="",0,Z245),"0")</f>
        <v>3.9060000000000001</v>
      </c>
      <c r="AA246" s="199"/>
      <c r="AB246" s="199"/>
      <c r="AC246" s="199"/>
    </row>
    <row r="247" spans="1:68" x14ac:dyDescent="0.2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13"/>
      <c r="P247" s="209" t="s">
        <v>70</v>
      </c>
      <c r="Q247" s="210"/>
      <c r="R247" s="210"/>
      <c r="S247" s="210"/>
      <c r="T247" s="210"/>
      <c r="U247" s="210"/>
      <c r="V247" s="211"/>
      <c r="W247" s="37" t="s">
        <v>71</v>
      </c>
      <c r="X247" s="198">
        <f>IFERROR(SUMPRODUCT(X243:X245*H243:H245),"0")</f>
        <v>1260</v>
      </c>
      <c r="Y247" s="198">
        <f>IFERROR(SUMPRODUCT(Y243:Y245*H243:H245),"0")</f>
        <v>1260</v>
      </c>
      <c r="Z247" s="37"/>
      <c r="AA247" s="199"/>
      <c r="AB247" s="199"/>
      <c r="AC247" s="199"/>
    </row>
    <row r="248" spans="1:68" ht="14.25" customHeight="1" x14ac:dyDescent="0.25">
      <c r="A248" s="241" t="s">
        <v>142</v>
      </c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6"/>
      <c r="P248" s="206"/>
      <c r="Q248" s="206"/>
      <c r="R248" s="206"/>
      <c r="S248" s="206"/>
      <c r="T248" s="206"/>
      <c r="U248" s="206"/>
      <c r="V248" s="206"/>
      <c r="W248" s="206"/>
      <c r="X248" s="206"/>
      <c r="Y248" s="206"/>
      <c r="Z248" s="206"/>
      <c r="AA248" s="192"/>
      <c r="AB248" s="192"/>
      <c r="AC248" s="192"/>
    </row>
    <row r="249" spans="1:68" ht="27" customHeight="1" x14ac:dyDescent="0.25">
      <c r="A249" s="54" t="s">
        <v>331</v>
      </c>
      <c r="B249" s="54" t="s">
        <v>332</v>
      </c>
      <c r="C249" s="31">
        <v>4301135193</v>
      </c>
      <c r="D249" s="200">
        <v>4640242180403</v>
      </c>
      <c r="E249" s="201"/>
      <c r="F249" s="195">
        <v>3</v>
      </c>
      <c r="G249" s="32">
        <v>1</v>
      </c>
      <c r="H249" s="195">
        <v>3</v>
      </c>
      <c r="I249" s="195">
        <v>3.1920000000000002</v>
      </c>
      <c r="J249" s="32">
        <v>126</v>
      </c>
      <c r="K249" s="32" t="s">
        <v>77</v>
      </c>
      <c r="L249" s="32" t="s">
        <v>66</v>
      </c>
      <c r="M249" s="33" t="s">
        <v>67</v>
      </c>
      <c r="N249" s="33"/>
      <c r="O249" s="32">
        <v>180</v>
      </c>
      <c r="P249" s="218" t="s">
        <v>333</v>
      </c>
      <c r="Q249" s="203"/>
      <c r="R249" s="203"/>
      <c r="S249" s="203"/>
      <c r="T249" s="204"/>
      <c r="U249" s="34"/>
      <c r="V249" s="34"/>
      <c r="W249" s="35" t="s">
        <v>68</v>
      </c>
      <c r="X249" s="196">
        <v>0</v>
      </c>
      <c r="Y249" s="197">
        <f t="shared" ref="Y249:Y267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69</v>
      </c>
      <c r="AK249" s="69">
        <v>1</v>
      </c>
      <c r="BB249" s="168" t="s">
        <v>78</v>
      </c>
      <c r="BM249" s="67">
        <f t="shared" ref="BM249:BM267" si="25">IFERROR(X249*I249,"0")</f>
        <v>0</v>
      </c>
      <c r="BN249" s="67">
        <f t="shared" ref="BN249:BN267" si="26">IFERROR(Y249*I249,"0")</f>
        <v>0</v>
      </c>
      <c r="BO249" s="67">
        <f t="shared" ref="BO249:BO267" si="27">IFERROR(X249/J249,"0")</f>
        <v>0</v>
      </c>
      <c r="BP249" s="67">
        <f t="shared" ref="BP249:BP267" si="28">IFERROR(Y249/J249,"0")</f>
        <v>0</v>
      </c>
    </row>
    <row r="250" spans="1:68" ht="27" customHeight="1" x14ac:dyDescent="0.25">
      <c r="A250" s="54" t="s">
        <v>334</v>
      </c>
      <c r="B250" s="54" t="s">
        <v>335</v>
      </c>
      <c r="C250" s="31">
        <v>4301135394</v>
      </c>
      <c r="D250" s="200">
        <v>4640242181561</v>
      </c>
      <c r="E250" s="201"/>
      <c r="F250" s="195">
        <v>3.7</v>
      </c>
      <c r="G250" s="32">
        <v>1</v>
      </c>
      <c r="H250" s="195">
        <v>3.7</v>
      </c>
      <c r="I250" s="195">
        <v>3.8919999999999999</v>
      </c>
      <c r="J250" s="32">
        <v>126</v>
      </c>
      <c r="K250" s="32" t="s">
        <v>77</v>
      </c>
      <c r="L250" s="32" t="s">
        <v>66</v>
      </c>
      <c r="M250" s="33" t="s">
        <v>67</v>
      </c>
      <c r="N250" s="33"/>
      <c r="O250" s="32">
        <v>180</v>
      </c>
      <c r="P250" s="282" t="s">
        <v>336</v>
      </c>
      <c r="Q250" s="203"/>
      <c r="R250" s="203"/>
      <c r="S250" s="203"/>
      <c r="T250" s="204"/>
      <c r="U250" s="34"/>
      <c r="V250" s="34"/>
      <c r="W250" s="35" t="s">
        <v>68</v>
      </c>
      <c r="X250" s="196">
        <v>378</v>
      </c>
      <c r="Y250" s="197">
        <f t="shared" si="24"/>
        <v>378</v>
      </c>
      <c r="Z250" s="36">
        <f>IFERROR(IF(X250="","",X250*0.00936),"")</f>
        <v>3.5380799999999999</v>
      </c>
      <c r="AA250" s="56"/>
      <c r="AB250" s="57"/>
      <c r="AC250" s="68"/>
      <c r="AG250" s="67"/>
      <c r="AJ250" s="69" t="s">
        <v>69</v>
      </c>
      <c r="AK250" s="69">
        <v>1</v>
      </c>
      <c r="BB250" s="169" t="s">
        <v>78</v>
      </c>
      <c r="BM250" s="67">
        <f t="shared" si="25"/>
        <v>1471.1759999999999</v>
      </c>
      <c r="BN250" s="67">
        <f t="shared" si="26"/>
        <v>1471.1759999999999</v>
      </c>
      <c r="BO250" s="67">
        <f t="shared" si="27"/>
        <v>3</v>
      </c>
      <c r="BP250" s="67">
        <f t="shared" si="28"/>
        <v>3</v>
      </c>
    </row>
    <row r="251" spans="1:68" ht="37.5" customHeight="1" x14ac:dyDescent="0.25">
      <c r="A251" s="54" t="s">
        <v>337</v>
      </c>
      <c r="B251" s="54" t="s">
        <v>338</v>
      </c>
      <c r="C251" s="31">
        <v>4301135187</v>
      </c>
      <c r="D251" s="200">
        <v>4640242180328</v>
      </c>
      <c r="E251" s="201"/>
      <c r="F251" s="195">
        <v>3.5</v>
      </c>
      <c r="G251" s="32">
        <v>1</v>
      </c>
      <c r="H251" s="195">
        <v>3.5</v>
      </c>
      <c r="I251" s="195">
        <v>3.6920000000000002</v>
      </c>
      <c r="J251" s="32">
        <v>126</v>
      </c>
      <c r="K251" s="32" t="s">
        <v>77</v>
      </c>
      <c r="L251" s="32" t="s">
        <v>66</v>
      </c>
      <c r="M251" s="33" t="s">
        <v>67</v>
      </c>
      <c r="N251" s="33"/>
      <c r="O251" s="32">
        <v>180</v>
      </c>
      <c r="P251" s="341" t="s">
        <v>339</v>
      </c>
      <c r="Q251" s="203"/>
      <c r="R251" s="203"/>
      <c r="S251" s="203"/>
      <c r="T251" s="204"/>
      <c r="U251" s="34"/>
      <c r="V251" s="34"/>
      <c r="W251" s="35" t="s">
        <v>68</v>
      </c>
      <c r="X251" s="196">
        <v>0</v>
      </c>
      <c r="Y251" s="197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69</v>
      </c>
      <c r="AK251" s="69">
        <v>1</v>
      </c>
      <c r="BB251" s="170" t="s">
        <v>78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340</v>
      </c>
      <c r="B252" s="54" t="s">
        <v>341</v>
      </c>
      <c r="C252" s="31">
        <v>4301135374</v>
      </c>
      <c r="D252" s="200">
        <v>4640242181424</v>
      </c>
      <c r="E252" s="201"/>
      <c r="F252" s="195">
        <v>5.5</v>
      </c>
      <c r="G252" s="32">
        <v>1</v>
      </c>
      <c r="H252" s="195">
        <v>5.5</v>
      </c>
      <c r="I252" s="195">
        <v>5.7350000000000003</v>
      </c>
      <c r="J252" s="32">
        <v>84</v>
      </c>
      <c r="K252" s="32" t="s">
        <v>65</v>
      </c>
      <c r="L252" s="32" t="s">
        <v>66</v>
      </c>
      <c r="M252" s="33" t="s">
        <v>67</v>
      </c>
      <c r="N252" s="33"/>
      <c r="O252" s="32">
        <v>180</v>
      </c>
      <c r="P252" s="232" t="s">
        <v>342</v>
      </c>
      <c r="Q252" s="203"/>
      <c r="R252" s="203"/>
      <c r="S252" s="203"/>
      <c r="T252" s="204"/>
      <c r="U252" s="34"/>
      <c r="V252" s="34"/>
      <c r="W252" s="35" t="s">
        <v>68</v>
      </c>
      <c r="X252" s="196">
        <v>252</v>
      </c>
      <c r="Y252" s="197">
        <f t="shared" si="24"/>
        <v>252</v>
      </c>
      <c r="Z252" s="36">
        <f>IFERROR(IF(X252="","",X252*0.0155),"")</f>
        <v>3.9060000000000001</v>
      </c>
      <c r="AA252" s="56"/>
      <c r="AB252" s="57"/>
      <c r="AC252" s="68"/>
      <c r="AG252" s="67"/>
      <c r="AJ252" s="69" t="s">
        <v>69</v>
      </c>
      <c r="AK252" s="69">
        <v>1</v>
      </c>
      <c r="BB252" s="171" t="s">
        <v>78</v>
      </c>
      <c r="BM252" s="67">
        <f t="shared" si="25"/>
        <v>1445.22</v>
      </c>
      <c r="BN252" s="67">
        <f t="shared" si="26"/>
        <v>1445.22</v>
      </c>
      <c r="BO252" s="67">
        <f t="shared" si="27"/>
        <v>3</v>
      </c>
      <c r="BP252" s="67">
        <f t="shared" si="28"/>
        <v>3</v>
      </c>
    </row>
    <row r="253" spans="1:68" ht="27" customHeight="1" x14ac:dyDescent="0.25">
      <c r="A253" s="54" t="s">
        <v>343</v>
      </c>
      <c r="B253" s="54" t="s">
        <v>344</v>
      </c>
      <c r="C253" s="31">
        <v>4301135320</v>
      </c>
      <c r="D253" s="200">
        <v>4640242181592</v>
      </c>
      <c r="E253" s="201"/>
      <c r="F253" s="195">
        <v>3.5</v>
      </c>
      <c r="G253" s="32">
        <v>1</v>
      </c>
      <c r="H253" s="195">
        <v>3.5</v>
      </c>
      <c r="I253" s="195">
        <v>3.6850000000000001</v>
      </c>
      <c r="J253" s="32">
        <v>126</v>
      </c>
      <c r="K253" s="32" t="s">
        <v>77</v>
      </c>
      <c r="L253" s="32" t="s">
        <v>66</v>
      </c>
      <c r="M253" s="33" t="s">
        <v>67</v>
      </c>
      <c r="N253" s="33"/>
      <c r="O253" s="32">
        <v>180</v>
      </c>
      <c r="P253" s="388" t="s">
        <v>345</v>
      </c>
      <c r="Q253" s="203"/>
      <c r="R253" s="203"/>
      <c r="S253" s="203"/>
      <c r="T253" s="204"/>
      <c r="U253" s="34"/>
      <c r="V253" s="34"/>
      <c r="W253" s="35" t="s">
        <v>68</v>
      </c>
      <c r="X253" s="196">
        <v>0</v>
      </c>
      <c r="Y253" s="197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69</v>
      </c>
      <c r="AK253" s="69">
        <v>1</v>
      </c>
      <c r="BB253" s="172" t="s">
        <v>78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346</v>
      </c>
      <c r="B254" s="54" t="s">
        <v>347</v>
      </c>
      <c r="C254" s="31">
        <v>4301135405</v>
      </c>
      <c r="D254" s="200">
        <v>4640242181523</v>
      </c>
      <c r="E254" s="201"/>
      <c r="F254" s="195">
        <v>3</v>
      </c>
      <c r="G254" s="32">
        <v>1</v>
      </c>
      <c r="H254" s="195">
        <v>3</v>
      </c>
      <c r="I254" s="195">
        <v>3.1920000000000002</v>
      </c>
      <c r="J254" s="32">
        <v>126</v>
      </c>
      <c r="K254" s="32" t="s">
        <v>77</v>
      </c>
      <c r="L254" s="32" t="s">
        <v>66</v>
      </c>
      <c r="M254" s="33" t="s">
        <v>67</v>
      </c>
      <c r="N254" s="33"/>
      <c r="O254" s="32">
        <v>180</v>
      </c>
      <c r="P254" s="340" t="s">
        <v>348</v>
      </c>
      <c r="Q254" s="203"/>
      <c r="R254" s="203"/>
      <c r="S254" s="203"/>
      <c r="T254" s="204"/>
      <c r="U254" s="34"/>
      <c r="V254" s="34"/>
      <c r="W254" s="35" t="s">
        <v>68</v>
      </c>
      <c r="X254" s="196">
        <v>0</v>
      </c>
      <c r="Y254" s="197">
        <f t="shared" si="24"/>
        <v>0</v>
      </c>
      <c r="Z254" s="36">
        <f t="shared" si="29"/>
        <v>0</v>
      </c>
      <c r="AA254" s="56"/>
      <c r="AB254" s="57"/>
      <c r="AC254" s="68"/>
      <c r="AG254" s="67"/>
      <c r="AJ254" s="69" t="s">
        <v>69</v>
      </c>
      <c r="AK254" s="69">
        <v>1</v>
      </c>
      <c r="BB254" s="173" t="s">
        <v>78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349</v>
      </c>
      <c r="B255" s="54" t="s">
        <v>350</v>
      </c>
      <c r="C255" s="31">
        <v>4301135404</v>
      </c>
      <c r="D255" s="200">
        <v>4640242181516</v>
      </c>
      <c r="E255" s="201"/>
      <c r="F255" s="195">
        <v>3.7</v>
      </c>
      <c r="G255" s="32">
        <v>1</v>
      </c>
      <c r="H255" s="195">
        <v>3.7</v>
      </c>
      <c r="I255" s="195">
        <v>3.8919999999999999</v>
      </c>
      <c r="J255" s="32">
        <v>126</v>
      </c>
      <c r="K255" s="32" t="s">
        <v>77</v>
      </c>
      <c r="L255" s="32" t="s">
        <v>66</v>
      </c>
      <c r="M255" s="33" t="s">
        <v>67</v>
      </c>
      <c r="N255" s="33"/>
      <c r="O255" s="32">
        <v>180</v>
      </c>
      <c r="P255" s="272" t="s">
        <v>351</v>
      </c>
      <c r="Q255" s="203"/>
      <c r="R255" s="203"/>
      <c r="S255" s="203"/>
      <c r="T255" s="204"/>
      <c r="U255" s="34"/>
      <c r="V255" s="34"/>
      <c r="W255" s="35" t="s">
        <v>68</v>
      </c>
      <c r="X255" s="196">
        <v>0</v>
      </c>
      <c r="Y255" s="197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69</v>
      </c>
      <c r="AK255" s="69">
        <v>1</v>
      </c>
      <c r="BB255" s="174" t="s">
        <v>78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customHeight="1" x14ac:dyDescent="0.25">
      <c r="A256" s="54" t="s">
        <v>352</v>
      </c>
      <c r="B256" s="54" t="s">
        <v>353</v>
      </c>
      <c r="C256" s="31">
        <v>4301135402</v>
      </c>
      <c r="D256" s="200">
        <v>4640242181493</v>
      </c>
      <c r="E256" s="201"/>
      <c r="F256" s="195">
        <v>3.7</v>
      </c>
      <c r="G256" s="32">
        <v>1</v>
      </c>
      <c r="H256" s="195">
        <v>3.7</v>
      </c>
      <c r="I256" s="195">
        <v>3.8919999999999999</v>
      </c>
      <c r="J256" s="32">
        <v>126</v>
      </c>
      <c r="K256" s="32" t="s">
        <v>77</v>
      </c>
      <c r="L256" s="32" t="s">
        <v>66</v>
      </c>
      <c r="M256" s="33" t="s">
        <v>67</v>
      </c>
      <c r="N256" s="33"/>
      <c r="O256" s="32">
        <v>180</v>
      </c>
      <c r="P256" s="343" t="s">
        <v>354</v>
      </c>
      <c r="Q256" s="203"/>
      <c r="R256" s="203"/>
      <c r="S256" s="203"/>
      <c r="T256" s="204"/>
      <c r="U256" s="34"/>
      <c r="V256" s="34"/>
      <c r="W256" s="35" t="s">
        <v>68</v>
      </c>
      <c r="X256" s="196">
        <v>0</v>
      </c>
      <c r="Y256" s="197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69</v>
      </c>
      <c r="AK256" s="69">
        <v>1</v>
      </c>
      <c r="BB256" s="175" t="s">
        <v>78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355</v>
      </c>
      <c r="B257" s="54" t="s">
        <v>356</v>
      </c>
      <c r="C257" s="31">
        <v>4301135375</v>
      </c>
      <c r="D257" s="200">
        <v>4640242181486</v>
      </c>
      <c r="E257" s="201"/>
      <c r="F257" s="195">
        <v>3.7</v>
      </c>
      <c r="G257" s="32">
        <v>1</v>
      </c>
      <c r="H257" s="195">
        <v>3.7</v>
      </c>
      <c r="I257" s="195">
        <v>3.8919999999999999</v>
      </c>
      <c r="J257" s="32">
        <v>126</v>
      </c>
      <c r="K257" s="32" t="s">
        <v>77</v>
      </c>
      <c r="L257" s="32" t="s">
        <v>66</v>
      </c>
      <c r="M257" s="33" t="s">
        <v>67</v>
      </c>
      <c r="N257" s="33"/>
      <c r="O257" s="32">
        <v>180</v>
      </c>
      <c r="P257" s="354" t="s">
        <v>357</v>
      </c>
      <c r="Q257" s="203"/>
      <c r="R257" s="203"/>
      <c r="S257" s="203"/>
      <c r="T257" s="204"/>
      <c r="U257" s="34"/>
      <c r="V257" s="34"/>
      <c r="W257" s="35" t="s">
        <v>68</v>
      </c>
      <c r="X257" s="196">
        <v>756</v>
      </c>
      <c r="Y257" s="197">
        <f t="shared" si="24"/>
        <v>756</v>
      </c>
      <c r="Z257" s="36">
        <f t="shared" si="29"/>
        <v>7.0761599999999998</v>
      </c>
      <c r="AA257" s="56"/>
      <c r="AB257" s="57"/>
      <c r="AC257" s="68"/>
      <c r="AG257" s="67"/>
      <c r="AJ257" s="69" t="s">
        <v>69</v>
      </c>
      <c r="AK257" s="69">
        <v>1</v>
      </c>
      <c r="BB257" s="176" t="s">
        <v>78</v>
      </c>
      <c r="BM257" s="67">
        <f t="shared" si="25"/>
        <v>2942.3519999999999</v>
      </c>
      <c r="BN257" s="67">
        <f t="shared" si="26"/>
        <v>2942.3519999999999</v>
      </c>
      <c r="BO257" s="67">
        <f t="shared" si="27"/>
        <v>6</v>
      </c>
      <c r="BP257" s="67">
        <f t="shared" si="28"/>
        <v>6</v>
      </c>
    </row>
    <row r="258" spans="1:68" ht="27" customHeight="1" x14ac:dyDescent="0.25">
      <c r="A258" s="54" t="s">
        <v>358</v>
      </c>
      <c r="B258" s="54" t="s">
        <v>359</v>
      </c>
      <c r="C258" s="31">
        <v>4301135403</v>
      </c>
      <c r="D258" s="200">
        <v>4640242181509</v>
      </c>
      <c r="E258" s="201"/>
      <c r="F258" s="195">
        <v>3.7</v>
      </c>
      <c r="G258" s="32">
        <v>1</v>
      </c>
      <c r="H258" s="195">
        <v>3.7</v>
      </c>
      <c r="I258" s="195">
        <v>3.8919999999999999</v>
      </c>
      <c r="J258" s="32">
        <v>126</v>
      </c>
      <c r="K258" s="32" t="s">
        <v>77</v>
      </c>
      <c r="L258" s="32" t="s">
        <v>66</v>
      </c>
      <c r="M258" s="33" t="s">
        <v>67</v>
      </c>
      <c r="N258" s="33"/>
      <c r="O258" s="32">
        <v>180</v>
      </c>
      <c r="P258" s="283" t="s">
        <v>360</v>
      </c>
      <c r="Q258" s="203"/>
      <c r="R258" s="203"/>
      <c r="S258" s="203"/>
      <c r="T258" s="204"/>
      <c r="U258" s="34"/>
      <c r="V258" s="34"/>
      <c r="W258" s="35" t="s">
        <v>68</v>
      </c>
      <c r="X258" s="196">
        <v>0</v>
      </c>
      <c r="Y258" s="197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69</v>
      </c>
      <c r="AK258" s="69">
        <v>1</v>
      </c>
      <c r="BB258" s="177" t="s">
        <v>78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361</v>
      </c>
      <c r="B259" s="54" t="s">
        <v>362</v>
      </c>
      <c r="C259" s="31">
        <v>4301135304</v>
      </c>
      <c r="D259" s="200">
        <v>4640242181240</v>
      </c>
      <c r="E259" s="201"/>
      <c r="F259" s="195">
        <v>0.3</v>
      </c>
      <c r="G259" s="32">
        <v>9</v>
      </c>
      <c r="H259" s="195">
        <v>2.7</v>
      </c>
      <c r="I259" s="195">
        <v>2.88</v>
      </c>
      <c r="J259" s="32">
        <v>126</v>
      </c>
      <c r="K259" s="32" t="s">
        <v>77</v>
      </c>
      <c r="L259" s="32" t="s">
        <v>66</v>
      </c>
      <c r="M259" s="33" t="s">
        <v>67</v>
      </c>
      <c r="N259" s="33"/>
      <c r="O259" s="32">
        <v>180</v>
      </c>
      <c r="P259" s="264" t="s">
        <v>363</v>
      </c>
      <c r="Q259" s="203"/>
      <c r="R259" s="203"/>
      <c r="S259" s="203"/>
      <c r="T259" s="204"/>
      <c r="U259" s="34"/>
      <c r="V259" s="34"/>
      <c r="W259" s="35" t="s">
        <v>68</v>
      </c>
      <c r="X259" s="196">
        <v>0</v>
      </c>
      <c r="Y259" s="197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69</v>
      </c>
      <c r="AK259" s="69">
        <v>1</v>
      </c>
      <c r="BB259" s="178" t="s">
        <v>78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364</v>
      </c>
      <c r="B260" s="54" t="s">
        <v>365</v>
      </c>
      <c r="C260" s="31">
        <v>4301135310</v>
      </c>
      <c r="D260" s="200">
        <v>4640242181318</v>
      </c>
      <c r="E260" s="201"/>
      <c r="F260" s="195">
        <v>0.3</v>
      </c>
      <c r="G260" s="32">
        <v>9</v>
      </c>
      <c r="H260" s="195">
        <v>2.7</v>
      </c>
      <c r="I260" s="195">
        <v>2.988</v>
      </c>
      <c r="J260" s="32">
        <v>126</v>
      </c>
      <c r="K260" s="32" t="s">
        <v>77</v>
      </c>
      <c r="L260" s="32" t="s">
        <v>66</v>
      </c>
      <c r="M260" s="33" t="s">
        <v>67</v>
      </c>
      <c r="N260" s="33"/>
      <c r="O260" s="32">
        <v>180</v>
      </c>
      <c r="P260" s="323" t="s">
        <v>366</v>
      </c>
      <c r="Q260" s="203"/>
      <c r="R260" s="203"/>
      <c r="S260" s="203"/>
      <c r="T260" s="204"/>
      <c r="U260" s="34"/>
      <c r="V260" s="34"/>
      <c r="W260" s="35" t="s">
        <v>68</v>
      </c>
      <c r="X260" s="196">
        <v>0</v>
      </c>
      <c r="Y260" s="197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69</v>
      </c>
      <c r="AK260" s="69">
        <v>1</v>
      </c>
      <c r="BB260" s="179" t="s">
        <v>78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367</v>
      </c>
      <c r="B261" s="54" t="s">
        <v>368</v>
      </c>
      <c r="C261" s="31">
        <v>4301135306</v>
      </c>
      <c r="D261" s="200">
        <v>4640242181578</v>
      </c>
      <c r="E261" s="201"/>
      <c r="F261" s="195">
        <v>0.3</v>
      </c>
      <c r="G261" s="32">
        <v>9</v>
      </c>
      <c r="H261" s="195">
        <v>2.7</v>
      </c>
      <c r="I261" s="195">
        <v>2.8450000000000002</v>
      </c>
      <c r="J261" s="32">
        <v>234</v>
      </c>
      <c r="K261" s="32" t="s">
        <v>138</v>
      </c>
      <c r="L261" s="32" t="s">
        <v>66</v>
      </c>
      <c r="M261" s="33" t="s">
        <v>67</v>
      </c>
      <c r="N261" s="33"/>
      <c r="O261" s="32">
        <v>180</v>
      </c>
      <c r="P261" s="333" t="s">
        <v>369</v>
      </c>
      <c r="Q261" s="203"/>
      <c r="R261" s="203"/>
      <c r="S261" s="203"/>
      <c r="T261" s="204"/>
      <c r="U261" s="34"/>
      <c r="V261" s="34"/>
      <c r="W261" s="35" t="s">
        <v>68</v>
      </c>
      <c r="X261" s="196">
        <v>0</v>
      </c>
      <c r="Y261" s="197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69</v>
      </c>
      <c r="AK261" s="69">
        <v>1</v>
      </c>
      <c r="BB261" s="180" t="s">
        <v>78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370</v>
      </c>
      <c r="B262" s="54" t="s">
        <v>371</v>
      </c>
      <c r="C262" s="31">
        <v>4301135305</v>
      </c>
      <c r="D262" s="200">
        <v>4640242181394</v>
      </c>
      <c r="E262" s="201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138</v>
      </c>
      <c r="L262" s="32" t="s">
        <v>66</v>
      </c>
      <c r="M262" s="33" t="s">
        <v>67</v>
      </c>
      <c r="N262" s="33"/>
      <c r="O262" s="32">
        <v>180</v>
      </c>
      <c r="P262" s="394" t="s">
        <v>372</v>
      </c>
      <c r="Q262" s="203"/>
      <c r="R262" s="203"/>
      <c r="S262" s="203"/>
      <c r="T262" s="204"/>
      <c r="U262" s="34"/>
      <c r="V262" s="34"/>
      <c r="W262" s="35" t="s">
        <v>68</v>
      </c>
      <c r="X262" s="196">
        <v>0</v>
      </c>
      <c r="Y262" s="197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69</v>
      </c>
      <c r="AK262" s="69">
        <v>1</v>
      </c>
      <c r="BB262" s="181" t="s">
        <v>78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373</v>
      </c>
      <c r="B263" s="54" t="s">
        <v>374</v>
      </c>
      <c r="C263" s="31">
        <v>4301135309</v>
      </c>
      <c r="D263" s="200">
        <v>4640242181332</v>
      </c>
      <c r="E263" s="201"/>
      <c r="F263" s="195">
        <v>0.3</v>
      </c>
      <c r="G263" s="32">
        <v>9</v>
      </c>
      <c r="H263" s="195">
        <v>2.7</v>
      </c>
      <c r="I263" s="195">
        <v>2.9079999999999999</v>
      </c>
      <c r="J263" s="32">
        <v>234</v>
      </c>
      <c r="K263" s="32" t="s">
        <v>138</v>
      </c>
      <c r="L263" s="32" t="s">
        <v>66</v>
      </c>
      <c r="M263" s="33" t="s">
        <v>67</v>
      </c>
      <c r="N263" s="33"/>
      <c r="O263" s="32">
        <v>180</v>
      </c>
      <c r="P263" s="397" t="s">
        <v>375</v>
      </c>
      <c r="Q263" s="203"/>
      <c r="R263" s="203"/>
      <c r="S263" s="203"/>
      <c r="T263" s="204"/>
      <c r="U263" s="34"/>
      <c r="V263" s="34"/>
      <c r="W263" s="35" t="s">
        <v>68</v>
      </c>
      <c r="X263" s="196">
        <v>0</v>
      </c>
      <c r="Y263" s="197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69</v>
      </c>
      <c r="AK263" s="69">
        <v>1</v>
      </c>
      <c r="BB263" s="182" t="s">
        <v>78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376</v>
      </c>
      <c r="B264" s="54" t="s">
        <v>377</v>
      </c>
      <c r="C264" s="31">
        <v>4301135308</v>
      </c>
      <c r="D264" s="200">
        <v>4640242181349</v>
      </c>
      <c r="E264" s="201"/>
      <c r="F264" s="195">
        <v>0.3</v>
      </c>
      <c r="G264" s="32">
        <v>9</v>
      </c>
      <c r="H264" s="195">
        <v>2.7</v>
      </c>
      <c r="I264" s="195">
        <v>2.9079999999999999</v>
      </c>
      <c r="J264" s="32">
        <v>234</v>
      </c>
      <c r="K264" s="32" t="s">
        <v>138</v>
      </c>
      <c r="L264" s="32" t="s">
        <v>66</v>
      </c>
      <c r="M264" s="33" t="s">
        <v>67</v>
      </c>
      <c r="N264" s="33"/>
      <c r="O264" s="32">
        <v>180</v>
      </c>
      <c r="P264" s="301" t="s">
        <v>378</v>
      </c>
      <c r="Q264" s="203"/>
      <c r="R264" s="203"/>
      <c r="S264" s="203"/>
      <c r="T264" s="204"/>
      <c r="U264" s="34"/>
      <c r="V264" s="34"/>
      <c r="W264" s="35" t="s">
        <v>68</v>
      </c>
      <c r="X264" s="196">
        <v>0</v>
      </c>
      <c r="Y264" s="197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69</v>
      </c>
      <c r="AK264" s="69">
        <v>1</v>
      </c>
      <c r="BB264" s="183" t="s">
        <v>78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379</v>
      </c>
      <c r="B265" s="54" t="s">
        <v>380</v>
      </c>
      <c r="C265" s="31">
        <v>4301135307</v>
      </c>
      <c r="D265" s="200">
        <v>4640242181370</v>
      </c>
      <c r="E265" s="201"/>
      <c r="F265" s="195">
        <v>0.3</v>
      </c>
      <c r="G265" s="32">
        <v>9</v>
      </c>
      <c r="H265" s="195">
        <v>2.7</v>
      </c>
      <c r="I265" s="195">
        <v>2.9079999999999999</v>
      </c>
      <c r="J265" s="32">
        <v>234</v>
      </c>
      <c r="K265" s="32" t="s">
        <v>138</v>
      </c>
      <c r="L265" s="32" t="s">
        <v>66</v>
      </c>
      <c r="M265" s="33" t="s">
        <v>67</v>
      </c>
      <c r="N265" s="33"/>
      <c r="O265" s="32">
        <v>180</v>
      </c>
      <c r="P265" s="248" t="s">
        <v>381</v>
      </c>
      <c r="Q265" s="203"/>
      <c r="R265" s="203"/>
      <c r="S265" s="203"/>
      <c r="T265" s="204"/>
      <c r="U265" s="34"/>
      <c r="V265" s="34"/>
      <c r="W265" s="35" t="s">
        <v>68</v>
      </c>
      <c r="X265" s="196">
        <v>0</v>
      </c>
      <c r="Y265" s="197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69</v>
      </c>
      <c r="AK265" s="69">
        <v>1</v>
      </c>
      <c r="BB265" s="184" t="s">
        <v>78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382</v>
      </c>
      <c r="B266" s="54" t="s">
        <v>383</v>
      </c>
      <c r="C266" s="31">
        <v>4301135319</v>
      </c>
      <c r="D266" s="200">
        <v>4607111037473</v>
      </c>
      <c r="E266" s="201"/>
      <c r="F266" s="195">
        <v>1</v>
      </c>
      <c r="G266" s="32">
        <v>4</v>
      </c>
      <c r="H266" s="195">
        <v>4</v>
      </c>
      <c r="I266" s="195">
        <v>4.2300000000000004</v>
      </c>
      <c r="J266" s="32">
        <v>84</v>
      </c>
      <c r="K266" s="32" t="s">
        <v>65</v>
      </c>
      <c r="L266" s="32" t="s">
        <v>66</v>
      </c>
      <c r="M266" s="33" t="s">
        <v>67</v>
      </c>
      <c r="N266" s="33"/>
      <c r="O266" s="32">
        <v>180</v>
      </c>
      <c r="P266" s="255" t="s">
        <v>384</v>
      </c>
      <c r="Q266" s="203"/>
      <c r="R266" s="203"/>
      <c r="S266" s="203"/>
      <c r="T266" s="204"/>
      <c r="U266" s="34"/>
      <c r="V266" s="34"/>
      <c r="W266" s="35" t="s">
        <v>68</v>
      </c>
      <c r="X266" s="196">
        <v>0</v>
      </c>
      <c r="Y266" s="197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69</v>
      </c>
      <c r="AK266" s="69">
        <v>1</v>
      </c>
      <c r="BB266" s="185" t="s">
        <v>78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385</v>
      </c>
      <c r="B267" s="54" t="s">
        <v>386</v>
      </c>
      <c r="C267" s="31">
        <v>4301135198</v>
      </c>
      <c r="D267" s="200">
        <v>4640242180663</v>
      </c>
      <c r="E267" s="201"/>
      <c r="F267" s="195">
        <v>0.9</v>
      </c>
      <c r="G267" s="32">
        <v>4</v>
      </c>
      <c r="H267" s="195">
        <v>3.6</v>
      </c>
      <c r="I267" s="195">
        <v>3.83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16" t="s">
        <v>387</v>
      </c>
      <c r="Q267" s="203"/>
      <c r="R267" s="203"/>
      <c r="S267" s="203"/>
      <c r="T267" s="204"/>
      <c r="U267" s="34"/>
      <c r="V267" s="34"/>
      <c r="W267" s="35" t="s">
        <v>68</v>
      </c>
      <c r="X267" s="196">
        <v>0</v>
      </c>
      <c r="Y267" s="197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69</v>
      </c>
      <c r="AK267" s="69">
        <v>1</v>
      </c>
      <c r="BB267" s="186" t="s">
        <v>78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x14ac:dyDescent="0.2">
      <c r="A268" s="212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06"/>
      <c r="O268" s="213"/>
      <c r="P268" s="209" t="s">
        <v>70</v>
      </c>
      <c r="Q268" s="210"/>
      <c r="R268" s="210"/>
      <c r="S268" s="210"/>
      <c r="T268" s="210"/>
      <c r="U268" s="210"/>
      <c r="V268" s="211"/>
      <c r="W268" s="37" t="s">
        <v>68</v>
      </c>
      <c r="X268" s="198">
        <f>IFERROR(SUM(X249:X267),"0")</f>
        <v>1386</v>
      </c>
      <c r="Y268" s="198">
        <f>IFERROR(SUM(Y249:Y267),"0")</f>
        <v>1386</v>
      </c>
      <c r="Z268" s="198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14.520239999999999</v>
      </c>
      <c r="AA268" s="199"/>
      <c r="AB268" s="199"/>
      <c r="AC268" s="199"/>
    </row>
    <row r="269" spans="1:68" x14ac:dyDescent="0.2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13"/>
      <c r="P269" s="209" t="s">
        <v>70</v>
      </c>
      <c r="Q269" s="210"/>
      <c r="R269" s="210"/>
      <c r="S269" s="210"/>
      <c r="T269" s="210"/>
      <c r="U269" s="210"/>
      <c r="V269" s="211"/>
      <c r="W269" s="37" t="s">
        <v>71</v>
      </c>
      <c r="X269" s="198">
        <f>IFERROR(SUMPRODUCT(X249:X267*H249:H267),"0")</f>
        <v>5581.8000000000011</v>
      </c>
      <c r="Y269" s="198">
        <f>IFERROR(SUMPRODUCT(Y249:Y267*H249:H267),"0")</f>
        <v>5581.8000000000011</v>
      </c>
      <c r="Z269" s="37"/>
      <c r="AA269" s="199"/>
      <c r="AB269" s="199"/>
      <c r="AC269" s="199"/>
    </row>
    <row r="270" spans="1:68" ht="15" customHeight="1" x14ac:dyDescent="0.2">
      <c r="A270" s="4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311"/>
      <c r="P270" s="257" t="s">
        <v>388</v>
      </c>
      <c r="Q270" s="258"/>
      <c r="R270" s="258"/>
      <c r="S270" s="258"/>
      <c r="T270" s="258"/>
      <c r="U270" s="258"/>
      <c r="V270" s="259"/>
      <c r="W270" s="37" t="s">
        <v>71</v>
      </c>
      <c r="X270" s="198">
        <f>IFERROR(X24+X33+X40+X49+X66+X72+X77+X83+X93+X100+X113+X119+X125+X132+X137+X143+X148+X154+X162+X167+X175+X179+X187+X197+X205+X211+X217+X224+X232+X236+X241+X247+X269,"0")</f>
        <v>12058.2</v>
      </c>
      <c r="Y270" s="198">
        <f>IFERROR(Y24+Y33+Y40+Y49+Y66+Y72+Y77+Y83+Y93+Y100+Y113+Y119+Y125+Y132+Y137+Y143+Y148+Y154+Y162+Y167+Y175+Y179+Y187+Y197+Y205+Y211+Y217+Y224+Y232+Y236+Y241+Y247+Y269,"0")</f>
        <v>12058.2</v>
      </c>
      <c r="Z270" s="37"/>
      <c r="AA270" s="199"/>
      <c r="AB270" s="199"/>
      <c r="AC270" s="199"/>
    </row>
    <row r="271" spans="1:68" x14ac:dyDescent="0.2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311"/>
      <c r="P271" s="257" t="s">
        <v>389</v>
      </c>
      <c r="Q271" s="258"/>
      <c r="R271" s="258"/>
      <c r="S271" s="258"/>
      <c r="T271" s="258"/>
      <c r="U271" s="258"/>
      <c r="V271" s="259"/>
      <c r="W271" s="37" t="s">
        <v>71</v>
      </c>
      <c r="X271" s="198">
        <f>IFERROR(SUM(BM22:BM267),"0")</f>
        <v>13090.2156</v>
      </c>
      <c r="Y271" s="198">
        <f>IFERROR(SUM(BN22:BN267),"0")</f>
        <v>13090.2156</v>
      </c>
      <c r="Z271" s="37"/>
      <c r="AA271" s="199"/>
      <c r="AB271" s="199"/>
      <c r="AC271" s="199"/>
    </row>
    <row r="272" spans="1:68" x14ac:dyDescent="0.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311"/>
      <c r="P272" s="257" t="s">
        <v>390</v>
      </c>
      <c r="Q272" s="258"/>
      <c r="R272" s="258"/>
      <c r="S272" s="258"/>
      <c r="T272" s="258"/>
      <c r="U272" s="258"/>
      <c r="V272" s="259"/>
      <c r="W272" s="37" t="s">
        <v>391</v>
      </c>
      <c r="X272" s="38">
        <f>ROUNDUP(SUM(BO22:BO267),0)</f>
        <v>32</v>
      </c>
      <c r="Y272" s="38">
        <f>ROUNDUP(SUM(BP22:BP267),0)</f>
        <v>32</v>
      </c>
      <c r="Z272" s="37"/>
      <c r="AA272" s="199"/>
      <c r="AB272" s="199"/>
      <c r="AC272" s="199"/>
    </row>
    <row r="273" spans="1:32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311"/>
      <c r="P273" s="257" t="s">
        <v>392</v>
      </c>
      <c r="Q273" s="258"/>
      <c r="R273" s="258"/>
      <c r="S273" s="258"/>
      <c r="T273" s="258"/>
      <c r="U273" s="258"/>
      <c r="V273" s="259"/>
      <c r="W273" s="37" t="s">
        <v>71</v>
      </c>
      <c r="X273" s="198">
        <f>GrossWeightTotal+PalletQtyTotal*25</f>
        <v>13890.2156</v>
      </c>
      <c r="Y273" s="198">
        <f>GrossWeightTotalR+PalletQtyTotalR*25</f>
        <v>13890.2156</v>
      </c>
      <c r="Z273" s="37"/>
      <c r="AA273" s="199"/>
      <c r="AB273" s="199"/>
      <c r="AC273" s="199"/>
    </row>
    <row r="274" spans="1:32" x14ac:dyDescent="0.2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311"/>
      <c r="P274" s="257" t="s">
        <v>393</v>
      </c>
      <c r="Q274" s="258"/>
      <c r="R274" s="258"/>
      <c r="S274" s="258"/>
      <c r="T274" s="258"/>
      <c r="U274" s="258"/>
      <c r="V274" s="259"/>
      <c r="W274" s="37" t="s">
        <v>391</v>
      </c>
      <c r="X274" s="198">
        <f>IFERROR(X23+X32+X39+X48+X65+X71+X76+X82+X92+X99+X112+X118+X124+X131+X136+X142+X147+X153+X161+X166+X174+X178+X186+X196+X204+X210+X216+X223+X231+X235+X240+X246+X268,"0")</f>
        <v>2974</v>
      </c>
      <c r="Y274" s="198">
        <f>IFERROR(Y23+Y32+Y39+Y48+Y65+Y71+Y76+Y82+Y92+Y99+Y112+Y118+Y124+Y131+Y136+Y142+Y147+Y153+Y161+Y166+Y174+Y178+Y186+Y196+Y204+Y210+Y216+Y223+Y231+Y235+Y240+Y246+Y268,"0")</f>
        <v>2974</v>
      </c>
      <c r="Z274" s="37"/>
      <c r="AA274" s="199"/>
      <c r="AB274" s="199"/>
      <c r="AC274" s="199"/>
    </row>
    <row r="275" spans="1:32" ht="14.25" customHeight="1" x14ac:dyDescent="0.2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311"/>
      <c r="P275" s="257" t="s">
        <v>394</v>
      </c>
      <c r="Q275" s="258"/>
      <c r="R275" s="258"/>
      <c r="S275" s="258"/>
      <c r="T275" s="258"/>
      <c r="U275" s="258"/>
      <c r="V275" s="259"/>
      <c r="W275" s="39" t="s">
        <v>395</v>
      </c>
      <c r="X275" s="37"/>
      <c r="Y275" s="37"/>
      <c r="Z275" s="37">
        <f>IFERROR(Z23+Z32+Z39+Z48+Z65+Z71+Z76+Z82+Z92+Z99+Z112+Z118+Z124+Z131+Z136+Z142+Z147+Z153+Z161+Z166+Z174+Z178+Z186+Z196+Z204+Z210+Z216+Z223+Z231+Z235+Z240+Z246+Z268,"0")</f>
        <v>39.514759999999995</v>
      </c>
      <c r="AA275" s="199"/>
      <c r="AB275" s="199"/>
      <c r="AC275" s="199"/>
    </row>
    <row r="276" spans="1:32" ht="13.5" customHeight="1" thickBot="1" x14ac:dyDescent="0.25"/>
    <row r="277" spans="1:32" ht="27" customHeight="1" thickTop="1" thickBot="1" x14ac:dyDescent="0.25">
      <c r="A277" s="40" t="s">
        <v>396</v>
      </c>
      <c r="B277" s="193" t="s">
        <v>61</v>
      </c>
      <c r="C277" s="214" t="s">
        <v>72</v>
      </c>
      <c r="D277" s="300"/>
      <c r="E277" s="300"/>
      <c r="F277" s="300"/>
      <c r="G277" s="300"/>
      <c r="H277" s="300"/>
      <c r="I277" s="300"/>
      <c r="J277" s="300"/>
      <c r="K277" s="300"/>
      <c r="L277" s="300"/>
      <c r="M277" s="300"/>
      <c r="N277" s="300"/>
      <c r="O277" s="300"/>
      <c r="P277" s="300"/>
      <c r="Q277" s="300"/>
      <c r="R277" s="300"/>
      <c r="S277" s="231"/>
      <c r="T277" s="214" t="s">
        <v>222</v>
      </c>
      <c r="U277" s="231"/>
      <c r="V277" s="193" t="s">
        <v>245</v>
      </c>
      <c r="W277" s="214" t="s">
        <v>258</v>
      </c>
      <c r="X277" s="300"/>
      <c r="Y277" s="300"/>
      <c r="Z277" s="231"/>
      <c r="AA277" s="193" t="s">
        <v>294</v>
      </c>
      <c r="AB277" s="193" t="s">
        <v>299</v>
      </c>
      <c r="AC277" s="193" t="s">
        <v>223</v>
      </c>
      <c r="AF277" s="194"/>
    </row>
    <row r="278" spans="1:32" ht="14.25" customHeight="1" thickTop="1" x14ac:dyDescent="0.2">
      <c r="A278" s="265" t="s">
        <v>397</v>
      </c>
      <c r="B278" s="214" t="s">
        <v>61</v>
      </c>
      <c r="C278" s="214" t="s">
        <v>73</v>
      </c>
      <c r="D278" s="214" t="s">
        <v>85</v>
      </c>
      <c r="E278" s="214" t="s">
        <v>93</v>
      </c>
      <c r="F278" s="214" t="s">
        <v>106</v>
      </c>
      <c r="G278" s="214" t="s">
        <v>135</v>
      </c>
      <c r="H278" s="214" t="s">
        <v>141</v>
      </c>
      <c r="I278" s="214" t="s">
        <v>145</v>
      </c>
      <c r="J278" s="214" t="s">
        <v>151</v>
      </c>
      <c r="K278" s="214" t="s">
        <v>164</v>
      </c>
      <c r="L278" s="214" t="s">
        <v>172</v>
      </c>
      <c r="M278" s="214" t="s">
        <v>191</v>
      </c>
      <c r="N278" s="194"/>
      <c r="O278" s="214" t="s">
        <v>196</v>
      </c>
      <c r="P278" s="214" t="s">
        <v>201</v>
      </c>
      <c r="Q278" s="214" t="s">
        <v>208</v>
      </c>
      <c r="R278" s="214" t="s">
        <v>211</v>
      </c>
      <c r="S278" s="214" t="s">
        <v>219</v>
      </c>
      <c r="T278" s="214" t="s">
        <v>223</v>
      </c>
      <c r="U278" s="214" t="s">
        <v>227</v>
      </c>
      <c r="V278" s="214" t="s">
        <v>246</v>
      </c>
      <c r="W278" s="214" t="s">
        <v>259</v>
      </c>
      <c r="X278" s="214" t="s">
        <v>266</v>
      </c>
      <c r="Y278" s="214" t="s">
        <v>279</v>
      </c>
      <c r="Z278" s="214" t="s">
        <v>288</v>
      </c>
      <c r="AA278" s="214" t="s">
        <v>295</v>
      </c>
      <c r="AB278" s="214" t="s">
        <v>300</v>
      </c>
      <c r="AC278" s="214" t="s">
        <v>223</v>
      </c>
      <c r="AF278" s="194"/>
    </row>
    <row r="279" spans="1:32" ht="13.5" customHeight="1" thickBot="1" x14ac:dyDescent="0.25">
      <c r="A279" s="266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194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F279" s="194"/>
    </row>
    <row r="280" spans="1:32" ht="18" customHeight="1" thickTop="1" thickBot="1" x14ac:dyDescent="0.25">
      <c r="A280" s="40" t="s">
        <v>398</v>
      </c>
      <c r="B280" s="46">
        <f>IFERROR(X22*H22,"0")</f>
        <v>0</v>
      </c>
      <c r="C280" s="46">
        <f>IFERROR(X28*H28,"0")+IFERROR(X29*H29,"0")+IFERROR(X30*H30,"0")+IFERROR(X31*H31,"0")</f>
        <v>0</v>
      </c>
      <c r="D280" s="46">
        <f>IFERROR(X36*H36,"0")+IFERROR(X37*H37,"0")+IFERROR(X38*H38,"0")</f>
        <v>504</v>
      </c>
      <c r="E280" s="46">
        <f>IFERROR(X43*H43,"0")+IFERROR(X44*H44,"0")+IFERROR(X45*H45,"0")+IFERROR(X46*H46,"0")+IFERROR(X47*H47,"0")</f>
        <v>156</v>
      </c>
      <c r="F280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345.6</v>
      </c>
      <c r="G280" s="46">
        <f>IFERROR(X69*H69,"0")+IFERROR(X70*H70,"0")</f>
        <v>540</v>
      </c>
      <c r="H280" s="46">
        <f>IFERROR(X75*H75,"0")</f>
        <v>0</v>
      </c>
      <c r="I280" s="46">
        <f>IFERROR(X80*H80,"0")+IFERROR(X81*H81,"0")</f>
        <v>252</v>
      </c>
      <c r="J280" s="46">
        <f>IFERROR(X86*H86,"0")+IFERROR(X87*H87,"0")+IFERROR(X88*H88,"0")+IFERROR(X89*H89,"0")+IFERROR(X90*H90,"0")+IFERROR(X91*H91,"0")</f>
        <v>756</v>
      </c>
      <c r="K280" s="46">
        <f>IFERROR(X96*H96,"0")+IFERROR(X97*H97,"0")+IFERROR(X98*H98,"0")</f>
        <v>0</v>
      </c>
      <c r="L280" s="46">
        <f>IFERROR(X103*H103,"0")+IFERROR(X104*H104,"0")+IFERROR(X105*H105,"0")+IFERROR(X106*H106,"0")+IFERROR(X107*H107,"0")+IFERROR(X108*H108,"0")+IFERROR(X109*H109,"0")+IFERROR(X110*H110,"0")+IFERROR(X111*H111,"0")</f>
        <v>604.80000000000007</v>
      </c>
      <c r="M280" s="46">
        <f>IFERROR(X116*H116,"0")+IFERROR(X117*H117,"0")</f>
        <v>840</v>
      </c>
      <c r="N280" s="194"/>
      <c r="O280" s="46">
        <f>IFERROR(X122*H122,"0")+IFERROR(X123*H123,"0")</f>
        <v>210</v>
      </c>
      <c r="P280" s="46">
        <f>IFERROR(X128*H128,"0")+IFERROR(X129*H129,"0")+IFERROR(X130*H130,"0")</f>
        <v>0</v>
      </c>
      <c r="Q280" s="46">
        <f>IFERROR(X135*H135,"0")</f>
        <v>210</v>
      </c>
      <c r="R280" s="46">
        <f>IFERROR(X140*H140,"0")+IFERROR(X141*H141,"0")</f>
        <v>0</v>
      </c>
      <c r="S280" s="46">
        <f>IFERROR(X146*H146,"0")</f>
        <v>0</v>
      </c>
      <c r="T280" s="46">
        <f>IFERROR(X152*H152,"0")</f>
        <v>0</v>
      </c>
      <c r="U280" s="46">
        <f>IFERROR(X157*H157,"0")+IFERROR(X158*H158,"0")+IFERROR(X159*H159,"0")+IFERROR(X160*H160,"0")+IFERROR(X164*H164,"0")+IFERROR(X165*H165,"0")</f>
        <v>0</v>
      </c>
      <c r="V280" s="46">
        <f>IFERROR(X171*H171,"0")+IFERROR(X172*H172,"0")+IFERROR(X173*H173,"0")+IFERROR(X177*H177,"0")</f>
        <v>294</v>
      </c>
      <c r="W280" s="46">
        <f>IFERROR(X183*H183,"0")+IFERROR(X184*H184,"0")+IFERROR(X185*H185,"0")</f>
        <v>0</v>
      </c>
      <c r="X280" s="46">
        <f>IFERROR(X190*H190,"0")+IFERROR(X191*H191,"0")+IFERROR(X192*H192,"0")+IFERROR(X193*H193,"0")+IFERROR(X194*H194,"0")+IFERROR(X195*H195,"0")</f>
        <v>0</v>
      </c>
      <c r="Y280" s="46">
        <f>IFERROR(X200*H200,"0")+IFERROR(X201*H201,"0")+IFERROR(X202*H202,"0")+IFERROR(X203*H203,"0")</f>
        <v>0</v>
      </c>
      <c r="Z280" s="46">
        <f>IFERROR(X208*H208,"0")+IFERROR(X209*H209,"0")</f>
        <v>0</v>
      </c>
      <c r="AA280" s="46">
        <f>IFERROR(X215*H215,"0")</f>
        <v>0</v>
      </c>
      <c r="AB280" s="46">
        <f>IFERROR(X221*H221,"0")+IFERROR(X222*H222,"0")</f>
        <v>0</v>
      </c>
      <c r="AC280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</f>
        <v>7345.8000000000011</v>
      </c>
      <c r="AF280" s="194"/>
    </row>
    <row r="281" spans="1:32" ht="13.5" customHeight="1" thickTop="1" x14ac:dyDescent="0.2">
      <c r="C281" s="194"/>
    </row>
    <row r="282" spans="1:32" ht="19.5" customHeight="1" x14ac:dyDescent="0.2">
      <c r="A282" s="58" t="s">
        <v>399</v>
      </c>
      <c r="B282" s="58" t="s">
        <v>400</v>
      </c>
      <c r="C282" s="58" t="s">
        <v>401</v>
      </c>
    </row>
    <row r="283" spans="1:32" x14ac:dyDescent="0.2">
      <c r="A283" s="59">
        <f>SUMPRODUCT(--(BB:BB="ЗПФ"),--(W:W="кор"),H:H,Y:Y)+SUMPRODUCT(--(BB:BB="ЗПФ"),--(W:W="кг"),Y:Y)</f>
        <v>1994.4</v>
      </c>
      <c r="B283" s="60">
        <f>SUMPRODUCT(--(BB:BB="ПГП"),--(W:W="кор"),H:H,Y:Y)+SUMPRODUCT(--(BB:BB="ПГП"),--(W:W="кг"),Y:Y)</f>
        <v>10063.800000000001</v>
      </c>
      <c r="C283" s="60">
        <f>SUMPRODUCT(--(BB:BB="КИЗ"),--(W:W="кор"),H:H,Y:Y)+SUMPRODUCT(--(BB:BB="КИЗ"),--(W:W="кг"),Y:Y)</f>
        <v>0</v>
      </c>
    </row>
  </sheetData>
  <sheetProtection algorithmName="SHA-512" hashValue="LTDYk/IdoquK3cvLp7y/NCu3M3KaBsydFeQVEllAvwLUOQ/CnXBMk2eyZ/PJxwm4ugj+6h5H3PKih/j6hi7wdg==" saltValue="YwsvFZ6ljfCWcCMc/yy5xg==" spinCount="100000" sheet="1" objects="1" scenarios="1" sort="0" autoFilter="0" pivotTables="0"/>
  <autoFilter ref="B18:Z27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7">
    <mergeCell ref="AB278:AB279"/>
    <mergeCell ref="A21:Z21"/>
    <mergeCell ref="D184:E184"/>
    <mergeCell ref="O278:O279"/>
    <mergeCell ref="D192:E192"/>
    <mergeCell ref="A99:O100"/>
    <mergeCell ref="A181:Z181"/>
    <mergeCell ref="D173:E173"/>
    <mergeCell ref="D17:E18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I278:I279"/>
    <mergeCell ref="D191:E191"/>
    <mergeCell ref="D262:E262"/>
    <mergeCell ref="A142:O143"/>
    <mergeCell ref="P60:T60"/>
    <mergeCell ref="D239:E239"/>
    <mergeCell ref="D266:E266"/>
    <mergeCell ref="U17:V17"/>
    <mergeCell ref="Y17:Y18"/>
    <mergeCell ref="A270:O275"/>
    <mergeCell ref="D57:E57"/>
    <mergeCell ref="D97:E97"/>
    <mergeCell ref="P76:V76"/>
    <mergeCell ref="A268:O269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124:O125"/>
    <mergeCell ref="A118:O119"/>
    <mergeCell ref="P23:V23"/>
    <mergeCell ref="P210:V210"/>
    <mergeCell ref="A206:Z206"/>
    <mergeCell ref="A35:Z35"/>
    <mergeCell ref="D54:E54"/>
    <mergeCell ref="V12:W12"/>
    <mergeCell ref="A8:C8"/>
    <mergeCell ref="A10:C10"/>
    <mergeCell ref="AD17:AF18"/>
    <mergeCell ref="H278:H279"/>
    <mergeCell ref="P167:V167"/>
    <mergeCell ref="P142:V142"/>
    <mergeCell ref="A39:O40"/>
    <mergeCell ref="F5:G5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D265:E265"/>
    <mergeCell ref="A20:Z20"/>
    <mergeCell ref="D252:E252"/>
    <mergeCell ref="P123:T123"/>
    <mergeCell ref="P110:T110"/>
    <mergeCell ref="P66:V66"/>
    <mergeCell ref="AA278:AA279"/>
    <mergeCell ref="P62:T62"/>
    <mergeCell ref="P2:W3"/>
    <mergeCell ref="AC278:AC279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10:G10"/>
    <mergeCell ref="D243:E243"/>
    <mergeCell ref="P205:V205"/>
    <mergeCell ref="P128:T128"/>
    <mergeCell ref="P137:V137"/>
    <mergeCell ref="P197:V197"/>
    <mergeCell ref="A127:Z127"/>
    <mergeCell ref="E278:E279"/>
    <mergeCell ref="A176:Z176"/>
    <mergeCell ref="A114:Z114"/>
    <mergeCell ref="D249:E249"/>
    <mergeCell ref="P262:T262"/>
    <mergeCell ref="U278:U279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P131:V131"/>
    <mergeCell ref="P187:V187"/>
    <mergeCell ref="A248:Z248"/>
    <mergeCell ref="P223:V223"/>
    <mergeCell ref="P174:V174"/>
    <mergeCell ref="R278:R279"/>
    <mergeCell ref="D177:E177"/>
    <mergeCell ref="P183:T183"/>
    <mergeCell ref="D164:E164"/>
    <mergeCell ref="D105:E105"/>
    <mergeCell ref="A51:Z51"/>
    <mergeCell ref="P132:V132"/>
    <mergeCell ref="Z278:Z279"/>
    <mergeCell ref="P272:V272"/>
    <mergeCell ref="G278:G279"/>
    <mergeCell ref="P273:V273"/>
    <mergeCell ref="P39:V39"/>
    <mergeCell ref="A156:Z156"/>
    <mergeCell ref="P32:V32"/>
    <mergeCell ref="A155:Z155"/>
    <mergeCell ref="P268:V268"/>
    <mergeCell ref="Q13:R13"/>
    <mergeCell ref="P201:T201"/>
    <mergeCell ref="A220:Z220"/>
    <mergeCell ref="D22:E22"/>
    <mergeCell ref="M17:M18"/>
    <mergeCell ref="O17:O18"/>
    <mergeCell ref="N17:N18"/>
    <mergeCell ref="P111:T111"/>
    <mergeCell ref="A227:Z227"/>
    <mergeCell ref="P61:T61"/>
    <mergeCell ref="D200:E200"/>
    <mergeCell ref="A178:O179"/>
    <mergeCell ref="A9:C9"/>
    <mergeCell ref="D202:E202"/>
    <mergeCell ref="A71:O72"/>
    <mergeCell ref="D58:E58"/>
    <mergeCell ref="C277:S277"/>
    <mergeCell ref="H5:M5"/>
    <mergeCell ref="A27:Z27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D256:E256"/>
    <mergeCell ref="P164:T164"/>
    <mergeCell ref="A231:O232"/>
    <mergeCell ref="D222:E222"/>
    <mergeCell ref="G17:G18"/>
    <mergeCell ref="D159:E159"/>
    <mergeCell ref="D80:E80"/>
    <mergeCell ref="A207:Z207"/>
    <mergeCell ref="A182:Z182"/>
    <mergeCell ref="A169:Z169"/>
    <mergeCell ref="A225:Z225"/>
    <mergeCell ref="P148:V148"/>
    <mergeCell ref="P59:T59"/>
    <mergeCell ref="K278:K279"/>
    <mergeCell ref="P247:V247"/>
    <mergeCell ref="P241:V241"/>
    <mergeCell ref="P91:T91"/>
    <mergeCell ref="T278:T279"/>
    <mergeCell ref="P99:V99"/>
    <mergeCell ref="H10:M10"/>
    <mergeCell ref="AA17:AA18"/>
    <mergeCell ref="AC17:AC18"/>
    <mergeCell ref="P108:T108"/>
    <mergeCell ref="P254:T254"/>
    <mergeCell ref="P147:V147"/>
    <mergeCell ref="A199:Z199"/>
    <mergeCell ref="P251:T251"/>
    <mergeCell ref="P45:T45"/>
    <mergeCell ref="A235:O236"/>
    <mergeCell ref="P256:T256"/>
    <mergeCell ref="D128:E128"/>
    <mergeCell ref="A112:O113"/>
    <mergeCell ref="P38:T38"/>
    <mergeCell ref="P109:T109"/>
    <mergeCell ref="S278:S279"/>
    <mergeCell ref="P222:T222"/>
    <mergeCell ref="P193:T193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D89:E89"/>
    <mergeCell ref="P22:T22"/>
    <mergeCell ref="P236:V236"/>
    <mergeCell ref="P92:V92"/>
    <mergeCell ref="P257:T257"/>
    <mergeCell ref="P80:T80"/>
    <mergeCell ref="D194:E194"/>
    <mergeCell ref="Z17:Z18"/>
    <mergeCell ref="AB17:AB18"/>
    <mergeCell ref="P271:V271"/>
    <mergeCell ref="P100:V100"/>
    <mergeCell ref="A212:Z212"/>
    <mergeCell ref="A41:Z41"/>
    <mergeCell ref="P130:T130"/>
    <mergeCell ref="L278:L279"/>
    <mergeCell ref="D130:E130"/>
    <mergeCell ref="D201:E201"/>
    <mergeCell ref="P87:T87"/>
    <mergeCell ref="A204:O205"/>
    <mergeCell ref="P245:T245"/>
    <mergeCell ref="P89:T89"/>
    <mergeCell ref="P260:T260"/>
    <mergeCell ref="D59:E59"/>
    <mergeCell ref="D172:E172"/>
    <mergeCell ref="P88:T88"/>
    <mergeCell ref="P71:V71"/>
    <mergeCell ref="A138:Z138"/>
    <mergeCell ref="A94:Z94"/>
    <mergeCell ref="D61:E61"/>
    <mergeCell ref="P231:V231"/>
    <mergeCell ref="D254:E254"/>
    <mergeCell ref="P238:T238"/>
    <mergeCell ref="P229:T229"/>
    <mergeCell ref="A153:O154"/>
    <mergeCell ref="A133:Z133"/>
    <mergeCell ref="A198:Z198"/>
    <mergeCell ref="P141:T141"/>
    <mergeCell ref="D62:E62"/>
    <mergeCell ref="J278:J279"/>
    <mergeCell ref="A180:Z180"/>
    <mergeCell ref="A68:Z68"/>
    <mergeCell ref="A19:Z19"/>
    <mergeCell ref="A14:M14"/>
    <mergeCell ref="D109:E109"/>
    <mergeCell ref="T5:U5"/>
    <mergeCell ref="D190:E190"/>
    <mergeCell ref="P203:T203"/>
    <mergeCell ref="D46:E46"/>
    <mergeCell ref="V5:W5"/>
    <mergeCell ref="D111:E111"/>
    <mergeCell ref="M278:M279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D264:E264"/>
    <mergeCell ref="P72:V72"/>
    <mergeCell ref="P122:T122"/>
    <mergeCell ref="A42:Z42"/>
    <mergeCell ref="P43:T43"/>
    <mergeCell ref="D157:E157"/>
    <mergeCell ref="P65:V65"/>
    <mergeCell ref="P136:V136"/>
    <mergeCell ref="A188:Z188"/>
    <mergeCell ref="A126:Z126"/>
    <mergeCell ref="D251:E251"/>
    <mergeCell ref="D185:E185"/>
    <mergeCell ref="D43:E43"/>
    <mergeCell ref="A145:Z145"/>
    <mergeCell ref="A139:Z139"/>
    <mergeCell ref="P124:V124"/>
    <mergeCell ref="A65:O66"/>
    <mergeCell ref="D193:E193"/>
    <mergeCell ref="D56:E56"/>
    <mergeCell ref="D64:E64"/>
    <mergeCell ref="A131:O132"/>
    <mergeCell ref="A67:Z67"/>
    <mergeCell ref="D203:E203"/>
    <mergeCell ref="P190:T190"/>
    <mergeCell ref="A6:C6"/>
    <mergeCell ref="D88:E88"/>
    <mergeCell ref="P117:T117"/>
    <mergeCell ref="P55:T55"/>
    <mergeCell ref="Q12:R12"/>
    <mergeCell ref="D261:E261"/>
    <mergeCell ref="D90:E90"/>
    <mergeCell ref="P196:V196"/>
    <mergeCell ref="A5:C5"/>
    <mergeCell ref="A237:Z237"/>
    <mergeCell ref="P195:T195"/>
    <mergeCell ref="A17:A18"/>
    <mergeCell ref="A189:Z189"/>
    <mergeCell ref="C17:C18"/>
    <mergeCell ref="K17:K18"/>
    <mergeCell ref="D103:E103"/>
    <mergeCell ref="D37:E37"/>
    <mergeCell ref="D230:E230"/>
    <mergeCell ref="D9:E9"/>
    <mergeCell ref="F9:G9"/>
    <mergeCell ref="P53:T53"/>
    <mergeCell ref="A210:O211"/>
    <mergeCell ref="P239:T239"/>
    <mergeCell ref="P186:V186"/>
    <mergeCell ref="C278:C279"/>
    <mergeCell ref="P178:V178"/>
    <mergeCell ref="A120:Z120"/>
    <mergeCell ref="P270:V270"/>
    <mergeCell ref="A95:Z95"/>
    <mergeCell ref="Q9:R9"/>
    <mergeCell ref="D255:E255"/>
    <mergeCell ref="P49:V49"/>
    <mergeCell ref="A219:Z219"/>
    <mergeCell ref="Q11:R11"/>
    <mergeCell ref="D260:E260"/>
    <mergeCell ref="W278:W279"/>
    <mergeCell ref="W277:Z277"/>
    <mergeCell ref="P264:T264"/>
    <mergeCell ref="D38:E38"/>
    <mergeCell ref="P204:V204"/>
    <mergeCell ref="P82:V82"/>
    <mergeCell ref="A134:Z134"/>
    <mergeCell ref="A121:Z121"/>
    <mergeCell ref="D63:E63"/>
    <mergeCell ref="B278:B279"/>
    <mergeCell ref="D96:E96"/>
    <mergeCell ref="D278:D279"/>
    <mergeCell ref="D52:E52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AG17:AG18"/>
    <mergeCell ref="D160:E160"/>
    <mergeCell ref="I17:I18"/>
    <mergeCell ref="D141:E141"/>
    <mergeCell ref="A48:O49"/>
    <mergeCell ref="D135:E135"/>
    <mergeCell ref="A246:O247"/>
    <mergeCell ref="P208:T208"/>
    <mergeCell ref="D116:E116"/>
    <mergeCell ref="D91:E91"/>
    <mergeCell ref="A196:O197"/>
    <mergeCell ref="P185:T185"/>
    <mergeCell ref="D106:E106"/>
    <mergeCell ref="D36:E36"/>
    <mergeCell ref="P37:T37"/>
    <mergeCell ref="P240:V240"/>
    <mergeCell ref="A278:A279"/>
    <mergeCell ref="D245:E245"/>
    <mergeCell ref="P116:T116"/>
    <mergeCell ref="D122:E122"/>
    <mergeCell ref="P103:T103"/>
    <mergeCell ref="A26:Z26"/>
    <mergeCell ref="P230:T230"/>
    <mergeCell ref="P97:T97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V278:V279"/>
    <mergeCell ref="X278:X279"/>
    <mergeCell ref="P129:T129"/>
    <mergeCell ref="H1:Q1"/>
    <mergeCell ref="P274:V274"/>
    <mergeCell ref="A74:Z74"/>
    <mergeCell ref="P246:V246"/>
    <mergeCell ref="D259:E259"/>
    <mergeCell ref="P40:V40"/>
    <mergeCell ref="A163:Z163"/>
    <mergeCell ref="D28:E28"/>
    <mergeCell ref="A101:Z101"/>
    <mergeCell ref="P184:T184"/>
    <mergeCell ref="A174:O175"/>
    <mergeCell ref="D117:E117"/>
    <mergeCell ref="P171:T171"/>
    <mergeCell ref="D55:E55"/>
    <mergeCell ref="D30:E30"/>
    <mergeCell ref="D5:E5"/>
    <mergeCell ref="A32:O33"/>
    <mergeCell ref="P259:T259"/>
    <mergeCell ref="D69:E69"/>
    <mergeCell ref="P175:V175"/>
    <mergeCell ref="A240:O241"/>
    <mergeCell ref="P162:V162"/>
    <mergeCell ref="P33:V33"/>
    <mergeCell ref="P93:V93"/>
    <mergeCell ref="Q278:Q279"/>
    <mergeCell ref="A151:Z151"/>
    <mergeCell ref="P234:T234"/>
    <mergeCell ref="P154:V154"/>
    <mergeCell ref="A150:Z150"/>
    <mergeCell ref="A144:Z144"/>
    <mergeCell ref="D129:E129"/>
    <mergeCell ref="D7:M7"/>
    <mergeCell ref="P173:T173"/>
    <mergeCell ref="P29:T29"/>
    <mergeCell ref="D81:E81"/>
    <mergeCell ref="P265:T265"/>
    <mergeCell ref="D208:E208"/>
    <mergeCell ref="D8:M8"/>
    <mergeCell ref="P44:T44"/>
    <mergeCell ref="A226:Z226"/>
    <mergeCell ref="A161:O162"/>
    <mergeCell ref="P31:T31"/>
    <mergeCell ref="P158:T158"/>
    <mergeCell ref="P278:P279"/>
    <mergeCell ref="P118:V118"/>
    <mergeCell ref="P266:T266"/>
    <mergeCell ref="P269:V269"/>
    <mergeCell ref="A218:Z218"/>
    <mergeCell ref="D258:E258"/>
    <mergeCell ref="P235:V235"/>
    <mergeCell ref="T277:U277"/>
    <mergeCell ref="A92:O93"/>
    <mergeCell ref="P252:T252"/>
    <mergeCell ref="P81:T81"/>
    <mergeCell ref="D195:E195"/>
    <mergeCell ref="P56:T56"/>
    <mergeCell ref="V10:W10"/>
    <mergeCell ref="P113:V113"/>
    <mergeCell ref="D253:E253"/>
    <mergeCell ref="D53:E53"/>
    <mergeCell ref="P232:V232"/>
    <mergeCell ref="D47:E47"/>
    <mergeCell ref="A84:Z84"/>
    <mergeCell ref="P160:T160"/>
    <mergeCell ref="A149:Z149"/>
    <mergeCell ref="P209:T209"/>
    <mergeCell ref="A50:Z50"/>
    <mergeCell ref="W17:W18"/>
    <mergeCell ref="P161:V161"/>
    <mergeCell ref="P217:V217"/>
    <mergeCell ref="A213:Z213"/>
    <mergeCell ref="D209:E209"/>
    <mergeCell ref="D263:E263"/>
    <mergeCell ref="D238:E238"/>
    <mergeCell ref="A216:O217"/>
    <mergeCell ref="Y278:Y279"/>
    <mergeCell ref="P86:T86"/>
    <mergeCell ref="P157:T157"/>
    <mergeCell ref="P249:T249"/>
    <mergeCell ref="P172:T172"/>
    <mergeCell ref="R1:T1"/>
    <mergeCell ref="P28:T28"/>
    <mergeCell ref="P221:T221"/>
    <mergeCell ref="F278:F279"/>
    <mergeCell ref="P215:T215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66:V166"/>
    <mergeCell ref="P104:T104"/>
    <mergeCell ref="B17:B18"/>
    <mergeCell ref="D60:E60"/>
    <mergeCell ref="P244:T244"/>
    <mergeCell ref="A34:Z34"/>
    <mergeCell ref="H9:I9"/>
    <mergeCell ref="D45:E45"/>
    <mergeCell ref="P224:V224"/>
    <mergeCell ref="P24:V24"/>
    <mergeCell ref="P211:V211"/>
    <mergeCell ref="A78:Z78"/>
    <mergeCell ref="P153:V153"/>
    <mergeCell ref="D70:E70"/>
    <mergeCell ref="P143:V143"/>
    <mergeCell ref="A73:Z73"/>
    <mergeCell ref="D87:E87"/>
    <mergeCell ref="P63:T63"/>
    <mergeCell ref="P194:T194"/>
    <mergeCell ref="P15:T16"/>
    <mergeCell ref="A12:M12"/>
    <mergeCell ref="Q10:R10"/>
    <mergeCell ref="A13:M13"/>
    <mergeCell ref="A15:M15"/>
    <mergeCell ref="J9:M9"/>
    <mergeCell ref="V6:W9"/>
    <mergeCell ref="P46:T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49:X267 X243:X245 X238:X239 X234 X228:X230 X221:X222 X215 X208:X209 X200:X203 X190:X195 X183:X185 X177 X171:X173 X164:X165 X157:X160 X152 X146 X140:X141 X135 X128:X130 X122:X123 X116:X117 X103:X111 X96:X98 X86:X91 X80:X81 X75 X69:X70 X52:X64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11</v>
      </c>
      <c r="C3" s="47"/>
      <c r="D3" s="47"/>
      <c r="E3" s="47"/>
    </row>
    <row r="4" spans="2:8" x14ac:dyDescent="0.2">
      <c r="B4" s="47" t="s">
        <v>403</v>
      </c>
      <c r="C4" s="47"/>
      <c r="D4" s="47"/>
      <c r="E4" s="47"/>
    </row>
    <row r="6" spans="2:8" x14ac:dyDescent="0.2">
      <c r="B6" s="47" t="s">
        <v>13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10" spans="2:8" x14ac:dyDescent="0.2">
      <c r="B10" s="47" t="s">
        <v>412</v>
      </c>
      <c r="C10" s="47" t="s">
        <v>404</v>
      </c>
      <c r="D10" s="47"/>
      <c r="E10" s="47"/>
    </row>
    <row r="12" spans="2:8" x14ac:dyDescent="0.2">
      <c r="B12" s="47" t="s">
        <v>413</v>
      </c>
      <c r="C12" s="47" t="s">
        <v>407</v>
      </c>
      <c r="D12" s="47"/>
      <c r="E12" s="47"/>
    </row>
    <row r="14" spans="2:8" x14ac:dyDescent="0.2">
      <c r="B14" s="47" t="s">
        <v>414</v>
      </c>
      <c r="C14" s="47" t="s">
        <v>410</v>
      </c>
      <c r="D14" s="47"/>
      <c r="E14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  <row r="21" spans="2:5" x14ac:dyDescent="0.2">
      <c r="B21" s="47" t="s">
        <v>420</v>
      </c>
      <c r="C21" s="47"/>
      <c r="D21" s="47"/>
      <c r="E21" s="47"/>
    </row>
    <row r="22" spans="2:5" x14ac:dyDescent="0.2">
      <c r="B22" s="47" t="s">
        <v>421</v>
      </c>
      <c r="C22" s="47"/>
      <c r="D22" s="47"/>
      <c r="E22" s="47"/>
    </row>
    <row r="23" spans="2:5" x14ac:dyDescent="0.2">
      <c r="B23" s="47" t="s">
        <v>422</v>
      </c>
      <c r="C23" s="47"/>
      <c r="D23" s="47"/>
      <c r="E23" s="47"/>
    </row>
    <row r="24" spans="2:5" x14ac:dyDescent="0.2">
      <c r="B24" s="47" t="s">
        <v>423</v>
      </c>
      <c r="C24" s="47"/>
      <c r="D24" s="47"/>
      <c r="E24" s="47"/>
    </row>
    <row r="25" spans="2:5" x14ac:dyDescent="0.2">
      <c r="B25" s="47" t="s">
        <v>424</v>
      </c>
      <c r="C25" s="47"/>
      <c r="D25" s="47"/>
      <c r="E25" s="47"/>
    </row>
    <row r="26" spans="2:5" x14ac:dyDescent="0.2">
      <c r="B26" s="47" t="s">
        <v>425</v>
      </c>
      <c r="C26" s="47"/>
      <c r="D26" s="47"/>
      <c r="E26" s="47"/>
    </row>
  </sheetData>
  <sheetProtection algorithmName="SHA-512" hashValue="aKUtYU+boHjynChy2hFSQZM8fb1bgoqLiymDe9J05Mq4r3ehWr98jKV0f5QqnL1iTSBBond/d/3ekMK5V54t7A==" saltValue="tpikWc5mRk3FNmIMRHum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