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8,10,24 ЗПФ Горняк НВ в Луганск доставка на 05,11,24\"/>
    </mc:Choice>
  </mc:AlternateContent>
  <xr:revisionPtr revIDLastSave="0" documentId="13_ncr:1_{D593C335-0F09-45ED-846E-5624607E8A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1" l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Z283" i="1" s="1"/>
  <c r="Y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BO257" i="1"/>
  <c r="BM257" i="1"/>
  <c r="Z257" i="1"/>
  <c r="Y257" i="1"/>
  <c r="BP257" i="1" s="1"/>
  <c r="X255" i="1"/>
  <c r="X254" i="1"/>
  <c r="BO253" i="1"/>
  <c r="BM253" i="1"/>
  <c r="Z253" i="1"/>
  <c r="Y253" i="1"/>
  <c r="BO252" i="1"/>
  <c r="BM252" i="1"/>
  <c r="Z252" i="1"/>
  <c r="Z254" i="1" s="1"/>
  <c r="Y252" i="1"/>
  <c r="Y255" i="1" s="1"/>
  <c r="X250" i="1"/>
  <c r="X249" i="1"/>
  <c r="BO248" i="1"/>
  <c r="BM248" i="1"/>
  <c r="Z248" i="1"/>
  <c r="Z249" i="1" s="1"/>
  <c r="Y248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8" i="1"/>
  <c r="X237" i="1"/>
  <c r="BO236" i="1"/>
  <c r="BM236" i="1"/>
  <c r="Z236" i="1"/>
  <c r="Z237" i="1" s="1"/>
  <c r="Y236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X225" i="1"/>
  <c r="X224" i="1"/>
  <c r="BO223" i="1"/>
  <c r="BM223" i="1"/>
  <c r="Z223" i="1"/>
  <c r="Z224" i="1" s="1"/>
  <c r="Y223" i="1"/>
  <c r="Y225" i="1" s="1"/>
  <c r="X219" i="1"/>
  <c r="X218" i="1"/>
  <c r="BO217" i="1"/>
  <c r="BM217" i="1"/>
  <c r="Z217" i="1"/>
  <c r="Y217" i="1"/>
  <c r="P217" i="1"/>
  <c r="BO216" i="1"/>
  <c r="BM216" i="1"/>
  <c r="Z216" i="1"/>
  <c r="Y216" i="1"/>
  <c r="X213" i="1"/>
  <c r="X212" i="1"/>
  <c r="BO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P175" i="1"/>
  <c r="X172" i="1"/>
  <c r="X171" i="1"/>
  <c r="BO170" i="1"/>
  <c r="BM170" i="1"/>
  <c r="Z170" i="1"/>
  <c r="Z171" i="1" s="1"/>
  <c r="Y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Y165" i="1"/>
  <c r="P165" i="1"/>
  <c r="BO164" i="1"/>
  <c r="BM164" i="1"/>
  <c r="Z164" i="1"/>
  <c r="Y164" i="1"/>
  <c r="Y168" i="1" s="1"/>
  <c r="P164" i="1"/>
  <c r="X160" i="1"/>
  <c r="X159" i="1"/>
  <c r="BO158" i="1"/>
  <c r="BM158" i="1"/>
  <c r="Z158" i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Y147" i="1" s="1"/>
  <c r="X141" i="1"/>
  <c r="X140" i="1"/>
  <c r="BO139" i="1"/>
  <c r="BM139" i="1"/>
  <c r="Z139" i="1"/>
  <c r="Z140" i="1" s="1"/>
  <c r="Y139" i="1"/>
  <c r="Y141" i="1" s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X130" i="1"/>
  <c r="X129" i="1"/>
  <c r="BO128" i="1"/>
  <c r="BM128" i="1"/>
  <c r="Z128" i="1"/>
  <c r="Z129" i="1" s="1"/>
  <c r="Y128" i="1"/>
  <c r="Y130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BP80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Y60" i="1" s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5" i="1" l="1"/>
  <c r="Y32" i="1"/>
  <c r="Y39" i="1"/>
  <c r="BN37" i="1"/>
  <c r="Z76" i="1"/>
  <c r="BN80" i="1"/>
  <c r="BN83" i="1"/>
  <c r="BN84" i="1"/>
  <c r="Y106" i="1"/>
  <c r="BN98" i="1"/>
  <c r="BN100" i="1"/>
  <c r="BN102" i="1"/>
  <c r="BN104" i="1"/>
  <c r="Y111" i="1"/>
  <c r="Y118" i="1"/>
  <c r="BN116" i="1"/>
  <c r="BN128" i="1"/>
  <c r="BP128" i="1"/>
  <c r="Y129" i="1"/>
  <c r="BN134" i="1"/>
  <c r="BN139" i="1"/>
  <c r="BP139" i="1"/>
  <c r="Y140" i="1"/>
  <c r="Z167" i="1"/>
  <c r="Z189" i="1"/>
  <c r="BN194" i="1"/>
  <c r="BN196" i="1"/>
  <c r="BN198" i="1"/>
  <c r="BN223" i="1"/>
  <c r="BP223" i="1"/>
  <c r="Y224" i="1"/>
  <c r="Z231" i="1"/>
  <c r="BN229" i="1"/>
  <c r="Z260" i="1"/>
  <c r="BN257" i="1"/>
  <c r="BN258" i="1"/>
  <c r="X289" i="1"/>
  <c r="X287" i="1"/>
  <c r="X288" i="1" s="1"/>
  <c r="Y155" i="1"/>
  <c r="Y154" i="1"/>
  <c r="BP150" i="1"/>
  <c r="BN150" i="1"/>
  <c r="BP151" i="1"/>
  <c r="BN151" i="1"/>
  <c r="BP152" i="1"/>
  <c r="BN152" i="1"/>
  <c r="BP153" i="1"/>
  <c r="BN153" i="1"/>
  <c r="Y177" i="1"/>
  <c r="Y176" i="1"/>
  <c r="BP175" i="1"/>
  <c r="BN175" i="1"/>
  <c r="Y250" i="1"/>
  <c r="Y249" i="1"/>
  <c r="BP248" i="1"/>
  <c r="BN248" i="1"/>
  <c r="BN22" i="1"/>
  <c r="BP22" i="1"/>
  <c r="Y23" i="1"/>
  <c r="Z32" i="1"/>
  <c r="BN28" i="1"/>
  <c r="BP28" i="1"/>
  <c r="X286" i="1"/>
  <c r="BN30" i="1"/>
  <c r="Z38" i="1"/>
  <c r="BN42" i="1"/>
  <c r="BP42" i="1"/>
  <c r="Y43" i="1"/>
  <c r="Z59" i="1"/>
  <c r="BN47" i="1"/>
  <c r="BP47" i="1"/>
  <c r="BN49" i="1"/>
  <c r="BN51" i="1"/>
  <c r="BN52" i="1"/>
  <c r="BN54" i="1"/>
  <c r="BN56" i="1"/>
  <c r="BN58" i="1"/>
  <c r="Y65" i="1"/>
  <c r="Y77" i="1"/>
  <c r="BN75" i="1"/>
  <c r="Y86" i="1"/>
  <c r="Y93" i="1"/>
  <c r="Z93" i="1"/>
  <c r="BN91" i="1"/>
  <c r="Z105" i="1"/>
  <c r="Z111" i="1"/>
  <c r="BN109" i="1"/>
  <c r="BP109" i="1"/>
  <c r="Z117" i="1"/>
  <c r="Z124" i="1"/>
  <c r="BN121" i="1"/>
  <c r="BN123" i="1"/>
  <c r="Z135" i="1"/>
  <c r="BP157" i="1"/>
  <c r="BN157" i="1"/>
  <c r="Y172" i="1"/>
  <c r="Y171" i="1"/>
  <c r="BP170" i="1"/>
  <c r="BN170" i="1"/>
  <c r="BP187" i="1"/>
  <c r="BN187" i="1"/>
  <c r="Y190" i="1"/>
  <c r="BP203" i="1"/>
  <c r="BN203" i="1"/>
  <c r="BP205" i="1"/>
  <c r="BN205" i="1"/>
  <c r="BP216" i="1"/>
  <c r="BN216" i="1"/>
  <c r="Y238" i="1"/>
  <c r="Y237" i="1"/>
  <c r="BP236" i="1"/>
  <c r="BN236" i="1"/>
  <c r="Y284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Z159" i="1"/>
  <c r="Z207" i="1"/>
  <c r="Z218" i="1"/>
  <c r="Y231" i="1"/>
  <c r="Y232" i="1"/>
  <c r="Z86" i="1"/>
  <c r="Y33" i="1"/>
  <c r="Y38" i="1"/>
  <c r="Y59" i="1"/>
  <c r="Y66" i="1"/>
  <c r="Y71" i="1"/>
  <c r="Y76" i="1"/>
  <c r="Y87" i="1"/>
  <c r="Y94" i="1"/>
  <c r="Y105" i="1"/>
  <c r="Y112" i="1"/>
  <c r="Y117" i="1"/>
  <c r="Y124" i="1"/>
  <c r="BP158" i="1"/>
  <c r="BN158" i="1"/>
  <c r="Y182" i="1"/>
  <c r="BP181" i="1"/>
  <c r="BN181" i="1"/>
  <c r="Y200" i="1"/>
  <c r="BP193" i="1"/>
  <c r="BN193" i="1"/>
  <c r="BP195" i="1"/>
  <c r="BN195" i="1"/>
  <c r="BP197" i="1"/>
  <c r="BN197" i="1"/>
  <c r="Y199" i="1"/>
  <c r="BP204" i="1"/>
  <c r="BN204" i="1"/>
  <c r="BP206" i="1"/>
  <c r="BN206" i="1"/>
  <c r="BP217" i="1"/>
  <c r="BN217" i="1"/>
  <c r="Y245" i="1"/>
  <c r="BP242" i="1"/>
  <c r="BN242" i="1"/>
  <c r="BP243" i="1"/>
  <c r="BN243" i="1"/>
  <c r="BP244" i="1"/>
  <c r="BN244" i="1"/>
  <c r="BP259" i="1"/>
  <c r="BN259" i="1"/>
  <c r="H9" i="1"/>
  <c r="BN29" i="1"/>
  <c r="BN31" i="1"/>
  <c r="BN36" i="1"/>
  <c r="BP36" i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10" i="1"/>
  <c r="BN115" i="1"/>
  <c r="BP115" i="1"/>
  <c r="Y125" i="1"/>
  <c r="BN122" i="1"/>
  <c r="Y136" i="1"/>
  <c r="BP133" i="1"/>
  <c r="BN133" i="1"/>
  <c r="Y135" i="1"/>
  <c r="Y146" i="1"/>
  <c r="BP145" i="1"/>
  <c r="BN145" i="1"/>
  <c r="Y159" i="1"/>
  <c r="Y160" i="1"/>
  <c r="Y167" i="1"/>
  <c r="BP164" i="1"/>
  <c r="BN164" i="1"/>
  <c r="BP166" i="1"/>
  <c r="BN166" i="1"/>
  <c r="Y183" i="1"/>
  <c r="Y189" i="1"/>
  <c r="BP186" i="1"/>
  <c r="BN186" i="1"/>
  <c r="BP188" i="1"/>
  <c r="BN188" i="1"/>
  <c r="Z199" i="1"/>
  <c r="Y207" i="1"/>
  <c r="Y208" i="1"/>
  <c r="Y212" i="1"/>
  <c r="BP211" i="1"/>
  <c r="BN211" i="1"/>
  <c r="Y218" i="1"/>
  <c r="Y219" i="1"/>
  <c r="BP230" i="1"/>
  <c r="BN230" i="1"/>
  <c r="Y246" i="1"/>
  <c r="Y254" i="1"/>
  <c r="BP252" i="1"/>
  <c r="BN252" i="1"/>
  <c r="BP253" i="1"/>
  <c r="BN253" i="1"/>
  <c r="Y260" i="1"/>
  <c r="Y261" i="1"/>
  <c r="Y287" i="1" l="1"/>
  <c r="Z290" i="1"/>
  <c r="Y286" i="1"/>
  <c r="Y288" i="1" s="1"/>
  <c r="Y289" i="1"/>
  <c r="Y285" i="1"/>
  <c r="B298" i="1" l="1"/>
  <c r="A298" i="1"/>
  <c r="C298" i="1"/>
</calcChain>
</file>

<file path=xl/sharedStrings.xml><?xml version="1.0" encoding="utf-8"?>
<sst xmlns="http://schemas.openxmlformats.org/spreadsheetml/2006/main" count="1443" uniqueCount="491">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</sst>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3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97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9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2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30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3" customWidth="1"/>
    <col min="19" max="19" width="6.140625" style="30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3" customWidth="1"/>
    <col min="25" max="25" width="11" style="303" customWidth="1"/>
    <col min="26" max="26" width="10" style="303" customWidth="1"/>
    <col min="27" max="27" width="11.5703125" style="303" customWidth="1"/>
    <col min="28" max="28" width="10.42578125" style="303" customWidth="1"/>
    <col min="29" max="29" width="30" style="30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3" customWidth="1"/>
    <col min="34" max="34" width="9.140625" style="303" customWidth="1"/>
    <col min="35" max="16384" width="9.140625" style="303"/>
  </cols>
  <sheetData>
    <row r="1" spans="1:32" s="307" customFormat="1" ht="45" customHeight="1" x14ac:dyDescent="0.2">
      <c r="A1" s="41"/>
      <c r="B1" s="41"/>
      <c r="C1" s="41"/>
      <c r="D1" s="364" t="s">
        <v>0</v>
      </c>
      <c r="E1" s="341"/>
      <c r="F1" s="341"/>
      <c r="G1" s="12" t="s">
        <v>1</v>
      </c>
      <c r="H1" s="364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5"/>
      <c r="R2" s="315"/>
      <c r="S2" s="315"/>
      <c r="T2" s="315"/>
      <c r="U2" s="315"/>
      <c r="V2" s="315"/>
      <c r="W2" s="315"/>
      <c r="X2" s="16"/>
      <c r="Y2" s="16"/>
      <c r="Z2" s="16"/>
      <c r="AA2" s="16"/>
      <c r="AB2" s="51"/>
      <c r="AC2" s="51"/>
      <c r="AD2" s="51"/>
      <c r="AE2" s="51"/>
    </row>
    <row r="3" spans="1:32" s="30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15"/>
      <c r="Q3" s="315"/>
      <c r="R3" s="315"/>
      <c r="S3" s="315"/>
      <c r="T3" s="315"/>
      <c r="U3" s="315"/>
      <c r="V3" s="315"/>
      <c r="W3" s="315"/>
      <c r="X3" s="16"/>
      <c r="Y3" s="16"/>
      <c r="Z3" s="16"/>
      <c r="AA3" s="16"/>
      <c r="AB3" s="51"/>
      <c r="AC3" s="51"/>
      <c r="AD3" s="51"/>
      <c r="AE3" s="51"/>
    </row>
    <row r="4" spans="1:32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7" customFormat="1" ht="23.45" customHeight="1" x14ac:dyDescent="0.2">
      <c r="A5" s="396" t="s">
        <v>7</v>
      </c>
      <c r="B5" s="397"/>
      <c r="C5" s="398"/>
      <c r="D5" s="366"/>
      <c r="E5" s="367"/>
      <c r="F5" s="481" t="s">
        <v>8</v>
      </c>
      <c r="G5" s="398"/>
      <c r="H5" s="366"/>
      <c r="I5" s="484"/>
      <c r="J5" s="484"/>
      <c r="K5" s="484"/>
      <c r="L5" s="484"/>
      <c r="M5" s="367"/>
      <c r="N5" s="61"/>
      <c r="P5" s="24" t="s">
        <v>9</v>
      </c>
      <c r="Q5" s="482">
        <v>45600</v>
      </c>
      <c r="R5" s="394"/>
      <c r="T5" s="417" t="s">
        <v>10</v>
      </c>
      <c r="U5" s="316"/>
      <c r="V5" s="418" t="s">
        <v>11</v>
      </c>
      <c r="W5" s="394"/>
      <c r="AB5" s="51"/>
      <c r="AC5" s="51"/>
      <c r="AD5" s="51"/>
      <c r="AE5" s="51"/>
    </row>
    <row r="6" spans="1:32" s="307" customFormat="1" ht="24" customHeight="1" x14ac:dyDescent="0.2">
      <c r="A6" s="396" t="s">
        <v>12</v>
      </c>
      <c r="B6" s="397"/>
      <c r="C6" s="398"/>
      <c r="D6" s="486" t="s">
        <v>13</v>
      </c>
      <c r="E6" s="487"/>
      <c r="F6" s="487"/>
      <c r="G6" s="487"/>
      <c r="H6" s="487"/>
      <c r="I6" s="487"/>
      <c r="J6" s="487"/>
      <c r="K6" s="487"/>
      <c r="L6" s="487"/>
      <c r="M6" s="394"/>
      <c r="N6" s="62"/>
      <c r="P6" s="24" t="s">
        <v>14</v>
      </c>
      <c r="Q6" s="503" t="str">
        <f>IF(Q5=0," ",CHOOSE(WEEKDAY(Q5,2),"Понедельник","Вторник","Среда","Четверг","Пятница","Суббота","Воскресенье"))</f>
        <v>Понедельник</v>
      </c>
      <c r="R6" s="321"/>
      <c r="T6" s="419" t="s">
        <v>15</v>
      </c>
      <c r="U6" s="316"/>
      <c r="V6" s="456" t="s">
        <v>16</v>
      </c>
      <c r="W6" s="335"/>
      <c r="AB6" s="51"/>
      <c r="AC6" s="51"/>
      <c r="AD6" s="51"/>
      <c r="AE6" s="51"/>
    </row>
    <row r="7" spans="1:32" s="307" customFormat="1" ht="21.75" hidden="1" customHeight="1" x14ac:dyDescent="0.2">
      <c r="A7" s="55"/>
      <c r="B7" s="55"/>
      <c r="C7" s="55"/>
      <c r="D7" s="405" t="str">
        <f>IFERROR(VLOOKUP(DeliveryAddress,Table,3,0),1)</f>
        <v>1</v>
      </c>
      <c r="E7" s="406"/>
      <c r="F7" s="406"/>
      <c r="G7" s="406"/>
      <c r="H7" s="406"/>
      <c r="I7" s="406"/>
      <c r="J7" s="406"/>
      <c r="K7" s="406"/>
      <c r="L7" s="406"/>
      <c r="M7" s="401"/>
      <c r="N7" s="63"/>
      <c r="P7" s="24"/>
      <c r="Q7" s="42"/>
      <c r="R7" s="42"/>
      <c r="T7" s="315"/>
      <c r="U7" s="316"/>
      <c r="V7" s="457"/>
      <c r="W7" s="458"/>
      <c r="AB7" s="51"/>
      <c r="AC7" s="51"/>
      <c r="AD7" s="51"/>
      <c r="AE7" s="51"/>
    </row>
    <row r="8" spans="1:32" s="307" customFormat="1" ht="25.5" customHeight="1" x14ac:dyDescent="0.2">
      <c r="A8" s="483" t="s">
        <v>17</v>
      </c>
      <c r="B8" s="326"/>
      <c r="C8" s="327"/>
      <c r="D8" s="357" t="s">
        <v>18</v>
      </c>
      <c r="E8" s="358"/>
      <c r="F8" s="358"/>
      <c r="G8" s="358"/>
      <c r="H8" s="358"/>
      <c r="I8" s="358"/>
      <c r="J8" s="358"/>
      <c r="K8" s="358"/>
      <c r="L8" s="358"/>
      <c r="M8" s="359"/>
      <c r="N8" s="64"/>
      <c r="P8" s="24" t="s">
        <v>19</v>
      </c>
      <c r="Q8" s="400">
        <v>0.41666666666666669</v>
      </c>
      <c r="R8" s="401"/>
      <c r="T8" s="315"/>
      <c r="U8" s="316"/>
      <c r="V8" s="457"/>
      <c r="W8" s="458"/>
      <c r="AB8" s="51"/>
      <c r="AC8" s="51"/>
      <c r="AD8" s="51"/>
      <c r="AE8" s="51"/>
    </row>
    <row r="9" spans="1:32" s="307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12"/>
      <c r="E9" s="330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8"/>
      <c r="P9" s="26" t="s">
        <v>20</v>
      </c>
      <c r="Q9" s="391"/>
      <c r="R9" s="392"/>
      <c r="T9" s="315"/>
      <c r="U9" s="316"/>
      <c r="V9" s="459"/>
      <c r="W9" s="460"/>
      <c r="X9" s="43"/>
      <c r="Y9" s="43"/>
      <c r="Z9" s="43"/>
      <c r="AA9" s="43"/>
      <c r="AB9" s="51"/>
      <c r="AC9" s="51"/>
      <c r="AD9" s="51"/>
      <c r="AE9" s="51"/>
    </row>
    <row r="10" spans="1:32" s="307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12"/>
      <c r="E10" s="330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449" t="str">
        <f>IFERROR(VLOOKUP($D$10,Proxy,2,FALSE),"")</f>
        <v/>
      </c>
      <c r="I10" s="315"/>
      <c r="J10" s="315"/>
      <c r="K10" s="315"/>
      <c r="L10" s="315"/>
      <c r="M10" s="315"/>
      <c r="N10" s="306"/>
      <c r="P10" s="26" t="s">
        <v>21</v>
      </c>
      <c r="Q10" s="420"/>
      <c r="R10" s="421"/>
      <c r="U10" s="24" t="s">
        <v>22</v>
      </c>
      <c r="V10" s="334" t="s">
        <v>23</v>
      </c>
      <c r="W10" s="335"/>
      <c r="X10" s="44"/>
      <c r="Y10" s="44"/>
      <c r="Z10" s="44"/>
      <c r="AA10" s="44"/>
      <c r="AB10" s="51"/>
      <c r="AC10" s="51"/>
      <c r="AD10" s="51"/>
      <c r="AE10" s="51"/>
    </row>
    <row r="11" spans="1:32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3"/>
      <c r="R11" s="394"/>
      <c r="U11" s="24" t="s">
        <v>26</v>
      </c>
      <c r="V11" s="450" t="s">
        <v>27</v>
      </c>
      <c r="W11" s="392"/>
      <c r="X11" s="45"/>
      <c r="Y11" s="45"/>
      <c r="Z11" s="45"/>
      <c r="AA11" s="45"/>
      <c r="AB11" s="51"/>
      <c r="AC11" s="51"/>
      <c r="AD11" s="51"/>
      <c r="AE11" s="51"/>
    </row>
    <row r="12" spans="1:32" s="307" customFormat="1" ht="18.600000000000001" customHeight="1" x14ac:dyDescent="0.2">
      <c r="A12" s="423" t="s">
        <v>28</v>
      </c>
      <c r="B12" s="397"/>
      <c r="C12" s="397"/>
      <c r="D12" s="397"/>
      <c r="E12" s="397"/>
      <c r="F12" s="397"/>
      <c r="G12" s="397"/>
      <c r="H12" s="397"/>
      <c r="I12" s="397"/>
      <c r="J12" s="397"/>
      <c r="K12" s="397"/>
      <c r="L12" s="397"/>
      <c r="M12" s="398"/>
      <c r="N12" s="65"/>
      <c r="P12" s="24" t="s">
        <v>29</v>
      </c>
      <c r="Q12" s="400"/>
      <c r="R12" s="401"/>
      <c r="S12" s="23"/>
      <c r="U12" s="24"/>
      <c r="V12" s="341"/>
      <c r="W12" s="315"/>
      <c r="AB12" s="51"/>
      <c r="AC12" s="51"/>
      <c r="AD12" s="51"/>
      <c r="AE12" s="51"/>
    </row>
    <row r="13" spans="1:32" s="307" customFormat="1" ht="23.25" customHeight="1" x14ac:dyDescent="0.2">
      <c r="A13" s="423" t="s">
        <v>30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98"/>
      <c r="N13" s="65"/>
      <c r="O13" s="26"/>
      <c r="P13" s="26" t="s">
        <v>31</v>
      </c>
      <c r="Q13" s="450"/>
      <c r="R13" s="3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7" customFormat="1" ht="18.600000000000001" customHeight="1" x14ac:dyDescent="0.2">
      <c r="A14" s="423" t="s">
        <v>32</v>
      </c>
      <c r="B14" s="397"/>
      <c r="C14" s="397"/>
      <c r="D14" s="397"/>
      <c r="E14" s="397"/>
      <c r="F14" s="397"/>
      <c r="G14" s="397"/>
      <c r="H14" s="397"/>
      <c r="I14" s="397"/>
      <c r="J14" s="397"/>
      <c r="K14" s="397"/>
      <c r="L14" s="397"/>
      <c r="M14" s="39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7" customFormat="1" ht="22.5" customHeight="1" x14ac:dyDescent="0.2">
      <c r="A15" s="452" t="s">
        <v>33</v>
      </c>
      <c r="B15" s="397"/>
      <c r="C15" s="397"/>
      <c r="D15" s="397"/>
      <c r="E15" s="397"/>
      <c r="F15" s="397"/>
      <c r="G15" s="397"/>
      <c r="H15" s="397"/>
      <c r="I15" s="397"/>
      <c r="J15" s="397"/>
      <c r="K15" s="397"/>
      <c r="L15" s="397"/>
      <c r="M15" s="398"/>
      <c r="N15" s="66"/>
      <c r="P15" s="415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6"/>
      <c r="Q16" s="416"/>
      <c r="R16" s="416"/>
      <c r="S16" s="416"/>
      <c r="T16" s="41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1" t="s">
        <v>35</v>
      </c>
      <c r="B17" s="351" t="s">
        <v>36</v>
      </c>
      <c r="C17" s="411" t="s">
        <v>37</v>
      </c>
      <c r="D17" s="351" t="s">
        <v>38</v>
      </c>
      <c r="E17" s="384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351" t="s">
        <v>48</v>
      </c>
      <c r="P17" s="351" t="s">
        <v>49</v>
      </c>
      <c r="Q17" s="383"/>
      <c r="R17" s="383"/>
      <c r="S17" s="383"/>
      <c r="T17" s="384"/>
      <c r="U17" s="518" t="s">
        <v>50</v>
      </c>
      <c r="V17" s="398"/>
      <c r="W17" s="351" t="s">
        <v>51</v>
      </c>
      <c r="X17" s="351" t="s">
        <v>52</v>
      </c>
      <c r="Y17" s="519" t="s">
        <v>53</v>
      </c>
      <c r="Z17" s="468" t="s">
        <v>54</v>
      </c>
      <c r="AA17" s="442" t="s">
        <v>55</v>
      </c>
      <c r="AB17" s="442" t="s">
        <v>56</v>
      </c>
      <c r="AC17" s="442" t="s">
        <v>57</v>
      </c>
      <c r="AD17" s="442" t="s">
        <v>58</v>
      </c>
      <c r="AE17" s="489"/>
      <c r="AF17" s="490"/>
      <c r="AG17" s="69"/>
      <c r="BD17" s="68" t="s">
        <v>59</v>
      </c>
    </row>
    <row r="18" spans="1:68" ht="14.25" customHeight="1" x14ac:dyDescent="0.2">
      <c r="A18" s="352"/>
      <c r="B18" s="352"/>
      <c r="C18" s="352"/>
      <c r="D18" s="385"/>
      <c r="E18" s="387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85"/>
      <c r="Q18" s="386"/>
      <c r="R18" s="386"/>
      <c r="S18" s="386"/>
      <c r="T18" s="387"/>
      <c r="U18" s="70" t="s">
        <v>60</v>
      </c>
      <c r="V18" s="70" t="s">
        <v>61</v>
      </c>
      <c r="W18" s="352"/>
      <c r="X18" s="352"/>
      <c r="Y18" s="520"/>
      <c r="Z18" s="469"/>
      <c r="AA18" s="443"/>
      <c r="AB18" s="443"/>
      <c r="AC18" s="443"/>
      <c r="AD18" s="491"/>
      <c r="AE18" s="492"/>
      <c r="AF18" s="493"/>
      <c r="AG18" s="69"/>
      <c r="BD18" s="68"/>
    </row>
    <row r="19" spans="1:68" ht="27.75" customHeight="1" x14ac:dyDescent="0.2">
      <c r="A19" s="360" t="s">
        <v>62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48"/>
      <c r="AB19" s="48"/>
      <c r="AC19" s="48"/>
    </row>
    <row r="20" spans="1:68" ht="16.5" customHeight="1" x14ac:dyDescent="0.25">
      <c r="A20" s="328" t="s">
        <v>62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05"/>
      <c r="AB20" s="305"/>
      <c r="AC20" s="305"/>
    </row>
    <row r="21" spans="1:68" ht="14.25" customHeight="1" x14ac:dyDescent="0.25">
      <c r="A21" s="348" t="s">
        <v>63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04"/>
      <c r="AB21" s="304"/>
      <c r="AC21" s="30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0">
        <v>4607111035752</v>
      </c>
      <c r="E22" s="321"/>
      <c r="F22" s="309">
        <v>0.43</v>
      </c>
      <c r="G22" s="32">
        <v>16</v>
      </c>
      <c r="H22" s="309">
        <v>6.88</v>
      </c>
      <c r="I22" s="30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8"/>
      <c r="R22" s="318"/>
      <c r="S22" s="318"/>
      <c r="T22" s="319"/>
      <c r="U22" s="34"/>
      <c r="V22" s="34"/>
      <c r="W22" s="35" t="s">
        <v>69</v>
      </c>
      <c r="X22" s="310">
        <v>0</v>
      </c>
      <c r="Y22" s="31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1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32"/>
      <c r="P23" s="325" t="s">
        <v>72</v>
      </c>
      <c r="Q23" s="326"/>
      <c r="R23" s="326"/>
      <c r="S23" s="326"/>
      <c r="T23" s="326"/>
      <c r="U23" s="326"/>
      <c r="V23" s="327"/>
      <c r="W23" s="37" t="s">
        <v>69</v>
      </c>
      <c r="X23" s="312">
        <f>IFERROR(SUM(X22:X22),"0")</f>
        <v>0</v>
      </c>
      <c r="Y23" s="312">
        <f>IFERROR(SUM(Y22:Y22),"0")</f>
        <v>0</v>
      </c>
      <c r="Z23" s="312">
        <f>IFERROR(IF(Z22="",0,Z22),"0")</f>
        <v>0</v>
      </c>
      <c r="AA23" s="313"/>
      <c r="AB23" s="313"/>
      <c r="AC23" s="313"/>
    </row>
    <row r="24" spans="1:68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32"/>
      <c r="P24" s="325" t="s">
        <v>72</v>
      </c>
      <c r="Q24" s="326"/>
      <c r="R24" s="326"/>
      <c r="S24" s="326"/>
      <c r="T24" s="326"/>
      <c r="U24" s="326"/>
      <c r="V24" s="327"/>
      <c r="W24" s="37" t="s">
        <v>73</v>
      </c>
      <c r="X24" s="312">
        <f>IFERROR(SUMPRODUCT(X22:X22*H22:H22),"0")</f>
        <v>0</v>
      </c>
      <c r="Y24" s="312">
        <f>IFERROR(SUMPRODUCT(Y22:Y22*H22:H22),"0")</f>
        <v>0</v>
      </c>
      <c r="Z24" s="37"/>
      <c r="AA24" s="313"/>
      <c r="AB24" s="313"/>
      <c r="AC24" s="313"/>
    </row>
    <row r="25" spans="1:68" ht="27.75" customHeight="1" x14ac:dyDescent="0.2">
      <c r="A25" s="360" t="s">
        <v>74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61"/>
      <c r="Z25" s="361"/>
      <c r="AA25" s="48"/>
      <c r="AB25" s="48"/>
      <c r="AC25" s="48"/>
    </row>
    <row r="26" spans="1:68" ht="16.5" customHeight="1" x14ac:dyDescent="0.25">
      <c r="A26" s="328" t="s">
        <v>75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05"/>
      <c r="AB26" s="305"/>
      <c r="AC26" s="305"/>
    </row>
    <row r="27" spans="1:68" ht="14.25" customHeight="1" x14ac:dyDescent="0.25">
      <c r="A27" s="348" t="s">
        <v>76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04"/>
      <c r="AB27" s="304"/>
      <c r="AC27" s="30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0">
        <v>4607111036605</v>
      </c>
      <c r="E28" s="321"/>
      <c r="F28" s="309">
        <v>0.25</v>
      </c>
      <c r="G28" s="32">
        <v>6</v>
      </c>
      <c r="H28" s="309">
        <v>1.5</v>
      </c>
      <c r="I28" s="30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8"/>
      <c r="R28" s="318"/>
      <c r="S28" s="318"/>
      <c r="T28" s="319"/>
      <c r="U28" s="34"/>
      <c r="V28" s="34"/>
      <c r="W28" s="35" t="s">
        <v>69</v>
      </c>
      <c r="X28" s="310">
        <v>0</v>
      </c>
      <c r="Y28" s="31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0">
        <v>4607111036520</v>
      </c>
      <c r="E29" s="321"/>
      <c r="F29" s="309">
        <v>0.25</v>
      </c>
      <c r="G29" s="32">
        <v>6</v>
      </c>
      <c r="H29" s="309">
        <v>1.5</v>
      </c>
      <c r="I29" s="30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40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8"/>
      <c r="R29" s="318"/>
      <c r="S29" s="318"/>
      <c r="T29" s="319"/>
      <c r="U29" s="34"/>
      <c r="V29" s="34"/>
      <c r="W29" s="35" t="s">
        <v>69</v>
      </c>
      <c r="X29" s="310">
        <v>0</v>
      </c>
      <c r="Y29" s="31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0">
        <v>4607111036537</v>
      </c>
      <c r="E30" s="321"/>
      <c r="F30" s="309">
        <v>0.25</v>
      </c>
      <c r="G30" s="32">
        <v>6</v>
      </c>
      <c r="H30" s="309">
        <v>1.5</v>
      </c>
      <c r="I30" s="30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8"/>
      <c r="R30" s="318"/>
      <c r="S30" s="318"/>
      <c r="T30" s="319"/>
      <c r="U30" s="34"/>
      <c r="V30" s="34"/>
      <c r="W30" s="35" t="s">
        <v>69</v>
      </c>
      <c r="X30" s="310">
        <v>0</v>
      </c>
      <c r="Y30" s="31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0">
        <v>4607111036599</v>
      </c>
      <c r="E31" s="321"/>
      <c r="F31" s="309">
        <v>0.25</v>
      </c>
      <c r="G31" s="32">
        <v>6</v>
      </c>
      <c r="H31" s="309">
        <v>1.5</v>
      </c>
      <c r="I31" s="30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6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8"/>
      <c r="R31" s="318"/>
      <c r="S31" s="318"/>
      <c r="T31" s="319"/>
      <c r="U31" s="34"/>
      <c r="V31" s="34"/>
      <c r="W31" s="35" t="s">
        <v>69</v>
      </c>
      <c r="X31" s="310">
        <v>0</v>
      </c>
      <c r="Y31" s="31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1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32"/>
      <c r="P32" s="325" t="s">
        <v>72</v>
      </c>
      <c r="Q32" s="326"/>
      <c r="R32" s="326"/>
      <c r="S32" s="326"/>
      <c r="T32" s="326"/>
      <c r="U32" s="326"/>
      <c r="V32" s="327"/>
      <c r="W32" s="37" t="s">
        <v>69</v>
      </c>
      <c r="X32" s="312">
        <f>IFERROR(SUM(X28:X31),"0")</f>
        <v>0</v>
      </c>
      <c r="Y32" s="312">
        <f>IFERROR(SUM(Y28:Y31),"0")</f>
        <v>0</v>
      </c>
      <c r="Z32" s="312">
        <f>IFERROR(IF(Z28="",0,Z28),"0")+IFERROR(IF(Z29="",0,Z29),"0")+IFERROR(IF(Z30="",0,Z30),"0")+IFERROR(IF(Z31="",0,Z31),"0")</f>
        <v>0</v>
      </c>
      <c r="AA32" s="313"/>
      <c r="AB32" s="313"/>
      <c r="AC32" s="313"/>
    </row>
    <row r="33" spans="1:68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32"/>
      <c r="P33" s="325" t="s">
        <v>72</v>
      </c>
      <c r="Q33" s="326"/>
      <c r="R33" s="326"/>
      <c r="S33" s="326"/>
      <c r="T33" s="326"/>
      <c r="U33" s="326"/>
      <c r="V33" s="327"/>
      <c r="W33" s="37" t="s">
        <v>73</v>
      </c>
      <c r="X33" s="312">
        <f>IFERROR(SUMPRODUCT(X28:X31*H28:H31),"0")</f>
        <v>0</v>
      </c>
      <c r="Y33" s="312">
        <f>IFERROR(SUMPRODUCT(Y28:Y31*H28:H31),"0")</f>
        <v>0</v>
      </c>
      <c r="Z33" s="37"/>
      <c r="AA33" s="313"/>
      <c r="AB33" s="313"/>
      <c r="AC33" s="313"/>
    </row>
    <row r="34" spans="1:68" ht="16.5" customHeight="1" x14ac:dyDescent="0.25">
      <c r="A34" s="328" t="s">
        <v>92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05"/>
      <c r="AB34" s="305"/>
      <c r="AC34" s="305"/>
    </row>
    <row r="35" spans="1:68" ht="14.25" customHeight="1" x14ac:dyDescent="0.25">
      <c r="A35" s="348" t="s">
        <v>63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04"/>
      <c r="AB35" s="304"/>
      <c r="AC35" s="30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0">
        <v>4607111036315</v>
      </c>
      <c r="E36" s="321"/>
      <c r="F36" s="309">
        <v>0.75</v>
      </c>
      <c r="G36" s="32">
        <v>8</v>
      </c>
      <c r="H36" s="309">
        <v>6</v>
      </c>
      <c r="I36" s="30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18"/>
      <c r="R36" s="318"/>
      <c r="S36" s="318"/>
      <c r="T36" s="319"/>
      <c r="U36" s="34"/>
      <c r="V36" s="34"/>
      <c r="W36" s="35" t="s">
        <v>69</v>
      </c>
      <c r="X36" s="310">
        <v>24</v>
      </c>
      <c r="Y36" s="311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150.47999999999999</v>
      </c>
      <c r="BN36" s="67">
        <f>IFERROR(Y36*I36,"0")</f>
        <v>150.47999999999999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0">
        <v>4607111036292</v>
      </c>
      <c r="E37" s="321"/>
      <c r="F37" s="309">
        <v>0.75</v>
      </c>
      <c r="G37" s="32">
        <v>8</v>
      </c>
      <c r="H37" s="309">
        <v>6</v>
      </c>
      <c r="I37" s="30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4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18"/>
      <c r="R37" s="318"/>
      <c r="S37" s="318"/>
      <c r="T37" s="319"/>
      <c r="U37" s="34"/>
      <c r="V37" s="34"/>
      <c r="W37" s="35" t="s">
        <v>69</v>
      </c>
      <c r="X37" s="310">
        <v>60</v>
      </c>
      <c r="Y37" s="311">
        <f>IFERROR(IF(X37="","",X37),"")</f>
        <v>60</v>
      </c>
      <c r="Z37" s="36">
        <f>IFERROR(IF(X37="","",X37*0.0155),"")</f>
        <v>0.92999999999999994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376.2</v>
      </c>
      <c r="BN37" s="67">
        <f>IFERROR(Y37*I37,"0")</f>
        <v>376.2</v>
      </c>
      <c r="BO37" s="67">
        <f>IFERROR(X37/J37,"0")</f>
        <v>0.7142857142857143</v>
      </c>
      <c r="BP37" s="67">
        <f>IFERROR(Y37/J37,"0")</f>
        <v>0.7142857142857143</v>
      </c>
    </row>
    <row r="38" spans="1:68" x14ac:dyDescent="0.2">
      <c r="A38" s="331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32"/>
      <c r="P38" s="325" t="s">
        <v>72</v>
      </c>
      <c r="Q38" s="326"/>
      <c r="R38" s="326"/>
      <c r="S38" s="326"/>
      <c r="T38" s="326"/>
      <c r="U38" s="326"/>
      <c r="V38" s="327"/>
      <c r="W38" s="37" t="s">
        <v>69</v>
      </c>
      <c r="X38" s="312">
        <f>IFERROR(SUM(X36:X37),"0")</f>
        <v>84</v>
      </c>
      <c r="Y38" s="312">
        <f>IFERROR(SUM(Y36:Y37),"0")</f>
        <v>84</v>
      </c>
      <c r="Z38" s="312">
        <f>IFERROR(IF(Z36="",0,Z36),"0")+IFERROR(IF(Z37="",0,Z37),"0")</f>
        <v>1.302</v>
      </c>
      <c r="AA38" s="313"/>
      <c r="AB38" s="313"/>
      <c r="AC38" s="313"/>
    </row>
    <row r="39" spans="1:68" x14ac:dyDescent="0.2">
      <c r="A39" s="315"/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32"/>
      <c r="P39" s="325" t="s">
        <v>72</v>
      </c>
      <c r="Q39" s="326"/>
      <c r="R39" s="326"/>
      <c r="S39" s="326"/>
      <c r="T39" s="326"/>
      <c r="U39" s="326"/>
      <c r="V39" s="327"/>
      <c r="W39" s="37" t="s">
        <v>73</v>
      </c>
      <c r="X39" s="312">
        <f>IFERROR(SUMPRODUCT(X36:X37*H36:H37),"0")</f>
        <v>504</v>
      </c>
      <c r="Y39" s="312">
        <f>IFERROR(SUMPRODUCT(Y36:Y37*H36:H37),"0")</f>
        <v>504</v>
      </c>
      <c r="Z39" s="37"/>
      <c r="AA39" s="313"/>
      <c r="AB39" s="313"/>
      <c r="AC39" s="313"/>
    </row>
    <row r="40" spans="1:68" ht="16.5" customHeight="1" x14ac:dyDescent="0.25">
      <c r="A40" s="328" t="s">
        <v>99</v>
      </c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05"/>
      <c r="AB40" s="305"/>
      <c r="AC40" s="305"/>
    </row>
    <row r="41" spans="1:68" ht="14.25" customHeight="1" x14ac:dyDescent="0.25">
      <c r="A41" s="348" t="s">
        <v>100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04"/>
      <c r="AB41" s="304"/>
      <c r="AC41" s="304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0">
        <v>4607111037053</v>
      </c>
      <c r="E42" s="321"/>
      <c r="F42" s="309">
        <v>0.2</v>
      </c>
      <c r="G42" s="32">
        <v>6</v>
      </c>
      <c r="H42" s="309">
        <v>1.2</v>
      </c>
      <c r="I42" s="30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6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18"/>
      <c r="R42" s="318"/>
      <c r="S42" s="318"/>
      <c r="T42" s="319"/>
      <c r="U42" s="34"/>
      <c r="V42" s="34"/>
      <c r="W42" s="35" t="s">
        <v>69</v>
      </c>
      <c r="X42" s="310">
        <v>30</v>
      </c>
      <c r="Y42" s="311">
        <f>IFERROR(IF(X42="","",X42),"")</f>
        <v>30</v>
      </c>
      <c r="Z42" s="36">
        <f>IFERROR(IF(X42="","",X42*0.0095),"")</f>
        <v>0.28499999999999998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47.754000000000005</v>
      </c>
      <c r="BN42" s="67">
        <f>IFERROR(Y42*I42,"0")</f>
        <v>47.754000000000005</v>
      </c>
      <c r="BO42" s="67">
        <f>IFERROR(X42/J42,"0")</f>
        <v>0.23076923076923078</v>
      </c>
      <c r="BP42" s="67">
        <f>IFERROR(Y42/J42,"0")</f>
        <v>0.23076923076923078</v>
      </c>
    </row>
    <row r="43" spans="1:68" x14ac:dyDescent="0.2">
      <c r="A43" s="331"/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32"/>
      <c r="P43" s="325" t="s">
        <v>72</v>
      </c>
      <c r="Q43" s="326"/>
      <c r="R43" s="326"/>
      <c r="S43" s="326"/>
      <c r="T43" s="326"/>
      <c r="U43" s="326"/>
      <c r="V43" s="327"/>
      <c r="W43" s="37" t="s">
        <v>69</v>
      </c>
      <c r="X43" s="312">
        <f>IFERROR(SUM(X42:X42),"0")</f>
        <v>30</v>
      </c>
      <c r="Y43" s="312">
        <f>IFERROR(SUM(Y42:Y42),"0")</f>
        <v>30</v>
      </c>
      <c r="Z43" s="312">
        <f>IFERROR(IF(Z42="",0,Z42),"0")</f>
        <v>0.28499999999999998</v>
      </c>
      <c r="AA43" s="313"/>
      <c r="AB43" s="313"/>
      <c r="AC43" s="313"/>
    </row>
    <row r="44" spans="1:68" x14ac:dyDescent="0.2">
      <c r="A44" s="315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32"/>
      <c r="P44" s="325" t="s">
        <v>72</v>
      </c>
      <c r="Q44" s="326"/>
      <c r="R44" s="326"/>
      <c r="S44" s="326"/>
      <c r="T44" s="326"/>
      <c r="U44" s="326"/>
      <c r="V44" s="327"/>
      <c r="W44" s="37" t="s">
        <v>73</v>
      </c>
      <c r="X44" s="312">
        <f>IFERROR(SUMPRODUCT(X42:X42*H42:H42),"0")</f>
        <v>36</v>
      </c>
      <c r="Y44" s="312">
        <f>IFERROR(SUMPRODUCT(Y42:Y42*H42:H42),"0")</f>
        <v>36</v>
      </c>
      <c r="Z44" s="37"/>
      <c r="AA44" s="313"/>
      <c r="AB44" s="313"/>
      <c r="AC44" s="313"/>
    </row>
    <row r="45" spans="1:68" ht="16.5" customHeight="1" x14ac:dyDescent="0.25">
      <c r="A45" s="328" t="s">
        <v>105</v>
      </c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05"/>
      <c r="AB45" s="305"/>
      <c r="AC45" s="305"/>
    </row>
    <row r="46" spans="1:68" ht="14.25" customHeight="1" x14ac:dyDescent="0.25">
      <c r="A46" s="348" t="s">
        <v>63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04"/>
      <c r="AB46" s="304"/>
      <c r="AC46" s="304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0">
        <v>4607111037190</v>
      </c>
      <c r="E47" s="321"/>
      <c r="F47" s="309">
        <v>0.43</v>
      </c>
      <c r="G47" s="32">
        <v>16</v>
      </c>
      <c r="H47" s="309">
        <v>6.88</v>
      </c>
      <c r="I47" s="30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18"/>
      <c r="R47" s="318"/>
      <c r="S47" s="318"/>
      <c r="T47" s="319"/>
      <c r="U47" s="34"/>
      <c r="V47" s="34"/>
      <c r="W47" s="35" t="s">
        <v>69</v>
      </c>
      <c r="X47" s="310">
        <v>0</v>
      </c>
      <c r="Y47" s="31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0">
        <v>4607111038999</v>
      </c>
      <c r="E48" s="321"/>
      <c r="F48" s="309">
        <v>0.4</v>
      </c>
      <c r="G48" s="32">
        <v>16</v>
      </c>
      <c r="H48" s="309">
        <v>6.4</v>
      </c>
      <c r="I48" s="30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5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8"/>
      <c r="R48" s="318"/>
      <c r="S48" s="318"/>
      <c r="T48" s="319"/>
      <c r="U48" s="34"/>
      <c r="V48" s="34"/>
      <c r="W48" s="35" t="s">
        <v>69</v>
      </c>
      <c r="X48" s="310">
        <v>0</v>
      </c>
      <c r="Y48" s="31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0">
        <v>4607111037183</v>
      </c>
      <c r="E49" s="321"/>
      <c r="F49" s="309">
        <v>0.9</v>
      </c>
      <c r="G49" s="32">
        <v>8</v>
      </c>
      <c r="H49" s="309">
        <v>7.2</v>
      </c>
      <c r="I49" s="30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18"/>
      <c r="R49" s="318"/>
      <c r="S49" s="318"/>
      <c r="T49" s="319"/>
      <c r="U49" s="34"/>
      <c r="V49" s="34"/>
      <c r="W49" s="35" t="s">
        <v>69</v>
      </c>
      <c r="X49" s="310">
        <v>12</v>
      </c>
      <c r="Y49" s="311">
        <f t="shared" si="0"/>
        <v>12</v>
      </c>
      <c r="Z49" s="36">
        <f t="shared" si="1"/>
        <v>0.186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89.831999999999994</v>
      </c>
      <c r="BN49" s="67">
        <f t="shared" si="3"/>
        <v>89.831999999999994</v>
      </c>
      <c r="BO49" s="67">
        <f t="shared" si="4"/>
        <v>0.14285714285714285</v>
      </c>
      <c r="BP49" s="67">
        <f t="shared" si="5"/>
        <v>0.14285714285714285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0">
        <v>4607111039385</v>
      </c>
      <c r="E50" s="321"/>
      <c r="F50" s="309">
        <v>0.7</v>
      </c>
      <c r="G50" s="32">
        <v>10</v>
      </c>
      <c r="H50" s="309">
        <v>7</v>
      </c>
      <c r="I50" s="30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9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8"/>
      <c r="R50" s="318"/>
      <c r="S50" s="318"/>
      <c r="T50" s="319"/>
      <c r="U50" s="34"/>
      <c r="V50" s="34"/>
      <c r="W50" s="35" t="s">
        <v>69</v>
      </c>
      <c r="X50" s="310">
        <v>0</v>
      </c>
      <c r="Y50" s="31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0">
        <v>4607111037091</v>
      </c>
      <c r="E51" s="321"/>
      <c r="F51" s="309">
        <v>0.43</v>
      </c>
      <c r="G51" s="32">
        <v>16</v>
      </c>
      <c r="H51" s="309">
        <v>6.88</v>
      </c>
      <c r="I51" s="30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2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18"/>
      <c r="R51" s="318"/>
      <c r="S51" s="318"/>
      <c r="T51" s="319"/>
      <c r="U51" s="34"/>
      <c r="V51" s="34"/>
      <c r="W51" s="35" t="s">
        <v>69</v>
      </c>
      <c r="X51" s="310">
        <v>0</v>
      </c>
      <c r="Y51" s="31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0">
        <v>4607111039392</v>
      </c>
      <c r="E52" s="321"/>
      <c r="F52" s="309">
        <v>0.4</v>
      </c>
      <c r="G52" s="32">
        <v>16</v>
      </c>
      <c r="H52" s="309">
        <v>6.4</v>
      </c>
      <c r="I52" s="30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4" t="s">
        <v>120</v>
      </c>
      <c r="Q52" s="318"/>
      <c r="R52" s="318"/>
      <c r="S52" s="318"/>
      <c r="T52" s="319"/>
      <c r="U52" s="34"/>
      <c r="V52" s="34"/>
      <c r="W52" s="35" t="s">
        <v>69</v>
      </c>
      <c r="X52" s="310">
        <v>0</v>
      </c>
      <c r="Y52" s="31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0">
        <v>4607111036902</v>
      </c>
      <c r="E53" s="321"/>
      <c r="F53" s="309">
        <v>0.9</v>
      </c>
      <c r="G53" s="32">
        <v>8</v>
      </c>
      <c r="H53" s="309">
        <v>7.2</v>
      </c>
      <c r="I53" s="30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18"/>
      <c r="R53" s="318"/>
      <c r="S53" s="318"/>
      <c r="T53" s="319"/>
      <c r="U53" s="34"/>
      <c r="V53" s="34"/>
      <c r="W53" s="35" t="s">
        <v>69</v>
      </c>
      <c r="X53" s="310">
        <v>12</v>
      </c>
      <c r="Y53" s="311">
        <f t="shared" si="0"/>
        <v>12</v>
      </c>
      <c r="Z53" s="36">
        <f t="shared" si="1"/>
        <v>0.186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0">
        <v>4607111038982</v>
      </c>
      <c r="E54" s="321"/>
      <c r="F54" s="309">
        <v>0.7</v>
      </c>
      <c r="G54" s="32">
        <v>10</v>
      </c>
      <c r="H54" s="309">
        <v>7</v>
      </c>
      <c r="I54" s="30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7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8"/>
      <c r="R54" s="318"/>
      <c r="S54" s="318"/>
      <c r="T54" s="319"/>
      <c r="U54" s="34"/>
      <c r="V54" s="34"/>
      <c r="W54" s="35" t="s">
        <v>69</v>
      </c>
      <c r="X54" s="310">
        <v>0</v>
      </c>
      <c r="Y54" s="31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0">
        <v>4607111036858</v>
      </c>
      <c r="E55" s="321"/>
      <c r="F55" s="309">
        <v>0.43</v>
      </c>
      <c r="G55" s="32">
        <v>16</v>
      </c>
      <c r="H55" s="309">
        <v>6.88</v>
      </c>
      <c r="I55" s="30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39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18"/>
      <c r="R55" s="318"/>
      <c r="S55" s="318"/>
      <c r="T55" s="319"/>
      <c r="U55" s="34"/>
      <c r="V55" s="34"/>
      <c r="W55" s="35" t="s">
        <v>69</v>
      </c>
      <c r="X55" s="310">
        <v>0</v>
      </c>
      <c r="Y55" s="31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0">
        <v>4607111039354</v>
      </c>
      <c r="E56" s="321"/>
      <c r="F56" s="309">
        <v>0.4</v>
      </c>
      <c r="G56" s="32">
        <v>16</v>
      </c>
      <c r="H56" s="309">
        <v>6.4</v>
      </c>
      <c r="I56" s="30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8"/>
      <c r="R56" s="318"/>
      <c r="S56" s="318"/>
      <c r="T56" s="319"/>
      <c r="U56" s="34"/>
      <c r="V56" s="34"/>
      <c r="W56" s="35" t="s">
        <v>69</v>
      </c>
      <c r="X56" s="310">
        <v>0</v>
      </c>
      <c r="Y56" s="31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0">
        <v>4607111036889</v>
      </c>
      <c r="E57" s="321"/>
      <c r="F57" s="309">
        <v>0.9</v>
      </c>
      <c r="G57" s="32">
        <v>8</v>
      </c>
      <c r="H57" s="309">
        <v>7.2</v>
      </c>
      <c r="I57" s="30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49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18"/>
      <c r="R57" s="318"/>
      <c r="S57" s="318"/>
      <c r="T57" s="319"/>
      <c r="U57" s="34"/>
      <c r="V57" s="34"/>
      <c r="W57" s="35" t="s">
        <v>69</v>
      </c>
      <c r="X57" s="310">
        <v>24</v>
      </c>
      <c r="Y57" s="311">
        <f t="shared" si="0"/>
        <v>24</v>
      </c>
      <c r="Z57" s="36">
        <f t="shared" si="1"/>
        <v>0.372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0">
        <v>4607111039330</v>
      </c>
      <c r="E58" s="321"/>
      <c r="F58" s="309">
        <v>0.7</v>
      </c>
      <c r="G58" s="32">
        <v>10</v>
      </c>
      <c r="H58" s="309">
        <v>7</v>
      </c>
      <c r="I58" s="30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8"/>
      <c r="R58" s="318"/>
      <c r="S58" s="318"/>
      <c r="T58" s="319"/>
      <c r="U58" s="34"/>
      <c r="V58" s="34"/>
      <c r="W58" s="35" t="s">
        <v>69</v>
      </c>
      <c r="X58" s="310">
        <v>0</v>
      </c>
      <c r="Y58" s="31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1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32"/>
      <c r="P59" s="325" t="s">
        <v>72</v>
      </c>
      <c r="Q59" s="326"/>
      <c r="R59" s="326"/>
      <c r="S59" s="326"/>
      <c r="T59" s="326"/>
      <c r="U59" s="326"/>
      <c r="V59" s="327"/>
      <c r="W59" s="37" t="s">
        <v>69</v>
      </c>
      <c r="X59" s="312">
        <f>IFERROR(SUM(X47:X58),"0")</f>
        <v>48</v>
      </c>
      <c r="Y59" s="312">
        <f>IFERROR(SUM(Y47:Y58),"0")</f>
        <v>48</v>
      </c>
      <c r="Z59" s="31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0.74399999999999999</v>
      </c>
      <c r="AA59" s="313"/>
      <c r="AB59" s="313"/>
      <c r="AC59" s="313"/>
    </row>
    <row r="60" spans="1:68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32"/>
      <c r="P60" s="325" t="s">
        <v>72</v>
      </c>
      <c r="Q60" s="326"/>
      <c r="R60" s="326"/>
      <c r="S60" s="326"/>
      <c r="T60" s="326"/>
      <c r="U60" s="326"/>
      <c r="V60" s="327"/>
      <c r="W60" s="37" t="s">
        <v>73</v>
      </c>
      <c r="X60" s="312">
        <f>IFERROR(SUMPRODUCT(X47:X58*H47:H58),"0")</f>
        <v>345.6</v>
      </c>
      <c r="Y60" s="312">
        <f>IFERROR(SUMPRODUCT(Y47:Y58*H47:H58),"0")</f>
        <v>345.6</v>
      </c>
      <c r="Z60" s="37"/>
      <c r="AA60" s="313"/>
      <c r="AB60" s="313"/>
      <c r="AC60" s="313"/>
    </row>
    <row r="61" spans="1:68" ht="16.5" customHeight="1" x14ac:dyDescent="0.25">
      <c r="A61" s="328" t="s">
        <v>133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05"/>
      <c r="AB61" s="305"/>
      <c r="AC61" s="305"/>
    </row>
    <row r="62" spans="1:68" ht="14.25" customHeight="1" x14ac:dyDescent="0.25">
      <c r="A62" s="348" t="s">
        <v>63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04"/>
      <c r="AB62" s="304"/>
      <c r="AC62" s="30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0">
        <v>4607111037411</v>
      </c>
      <c r="E63" s="321"/>
      <c r="F63" s="309">
        <v>2.7</v>
      </c>
      <c r="G63" s="32">
        <v>1</v>
      </c>
      <c r="H63" s="309">
        <v>2.7</v>
      </c>
      <c r="I63" s="30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3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18"/>
      <c r="R63" s="318"/>
      <c r="S63" s="318"/>
      <c r="T63" s="319"/>
      <c r="U63" s="34"/>
      <c r="V63" s="34"/>
      <c r="W63" s="35" t="s">
        <v>69</v>
      </c>
      <c r="X63" s="310">
        <v>0</v>
      </c>
      <c r="Y63" s="31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0">
        <v>4607111036728</v>
      </c>
      <c r="E64" s="321"/>
      <c r="F64" s="309">
        <v>5</v>
      </c>
      <c r="G64" s="32">
        <v>1</v>
      </c>
      <c r="H64" s="309">
        <v>5</v>
      </c>
      <c r="I64" s="30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18"/>
      <c r="R64" s="318"/>
      <c r="S64" s="318"/>
      <c r="T64" s="319"/>
      <c r="U64" s="34"/>
      <c r="V64" s="34"/>
      <c r="W64" s="35" t="s">
        <v>69</v>
      </c>
      <c r="X64" s="310">
        <v>108</v>
      </c>
      <c r="Y64" s="311">
        <f>IFERROR(IF(X64="","",X64),"")</f>
        <v>108</v>
      </c>
      <c r="Z64" s="36">
        <f>IFERROR(IF(X64="","",X64*0.00866),"")</f>
        <v>0.93527999999999989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563.02559999999994</v>
      </c>
      <c r="BN64" s="67">
        <f>IFERROR(Y64*I64,"0")</f>
        <v>563.02559999999994</v>
      </c>
      <c r="BO64" s="67">
        <f>IFERROR(X64/J64,"0")</f>
        <v>0.75</v>
      </c>
      <c r="BP64" s="67">
        <f>IFERROR(Y64/J64,"0")</f>
        <v>0.75</v>
      </c>
    </row>
    <row r="65" spans="1:68" x14ac:dyDescent="0.2">
      <c r="A65" s="331"/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32"/>
      <c r="P65" s="325" t="s">
        <v>72</v>
      </c>
      <c r="Q65" s="326"/>
      <c r="R65" s="326"/>
      <c r="S65" s="326"/>
      <c r="T65" s="326"/>
      <c r="U65" s="326"/>
      <c r="V65" s="327"/>
      <c r="W65" s="37" t="s">
        <v>69</v>
      </c>
      <c r="X65" s="312">
        <f>IFERROR(SUM(X63:X64),"0")</f>
        <v>108</v>
      </c>
      <c r="Y65" s="312">
        <f>IFERROR(SUM(Y63:Y64),"0")</f>
        <v>108</v>
      </c>
      <c r="Z65" s="312">
        <f>IFERROR(IF(Z63="",0,Z63),"0")+IFERROR(IF(Z64="",0,Z64),"0")</f>
        <v>0.93527999999999989</v>
      </c>
      <c r="AA65" s="313"/>
      <c r="AB65" s="313"/>
      <c r="AC65" s="313"/>
    </row>
    <row r="66" spans="1:68" x14ac:dyDescent="0.2">
      <c r="A66" s="315"/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32"/>
      <c r="P66" s="325" t="s">
        <v>72</v>
      </c>
      <c r="Q66" s="326"/>
      <c r="R66" s="326"/>
      <c r="S66" s="326"/>
      <c r="T66" s="326"/>
      <c r="U66" s="326"/>
      <c r="V66" s="327"/>
      <c r="W66" s="37" t="s">
        <v>73</v>
      </c>
      <c r="X66" s="312">
        <f>IFERROR(SUMPRODUCT(X63:X64*H63:H64),"0")</f>
        <v>540</v>
      </c>
      <c r="Y66" s="312">
        <f>IFERROR(SUMPRODUCT(Y63:Y64*H63:H64),"0")</f>
        <v>540</v>
      </c>
      <c r="Z66" s="37"/>
      <c r="AA66" s="313"/>
      <c r="AB66" s="313"/>
      <c r="AC66" s="313"/>
    </row>
    <row r="67" spans="1:68" ht="16.5" customHeight="1" x14ac:dyDescent="0.25">
      <c r="A67" s="328" t="s">
        <v>140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05"/>
      <c r="AB67" s="305"/>
      <c r="AC67" s="305"/>
    </row>
    <row r="68" spans="1:68" ht="14.25" customHeight="1" x14ac:dyDescent="0.25">
      <c r="A68" s="348" t="s">
        <v>141</v>
      </c>
      <c r="B68" s="315"/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04"/>
      <c r="AB68" s="304"/>
      <c r="AC68" s="30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0">
        <v>4607111033659</v>
      </c>
      <c r="E69" s="321"/>
      <c r="F69" s="309">
        <v>0.3</v>
      </c>
      <c r="G69" s="32">
        <v>12</v>
      </c>
      <c r="H69" s="309">
        <v>3.6</v>
      </c>
      <c r="I69" s="30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3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18"/>
      <c r="R69" s="318"/>
      <c r="S69" s="318"/>
      <c r="T69" s="319"/>
      <c r="U69" s="34"/>
      <c r="V69" s="34"/>
      <c r="W69" s="35" t="s">
        <v>69</v>
      </c>
      <c r="X69" s="310">
        <v>0</v>
      </c>
      <c r="Y69" s="31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1"/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32"/>
      <c r="P70" s="325" t="s">
        <v>72</v>
      </c>
      <c r="Q70" s="326"/>
      <c r="R70" s="326"/>
      <c r="S70" s="326"/>
      <c r="T70" s="326"/>
      <c r="U70" s="326"/>
      <c r="V70" s="327"/>
      <c r="W70" s="37" t="s">
        <v>69</v>
      </c>
      <c r="X70" s="312">
        <f>IFERROR(SUM(X69:X69),"0")</f>
        <v>0</v>
      </c>
      <c r="Y70" s="312">
        <f>IFERROR(SUM(Y69:Y69),"0")</f>
        <v>0</v>
      </c>
      <c r="Z70" s="312">
        <f>IFERROR(IF(Z69="",0,Z69),"0")</f>
        <v>0</v>
      </c>
      <c r="AA70" s="313"/>
      <c r="AB70" s="313"/>
      <c r="AC70" s="313"/>
    </row>
    <row r="71" spans="1:68" x14ac:dyDescent="0.2">
      <c r="A71" s="315"/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32"/>
      <c r="P71" s="325" t="s">
        <v>72</v>
      </c>
      <c r="Q71" s="326"/>
      <c r="R71" s="326"/>
      <c r="S71" s="326"/>
      <c r="T71" s="326"/>
      <c r="U71" s="326"/>
      <c r="V71" s="327"/>
      <c r="W71" s="37" t="s">
        <v>73</v>
      </c>
      <c r="X71" s="312">
        <f>IFERROR(SUMPRODUCT(X69:X69*H69:H69),"0")</f>
        <v>0</v>
      </c>
      <c r="Y71" s="312">
        <f>IFERROR(SUMPRODUCT(Y69:Y69*H69:H69),"0")</f>
        <v>0</v>
      </c>
      <c r="Z71" s="37"/>
      <c r="AA71" s="313"/>
      <c r="AB71" s="313"/>
      <c r="AC71" s="313"/>
    </row>
    <row r="72" spans="1:68" ht="16.5" customHeight="1" x14ac:dyDescent="0.25">
      <c r="A72" s="328" t="s">
        <v>145</v>
      </c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  <c r="AA72" s="305"/>
      <c r="AB72" s="305"/>
      <c r="AC72" s="305"/>
    </row>
    <row r="73" spans="1:68" ht="14.25" customHeight="1" x14ac:dyDescent="0.25">
      <c r="A73" s="348" t="s">
        <v>146</v>
      </c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04"/>
      <c r="AB73" s="304"/>
      <c r="AC73" s="30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0">
        <v>4607111034137</v>
      </c>
      <c r="E74" s="321"/>
      <c r="F74" s="309">
        <v>0.3</v>
      </c>
      <c r="G74" s="32">
        <v>12</v>
      </c>
      <c r="H74" s="309">
        <v>3.6</v>
      </c>
      <c r="I74" s="30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2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18"/>
      <c r="R74" s="318"/>
      <c r="S74" s="318"/>
      <c r="T74" s="319"/>
      <c r="U74" s="34"/>
      <c r="V74" s="34"/>
      <c r="W74" s="35" t="s">
        <v>69</v>
      </c>
      <c r="X74" s="310">
        <v>0</v>
      </c>
      <c r="Y74" s="31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0">
        <v>4607111034120</v>
      </c>
      <c r="E75" s="321"/>
      <c r="F75" s="309">
        <v>0.3</v>
      </c>
      <c r="G75" s="32">
        <v>12</v>
      </c>
      <c r="H75" s="309">
        <v>3.6</v>
      </c>
      <c r="I75" s="30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49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18"/>
      <c r="R75" s="318"/>
      <c r="S75" s="318"/>
      <c r="T75" s="319"/>
      <c r="U75" s="34"/>
      <c r="V75" s="34"/>
      <c r="W75" s="35" t="s">
        <v>69</v>
      </c>
      <c r="X75" s="310">
        <v>70</v>
      </c>
      <c r="Y75" s="311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31"/>
      <c r="B76" s="315"/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32"/>
      <c r="P76" s="325" t="s">
        <v>72</v>
      </c>
      <c r="Q76" s="326"/>
      <c r="R76" s="326"/>
      <c r="S76" s="326"/>
      <c r="T76" s="326"/>
      <c r="U76" s="326"/>
      <c r="V76" s="327"/>
      <c r="W76" s="37" t="s">
        <v>69</v>
      </c>
      <c r="X76" s="312">
        <f>IFERROR(SUM(X74:X75),"0")</f>
        <v>70</v>
      </c>
      <c r="Y76" s="312">
        <f>IFERROR(SUM(Y74:Y75),"0")</f>
        <v>70</v>
      </c>
      <c r="Z76" s="312">
        <f>IFERROR(IF(Z74="",0,Z74),"0")+IFERROR(IF(Z75="",0,Z75),"0")</f>
        <v>1.2516</v>
      </c>
      <c r="AA76" s="313"/>
      <c r="AB76" s="313"/>
      <c r="AC76" s="313"/>
    </row>
    <row r="77" spans="1:68" x14ac:dyDescent="0.2">
      <c r="A77" s="315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32"/>
      <c r="P77" s="325" t="s">
        <v>72</v>
      </c>
      <c r="Q77" s="326"/>
      <c r="R77" s="326"/>
      <c r="S77" s="326"/>
      <c r="T77" s="326"/>
      <c r="U77" s="326"/>
      <c r="V77" s="327"/>
      <c r="W77" s="37" t="s">
        <v>73</v>
      </c>
      <c r="X77" s="312">
        <f>IFERROR(SUMPRODUCT(X74:X75*H74:H75),"0")</f>
        <v>252</v>
      </c>
      <c r="Y77" s="312">
        <f>IFERROR(SUMPRODUCT(Y74:Y75*H74:H75),"0")</f>
        <v>252</v>
      </c>
      <c r="Z77" s="37"/>
      <c r="AA77" s="313"/>
      <c r="AB77" s="313"/>
      <c r="AC77" s="313"/>
    </row>
    <row r="78" spans="1:68" ht="16.5" customHeight="1" x14ac:dyDescent="0.25">
      <c r="A78" s="328" t="s">
        <v>153</v>
      </c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05"/>
      <c r="AB78" s="305"/>
      <c r="AC78" s="305"/>
    </row>
    <row r="79" spans="1:68" ht="14.25" customHeight="1" x14ac:dyDescent="0.25">
      <c r="A79" s="348" t="s">
        <v>141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04"/>
      <c r="AB79" s="304"/>
      <c r="AC79" s="30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0">
        <v>4607111036407</v>
      </c>
      <c r="E80" s="321"/>
      <c r="F80" s="309">
        <v>0.3</v>
      </c>
      <c r="G80" s="32">
        <v>14</v>
      </c>
      <c r="H80" s="309">
        <v>4.2</v>
      </c>
      <c r="I80" s="30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18"/>
      <c r="R80" s="318"/>
      <c r="S80" s="318"/>
      <c r="T80" s="319"/>
      <c r="U80" s="34"/>
      <c r="V80" s="34"/>
      <c r="W80" s="35" t="s">
        <v>69</v>
      </c>
      <c r="X80" s="310">
        <v>0</v>
      </c>
      <c r="Y80" s="31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0">
        <v>4607111033628</v>
      </c>
      <c r="E81" s="321"/>
      <c r="F81" s="309">
        <v>0.3</v>
      </c>
      <c r="G81" s="32">
        <v>12</v>
      </c>
      <c r="H81" s="309">
        <v>3.6</v>
      </c>
      <c r="I81" s="30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18"/>
      <c r="R81" s="318"/>
      <c r="S81" s="318"/>
      <c r="T81" s="319"/>
      <c r="U81" s="34"/>
      <c r="V81" s="34"/>
      <c r="W81" s="35" t="s">
        <v>69</v>
      </c>
      <c r="X81" s="310">
        <v>70</v>
      </c>
      <c r="Y81" s="311">
        <f t="shared" si="6"/>
        <v>70</v>
      </c>
      <c r="Z81" s="36">
        <f t="shared" si="7"/>
        <v>1.2516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301.25200000000001</v>
      </c>
      <c r="BN81" s="67">
        <f t="shared" si="9"/>
        <v>301.25200000000001</v>
      </c>
      <c r="BO81" s="67">
        <f t="shared" si="10"/>
        <v>1</v>
      </c>
      <c r="BP81" s="67">
        <f t="shared" si="11"/>
        <v>1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0">
        <v>4607111033451</v>
      </c>
      <c r="E82" s="321"/>
      <c r="F82" s="309">
        <v>0.3</v>
      </c>
      <c r="G82" s="32">
        <v>12</v>
      </c>
      <c r="H82" s="309">
        <v>3.6</v>
      </c>
      <c r="I82" s="30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95" t="s">
        <v>162</v>
      </c>
      <c r="Q82" s="318"/>
      <c r="R82" s="318"/>
      <c r="S82" s="318"/>
      <c r="T82" s="319"/>
      <c r="U82" s="34"/>
      <c r="V82" s="34"/>
      <c r="W82" s="35" t="s">
        <v>69</v>
      </c>
      <c r="X82" s="310">
        <v>70</v>
      </c>
      <c r="Y82" s="311">
        <f t="shared" si="6"/>
        <v>70</v>
      </c>
      <c r="Z82" s="36">
        <f t="shared" si="7"/>
        <v>1.2516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301.25200000000001</v>
      </c>
      <c r="BN82" s="67">
        <f t="shared" si="9"/>
        <v>301.25200000000001</v>
      </c>
      <c r="BO82" s="67">
        <f t="shared" si="10"/>
        <v>1</v>
      </c>
      <c r="BP82" s="67">
        <f t="shared" si="11"/>
        <v>1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0">
        <v>4607111035141</v>
      </c>
      <c r="E83" s="321"/>
      <c r="F83" s="309">
        <v>0.3</v>
      </c>
      <c r="G83" s="32">
        <v>12</v>
      </c>
      <c r="H83" s="309">
        <v>3.6</v>
      </c>
      <c r="I83" s="30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0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18"/>
      <c r="R83" s="318"/>
      <c r="S83" s="318"/>
      <c r="T83" s="319"/>
      <c r="U83" s="34"/>
      <c r="V83" s="34"/>
      <c r="W83" s="35" t="s">
        <v>69</v>
      </c>
      <c r="X83" s="310">
        <v>0</v>
      </c>
      <c r="Y83" s="31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0">
        <v>4607111033444</v>
      </c>
      <c r="E84" s="321"/>
      <c r="F84" s="309">
        <v>0.3</v>
      </c>
      <c r="G84" s="32">
        <v>12</v>
      </c>
      <c r="H84" s="309">
        <v>3.6</v>
      </c>
      <c r="I84" s="30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3" t="s">
        <v>169</v>
      </c>
      <c r="Q84" s="318"/>
      <c r="R84" s="318"/>
      <c r="S84" s="318"/>
      <c r="T84" s="319"/>
      <c r="U84" s="34"/>
      <c r="V84" s="34"/>
      <c r="W84" s="35" t="s">
        <v>69</v>
      </c>
      <c r="X84" s="310">
        <v>70</v>
      </c>
      <c r="Y84" s="311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0">
        <v>4607111035028</v>
      </c>
      <c r="E85" s="321"/>
      <c r="F85" s="309">
        <v>0.48</v>
      </c>
      <c r="G85" s="32">
        <v>8</v>
      </c>
      <c r="H85" s="309">
        <v>3.84</v>
      </c>
      <c r="I85" s="30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1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18"/>
      <c r="R85" s="318"/>
      <c r="S85" s="318"/>
      <c r="T85" s="319"/>
      <c r="U85" s="34"/>
      <c r="V85" s="34"/>
      <c r="W85" s="35" t="s">
        <v>69</v>
      </c>
      <c r="X85" s="310">
        <v>0</v>
      </c>
      <c r="Y85" s="31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1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32"/>
      <c r="P86" s="325" t="s">
        <v>72</v>
      </c>
      <c r="Q86" s="326"/>
      <c r="R86" s="326"/>
      <c r="S86" s="326"/>
      <c r="T86" s="326"/>
      <c r="U86" s="326"/>
      <c r="V86" s="327"/>
      <c r="W86" s="37" t="s">
        <v>69</v>
      </c>
      <c r="X86" s="312">
        <f>IFERROR(SUM(X80:X85),"0")</f>
        <v>210</v>
      </c>
      <c r="Y86" s="312">
        <f>IFERROR(SUM(Y80:Y85),"0")</f>
        <v>210</v>
      </c>
      <c r="Z86" s="312">
        <f>IFERROR(IF(Z80="",0,Z80),"0")+IFERROR(IF(Z81="",0,Z81),"0")+IFERROR(IF(Z82="",0,Z82),"0")+IFERROR(IF(Z83="",0,Z83),"0")+IFERROR(IF(Z84="",0,Z84),"0")+IFERROR(IF(Z85="",0,Z85),"0")</f>
        <v>3.7548000000000004</v>
      </c>
      <c r="AA86" s="313"/>
      <c r="AB86" s="313"/>
      <c r="AC86" s="313"/>
    </row>
    <row r="87" spans="1:68" x14ac:dyDescent="0.2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32"/>
      <c r="P87" s="325" t="s">
        <v>72</v>
      </c>
      <c r="Q87" s="326"/>
      <c r="R87" s="326"/>
      <c r="S87" s="326"/>
      <c r="T87" s="326"/>
      <c r="U87" s="326"/>
      <c r="V87" s="327"/>
      <c r="W87" s="37" t="s">
        <v>73</v>
      </c>
      <c r="X87" s="312">
        <f>IFERROR(SUMPRODUCT(X80:X85*H80:H85),"0")</f>
        <v>756</v>
      </c>
      <c r="Y87" s="312">
        <f>IFERROR(SUMPRODUCT(Y80:Y85*H80:H85),"0")</f>
        <v>756</v>
      </c>
      <c r="Z87" s="37"/>
      <c r="AA87" s="313"/>
      <c r="AB87" s="313"/>
      <c r="AC87" s="313"/>
    </row>
    <row r="88" spans="1:68" ht="16.5" customHeight="1" x14ac:dyDescent="0.25">
      <c r="A88" s="328" t="s">
        <v>172</v>
      </c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05"/>
      <c r="AB88" s="305"/>
      <c r="AC88" s="305"/>
    </row>
    <row r="89" spans="1:68" ht="14.25" customHeight="1" x14ac:dyDescent="0.25">
      <c r="A89" s="348" t="s">
        <v>173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04"/>
      <c r="AB89" s="304"/>
      <c r="AC89" s="304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0">
        <v>4607025784012</v>
      </c>
      <c r="E90" s="321"/>
      <c r="F90" s="309">
        <v>0.09</v>
      </c>
      <c r="G90" s="32">
        <v>24</v>
      </c>
      <c r="H90" s="309">
        <v>2.16</v>
      </c>
      <c r="I90" s="30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4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18"/>
      <c r="R90" s="318"/>
      <c r="S90" s="318"/>
      <c r="T90" s="319"/>
      <c r="U90" s="34"/>
      <c r="V90" s="34"/>
      <c r="W90" s="35" t="s">
        <v>69</v>
      </c>
      <c r="X90" s="310">
        <v>0</v>
      </c>
      <c r="Y90" s="31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0">
        <v>4607025784319</v>
      </c>
      <c r="E91" s="321"/>
      <c r="F91" s="309">
        <v>0.36</v>
      </c>
      <c r="G91" s="32">
        <v>10</v>
      </c>
      <c r="H91" s="309">
        <v>3.6</v>
      </c>
      <c r="I91" s="30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5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18"/>
      <c r="R91" s="318"/>
      <c r="S91" s="318"/>
      <c r="T91" s="319"/>
      <c r="U91" s="34"/>
      <c r="V91" s="34"/>
      <c r="W91" s="35" t="s">
        <v>69</v>
      </c>
      <c r="X91" s="310">
        <v>0</v>
      </c>
      <c r="Y91" s="31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0">
        <v>4607111035370</v>
      </c>
      <c r="E92" s="321"/>
      <c r="F92" s="309">
        <v>0.14000000000000001</v>
      </c>
      <c r="G92" s="32">
        <v>22</v>
      </c>
      <c r="H92" s="309">
        <v>3.08</v>
      </c>
      <c r="I92" s="30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40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18"/>
      <c r="R92" s="318"/>
      <c r="S92" s="318"/>
      <c r="T92" s="319"/>
      <c r="U92" s="34"/>
      <c r="V92" s="34"/>
      <c r="W92" s="35" t="s">
        <v>69</v>
      </c>
      <c r="X92" s="310">
        <v>0</v>
      </c>
      <c r="Y92" s="31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1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32"/>
      <c r="P93" s="325" t="s">
        <v>72</v>
      </c>
      <c r="Q93" s="326"/>
      <c r="R93" s="326"/>
      <c r="S93" s="326"/>
      <c r="T93" s="326"/>
      <c r="U93" s="326"/>
      <c r="V93" s="327"/>
      <c r="W93" s="37" t="s">
        <v>69</v>
      </c>
      <c r="X93" s="312">
        <f>IFERROR(SUM(X90:X92),"0")</f>
        <v>0</v>
      </c>
      <c r="Y93" s="312">
        <f>IFERROR(SUM(Y90:Y92),"0")</f>
        <v>0</v>
      </c>
      <c r="Z93" s="312">
        <f>IFERROR(IF(Z90="",0,Z90),"0")+IFERROR(IF(Z91="",0,Z91),"0")+IFERROR(IF(Z92="",0,Z92),"0")</f>
        <v>0</v>
      </c>
      <c r="AA93" s="313"/>
      <c r="AB93" s="313"/>
      <c r="AC93" s="313"/>
    </row>
    <row r="94" spans="1:68" x14ac:dyDescent="0.2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32"/>
      <c r="P94" s="325" t="s">
        <v>72</v>
      </c>
      <c r="Q94" s="326"/>
      <c r="R94" s="326"/>
      <c r="S94" s="326"/>
      <c r="T94" s="326"/>
      <c r="U94" s="326"/>
      <c r="V94" s="327"/>
      <c r="W94" s="37" t="s">
        <v>73</v>
      </c>
      <c r="X94" s="312">
        <f>IFERROR(SUMPRODUCT(X90:X92*H90:H92),"0")</f>
        <v>0</v>
      </c>
      <c r="Y94" s="312">
        <f>IFERROR(SUMPRODUCT(Y90:Y92*H90:H92),"0")</f>
        <v>0</v>
      </c>
      <c r="Z94" s="37"/>
      <c r="AA94" s="313"/>
      <c r="AB94" s="313"/>
      <c r="AC94" s="313"/>
    </row>
    <row r="95" spans="1:68" ht="16.5" customHeight="1" x14ac:dyDescent="0.25">
      <c r="A95" s="328" t="s">
        <v>182</v>
      </c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05"/>
      <c r="AB95" s="305"/>
      <c r="AC95" s="305"/>
    </row>
    <row r="96" spans="1:68" ht="14.25" customHeight="1" x14ac:dyDescent="0.25">
      <c r="A96" s="348" t="s">
        <v>63</v>
      </c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04"/>
      <c r="AB96" s="304"/>
      <c r="AC96" s="304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0">
        <v>4607111033970</v>
      </c>
      <c r="E97" s="321"/>
      <c r="F97" s="309">
        <v>0.43</v>
      </c>
      <c r="G97" s="32">
        <v>16</v>
      </c>
      <c r="H97" s="309">
        <v>6.88</v>
      </c>
      <c r="I97" s="30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7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18"/>
      <c r="R97" s="318"/>
      <c r="S97" s="318"/>
      <c r="T97" s="319"/>
      <c r="U97" s="34"/>
      <c r="V97" s="34"/>
      <c r="W97" s="35" t="s">
        <v>69</v>
      </c>
      <c r="X97" s="310">
        <v>0</v>
      </c>
      <c r="Y97" s="31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0">
        <v>4607111039262</v>
      </c>
      <c r="E98" s="321"/>
      <c r="F98" s="309">
        <v>0.4</v>
      </c>
      <c r="G98" s="32">
        <v>16</v>
      </c>
      <c r="H98" s="309">
        <v>6.4</v>
      </c>
      <c r="I98" s="30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8"/>
      <c r="R98" s="318"/>
      <c r="S98" s="318"/>
      <c r="T98" s="319"/>
      <c r="U98" s="34"/>
      <c r="V98" s="34"/>
      <c r="W98" s="35" t="s">
        <v>69</v>
      </c>
      <c r="X98" s="310">
        <v>0</v>
      </c>
      <c r="Y98" s="31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0">
        <v>4607111034144</v>
      </c>
      <c r="E99" s="321"/>
      <c r="F99" s="309">
        <v>0.9</v>
      </c>
      <c r="G99" s="32">
        <v>8</v>
      </c>
      <c r="H99" s="309">
        <v>7.2</v>
      </c>
      <c r="I99" s="30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3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18"/>
      <c r="R99" s="318"/>
      <c r="S99" s="318"/>
      <c r="T99" s="319"/>
      <c r="U99" s="34"/>
      <c r="V99" s="34"/>
      <c r="W99" s="35" t="s">
        <v>69</v>
      </c>
      <c r="X99" s="310">
        <v>0</v>
      </c>
      <c r="Y99" s="31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0">
        <v>4607111039248</v>
      </c>
      <c r="E100" s="321"/>
      <c r="F100" s="309">
        <v>0.7</v>
      </c>
      <c r="G100" s="32">
        <v>10</v>
      </c>
      <c r="H100" s="309">
        <v>7</v>
      </c>
      <c r="I100" s="30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40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8"/>
      <c r="R100" s="318"/>
      <c r="S100" s="318"/>
      <c r="T100" s="319"/>
      <c r="U100" s="34"/>
      <c r="V100" s="34"/>
      <c r="W100" s="35" t="s">
        <v>69</v>
      </c>
      <c r="X100" s="310">
        <v>0</v>
      </c>
      <c r="Y100" s="31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0">
        <v>4607111033987</v>
      </c>
      <c r="E101" s="321"/>
      <c r="F101" s="309">
        <v>0.43</v>
      </c>
      <c r="G101" s="32">
        <v>16</v>
      </c>
      <c r="H101" s="309">
        <v>6.88</v>
      </c>
      <c r="I101" s="30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7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18"/>
      <c r="R101" s="318"/>
      <c r="S101" s="318"/>
      <c r="T101" s="319"/>
      <c r="U101" s="34"/>
      <c r="V101" s="34"/>
      <c r="W101" s="35" t="s">
        <v>69</v>
      </c>
      <c r="X101" s="310">
        <v>0</v>
      </c>
      <c r="Y101" s="31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0">
        <v>4607111039293</v>
      </c>
      <c r="E102" s="321"/>
      <c r="F102" s="309">
        <v>0.4</v>
      </c>
      <c r="G102" s="32">
        <v>16</v>
      </c>
      <c r="H102" s="309">
        <v>6.4</v>
      </c>
      <c r="I102" s="30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47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8"/>
      <c r="R102" s="318"/>
      <c r="S102" s="318"/>
      <c r="T102" s="319"/>
      <c r="U102" s="34"/>
      <c r="V102" s="34"/>
      <c r="W102" s="35" t="s">
        <v>69</v>
      </c>
      <c r="X102" s="310">
        <v>0</v>
      </c>
      <c r="Y102" s="31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0">
        <v>4607111034151</v>
      </c>
      <c r="E103" s="321"/>
      <c r="F103" s="309">
        <v>0.9</v>
      </c>
      <c r="G103" s="32">
        <v>8</v>
      </c>
      <c r="H103" s="309">
        <v>7.2</v>
      </c>
      <c r="I103" s="30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7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18"/>
      <c r="R103" s="318"/>
      <c r="S103" s="318"/>
      <c r="T103" s="319"/>
      <c r="U103" s="34"/>
      <c r="V103" s="34"/>
      <c r="W103" s="35" t="s">
        <v>69</v>
      </c>
      <c r="X103" s="310">
        <v>84</v>
      </c>
      <c r="Y103" s="311">
        <f t="shared" si="12"/>
        <v>84</v>
      </c>
      <c r="Z103" s="36">
        <f t="shared" si="13"/>
        <v>1.302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628.82399999999996</v>
      </c>
      <c r="BN103" s="67">
        <f t="shared" si="15"/>
        <v>628.82399999999996</v>
      </c>
      <c r="BO103" s="67">
        <f t="shared" si="16"/>
        <v>1</v>
      </c>
      <c r="BP103" s="67">
        <f t="shared" si="17"/>
        <v>1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0">
        <v>4607111039279</v>
      </c>
      <c r="E104" s="321"/>
      <c r="F104" s="309">
        <v>0.7</v>
      </c>
      <c r="G104" s="32">
        <v>10</v>
      </c>
      <c r="H104" s="309">
        <v>7</v>
      </c>
      <c r="I104" s="30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8"/>
      <c r="R104" s="318"/>
      <c r="S104" s="318"/>
      <c r="T104" s="319"/>
      <c r="U104" s="34"/>
      <c r="V104" s="34"/>
      <c r="W104" s="35" t="s">
        <v>69</v>
      </c>
      <c r="X104" s="310">
        <v>0</v>
      </c>
      <c r="Y104" s="31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1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32"/>
      <c r="P105" s="325" t="s">
        <v>72</v>
      </c>
      <c r="Q105" s="326"/>
      <c r="R105" s="326"/>
      <c r="S105" s="326"/>
      <c r="T105" s="326"/>
      <c r="U105" s="326"/>
      <c r="V105" s="327"/>
      <c r="W105" s="37" t="s">
        <v>69</v>
      </c>
      <c r="X105" s="312">
        <f>IFERROR(SUM(X97:X104),"0")</f>
        <v>84</v>
      </c>
      <c r="Y105" s="312">
        <f>IFERROR(SUM(Y97:Y104),"0")</f>
        <v>84</v>
      </c>
      <c r="Z105" s="31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1.302</v>
      </c>
      <c r="AA105" s="313"/>
      <c r="AB105" s="313"/>
      <c r="AC105" s="313"/>
    </row>
    <row r="106" spans="1:68" x14ac:dyDescent="0.2">
      <c r="A106" s="315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32"/>
      <c r="P106" s="325" t="s">
        <v>72</v>
      </c>
      <c r="Q106" s="326"/>
      <c r="R106" s="326"/>
      <c r="S106" s="326"/>
      <c r="T106" s="326"/>
      <c r="U106" s="326"/>
      <c r="V106" s="327"/>
      <c r="W106" s="37" t="s">
        <v>73</v>
      </c>
      <c r="X106" s="312">
        <f>IFERROR(SUMPRODUCT(X97:X104*H97:H104),"0")</f>
        <v>604.80000000000007</v>
      </c>
      <c r="Y106" s="312">
        <f>IFERROR(SUMPRODUCT(Y97:Y104*H97:H104),"0")</f>
        <v>604.80000000000007</v>
      </c>
      <c r="Z106" s="37"/>
      <c r="AA106" s="313"/>
      <c r="AB106" s="313"/>
      <c r="AC106" s="313"/>
    </row>
    <row r="107" spans="1:68" ht="16.5" customHeight="1" x14ac:dyDescent="0.25">
      <c r="A107" s="328" t="s">
        <v>201</v>
      </c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05"/>
      <c r="AB107" s="305"/>
      <c r="AC107" s="305"/>
    </row>
    <row r="108" spans="1:68" ht="14.25" customHeight="1" x14ac:dyDescent="0.25">
      <c r="A108" s="348" t="s">
        <v>141</v>
      </c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04"/>
      <c r="AB108" s="304"/>
      <c r="AC108" s="304"/>
    </row>
    <row r="109" spans="1:68" ht="27" customHeight="1" x14ac:dyDescent="0.25">
      <c r="A109" s="54" t="s">
        <v>202</v>
      </c>
      <c r="B109" s="54" t="s">
        <v>203</v>
      </c>
      <c r="C109" s="31">
        <v>4301135289</v>
      </c>
      <c r="D109" s="320">
        <v>4607111034014</v>
      </c>
      <c r="E109" s="321"/>
      <c r="F109" s="309">
        <v>0.25</v>
      </c>
      <c r="G109" s="32">
        <v>12</v>
      </c>
      <c r="H109" s="309">
        <v>3</v>
      </c>
      <c r="I109" s="309">
        <v>3.7035999999999998</v>
      </c>
      <c r="J109" s="32">
        <v>70</v>
      </c>
      <c r="K109" s="32" t="s">
        <v>79</v>
      </c>
      <c r="L109" s="32" t="s">
        <v>88</v>
      </c>
      <c r="M109" s="33" t="s">
        <v>68</v>
      </c>
      <c r="N109" s="33"/>
      <c r="O109" s="32">
        <v>180</v>
      </c>
      <c r="P109" s="46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18"/>
      <c r="R109" s="318"/>
      <c r="S109" s="318"/>
      <c r="T109" s="319"/>
      <c r="U109" s="34"/>
      <c r="V109" s="34"/>
      <c r="W109" s="35" t="s">
        <v>69</v>
      </c>
      <c r="X109" s="310">
        <v>140</v>
      </c>
      <c r="Y109" s="311">
        <f>IFERROR(IF(X109="","",X109),"")</f>
        <v>140</v>
      </c>
      <c r="Z109" s="36">
        <f>IFERROR(IF(X109="","",X109*0.01788),"")</f>
        <v>2.5032000000000001</v>
      </c>
      <c r="AA109" s="56"/>
      <c r="AB109" s="57"/>
      <c r="AC109" s="156" t="s">
        <v>204</v>
      </c>
      <c r="AG109" s="67"/>
      <c r="AJ109" s="71" t="s">
        <v>89</v>
      </c>
      <c r="AK109" s="71">
        <v>70</v>
      </c>
      <c r="BB109" s="157" t="s">
        <v>83</v>
      </c>
      <c r="BM109" s="67">
        <f>IFERROR(X109*I109,"0")</f>
        <v>518.50400000000002</v>
      </c>
      <c r="BN109" s="67">
        <f>IFERROR(Y109*I109,"0")</f>
        <v>518.50400000000002</v>
      </c>
      <c r="BO109" s="67">
        <f>IFERROR(X109/J109,"0")</f>
        <v>2</v>
      </c>
      <c r="BP109" s="67">
        <f>IFERROR(Y109/J109,"0")</f>
        <v>2</v>
      </c>
    </row>
    <row r="110" spans="1:68" ht="27" customHeight="1" x14ac:dyDescent="0.25">
      <c r="A110" s="54" t="s">
        <v>205</v>
      </c>
      <c r="B110" s="54" t="s">
        <v>206</v>
      </c>
      <c r="C110" s="31">
        <v>4301135299</v>
      </c>
      <c r="D110" s="320">
        <v>4607111033994</v>
      </c>
      <c r="E110" s="321"/>
      <c r="F110" s="309">
        <v>0.25</v>
      </c>
      <c r="G110" s="32">
        <v>12</v>
      </c>
      <c r="H110" s="309">
        <v>3</v>
      </c>
      <c r="I110" s="309">
        <v>3.7035999999999998</v>
      </c>
      <c r="J110" s="32">
        <v>70</v>
      </c>
      <c r="K110" s="32" t="s">
        <v>79</v>
      </c>
      <c r="L110" s="32" t="s">
        <v>88</v>
      </c>
      <c r="M110" s="33" t="s">
        <v>68</v>
      </c>
      <c r="N110" s="33"/>
      <c r="O110" s="32">
        <v>180</v>
      </c>
      <c r="P110" s="50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18"/>
      <c r="R110" s="318"/>
      <c r="S110" s="318"/>
      <c r="T110" s="319"/>
      <c r="U110" s="34"/>
      <c r="V110" s="34"/>
      <c r="W110" s="35" t="s">
        <v>69</v>
      </c>
      <c r="X110" s="310">
        <v>140</v>
      </c>
      <c r="Y110" s="311">
        <f>IFERROR(IF(X110="","",X110),"")</f>
        <v>140</v>
      </c>
      <c r="Z110" s="36">
        <f>IFERROR(IF(X110="","",X110*0.01788),"")</f>
        <v>2.5032000000000001</v>
      </c>
      <c r="AA110" s="56"/>
      <c r="AB110" s="57"/>
      <c r="AC110" s="158" t="s">
        <v>163</v>
      </c>
      <c r="AG110" s="67"/>
      <c r="AJ110" s="71" t="s">
        <v>89</v>
      </c>
      <c r="AK110" s="71">
        <v>70</v>
      </c>
      <c r="BB110" s="159" t="s">
        <v>83</v>
      </c>
      <c r="BM110" s="67">
        <f>IFERROR(X110*I110,"0")</f>
        <v>518.50400000000002</v>
      </c>
      <c r="BN110" s="67">
        <f>IFERROR(Y110*I110,"0")</f>
        <v>518.50400000000002</v>
      </c>
      <c r="BO110" s="67">
        <f>IFERROR(X110/J110,"0")</f>
        <v>2</v>
      </c>
      <c r="BP110" s="67">
        <f>IFERROR(Y110/J110,"0")</f>
        <v>2</v>
      </c>
    </row>
    <row r="111" spans="1:68" x14ac:dyDescent="0.2">
      <c r="A111" s="331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32"/>
      <c r="P111" s="325" t="s">
        <v>72</v>
      </c>
      <c r="Q111" s="326"/>
      <c r="R111" s="326"/>
      <c r="S111" s="326"/>
      <c r="T111" s="326"/>
      <c r="U111" s="326"/>
      <c r="V111" s="327"/>
      <c r="W111" s="37" t="s">
        <v>69</v>
      </c>
      <c r="X111" s="312">
        <f>IFERROR(SUM(X109:X110),"0")</f>
        <v>280</v>
      </c>
      <c r="Y111" s="312">
        <f>IFERROR(SUM(Y109:Y110),"0")</f>
        <v>280</v>
      </c>
      <c r="Z111" s="312">
        <f>IFERROR(IF(Z109="",0,Z109),"0")+IFERROR(IF(Z110="",0,Z110),"0")</f>
        <v>5.0064000000000002</v>
      </c>
      <c r="AA111" s="313"/>
      <c r="AB111" s="313"/>
      <c r="AC111" s="313"/>
    </row>
    <row r="112" spans="1:68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32"/>
      <c r="P112" s="325" t="s">
        <v>72</v>
      </c>
      <c r="Q112" s="326"/>
      <c r="R112" s="326"/>
      <c r="S112" s="326"/>
      <c r="T112" s="326"/>
      <c r="U112" s="326"/>
      <c r="V112" s="327"/>
      <c r="W112" s="37" t="s">
        <v>73</v>
      </c>
      <c r="X112" s="312">
        <f>IFERROR(SUMPRODUCT(X109:X110*H109:H110),"0")</f>
        <v>840</v>
      </c>
      <c r="Y112" s="312">
        <f>IFERROR(SUMPRODUCT(Y109:Y110*H109:H110),"0")</f>
        <v>840</v>
      </c>
      <c r="Z112" s="37"/>
      <c r="AA112" s="313"/>
      <c r="AB112" s="313"/>
      <c r="AC112" s="313"/>
    </row>
    <row r="113" spans="1:68" ht="16.5" customHeight="1" x14ac:dyDescent="0.25">
      <c r="A113" s="328" t="s">
        <v>207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05"/>
      <c r="AB113" s="305"/>
      <c r="AC113" s="305"/>
    </row>
    <row r="114" spans="1:68" ht="14.25" customHeight="1" x14ac:dyDescent="0.25">
      <c r="A114" s="348" t="s">
        <v>141</v>
      </c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04"/>
      <c r="AB114" s="304"/>
      <c r="AC114" s="304"/>
    </row>
    <row r="115" spans="1:68" ht="27" customHeight="1" x14ac:dyDescent="0.25">
      <c r="A115" s="54" t="s">
        <v>208</v>
      </c>
      <c r="B115" s="54" t="s">
        <v>209</v>
      </c>
      <c r="C115" s="31">
        <v>4301135311</v>
      </c>
      <c r="D115" s="320">
        <v>4607111039095</v>
      </c>
      <c r="E115" s="321"/>
      <c r="F115" s="309">
        <v>0.25</v>
      </c>
      <c r="G115" s="32">
        <v>12</v>
      </c>
      <c r="H115" s="309">
        <v>3</v>
      </c>
      <c r="I115" s="30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3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18"/>
      <c r="R115" s="318"/>
      <c r="S115" s="318"/>
      <c r="T115" s="319"/>
      <c r="U115" s="34"/>
      <c r="V115" s="34"/>
      <c r="W115" s="35" t="s">
        <v>69</v>
      </c>
      <c r="X115" s="310">
        <v>0</v>
      </c>
      <c r="Y115" s="31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210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4301135282</v>
      </c>
      <c r="D116" s="320">
        <v>4607111034199</v>
      </c>
      <c r="E116" s="321"/>
      <c r="F116" s="309">
        <v>0.25</v>
      </c>
      <c r="G116" s="32">
        <v>12</v>
      </c>
      <c r="H116" s="309">
        <v>3</v>
      </c>
      <c r="I116" s="309">
        <v>3.7035999999999998</v>
      </c>
      <c r="J116" s="32">
        <v>70</v>
      </c>
      <c r="K116" s="32" t="s">
        <v>79</v>
      </c>
      <c r="L116" s="32" t="s">
        <v>88</v>
      </c>
      <c r="M116" s="33" t="s">
        <v>68</v>
      </c>
      <c r="N116" s="33"/>
      <c r="O116" s="32">
        <v>180</v>
      </c>
      <c r="P116" s="37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18"/>
      <c r="R116" s="318"/>
      <c r="S116" s="318"/>
      <c r="T116" s="319"/>
      <c r="U116" s="34"/>
      <c r="V116" s="34"/>
      <c r="W116" s="35" t="s">
        <v>69</v>
      </c>
      <c r="X116" s="310">
        <v>70</v>
      </c>
      <c r="Y116" s="311">
        <f>IFERROR(IF(X116="","",X116),"")</f>
        <v>70</v>
      </c>
      <c r="Z116" s="36">
        <f>IFERROR(IF(X116="","",X116*0.01788),"")</f>
        <v>1.2516</v>
      </c>
      <c r="AA116" s="56"/>
      <c r="AB116" s="57"/>
      <c r="AC116" s="162" t="s">
        <v>213</v>
      </c>
      <c r="AG116" s="67"/>
      <c r="AJ116" s="71" t="s">
        <v>89</v>
      </c>
      <c r="AK116" s="71">
        <v>70</v>
      </c>
      <c r="BB116" s="163" t="s">
        <v>83</v>
      </c>
      <c r="BM116" s="67">
        <f>IFERROR(X116*I116,"0")</f>
        <v>259.25200000000001</v>
      </c>
      <c r="BN116" s="67">
        <f>IFERROR(Y116*I116,"0")</f>
        <v>259.25200000000001</v>
      </c>
      <c r="BO116" s="67">
        <f>IFERROR(X116/J116,"0")</f>
        <v>1</v>
      </c>
      <c r="BP116" s="67">
        <f>IFERROR(Y116/J116,"0")</f>
        <v>1</v>
      </c>
    </row>
    <row r="117" spans="1:68" x14ac:dyDescent="0.2">
      <c r="A117" s="331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32"/>
      <c r="P117" s="325" t="s">
        <v>72</v>
      </c>
      <c r="Q117" s="326"/>
      <c r="R117" s="326"/>
      <c r="S117" s="326"/>
      <c r="T117" s="326"/>
      <c r="U117" s="326"/>
      <c r="V117" s="327"/>
      <c r="W117" s="37" t="s">
        <v>69</v>
      </c>
      <c r="X117" s="312">
        <f>IFERROR(SUM(X115:X116),"0")</f>
        <v>70</v>
      </c>
      <c r="Y117" s="312">
        <f>IFERROR(SUM(Y115:Y116),"0")</f>
        <v>70</v>
      </c>
      <c r="Z117" s="312">
        <f>IFERROR(IF(Z115="",0,Z115),"0")+IFERROR(IF(Z116="",0,Z116),"0")</f>
        <v>1.2516</v>
      </c>
      <c r="AA117" s="313"/>
      <c r="AB117" s="313"/>
      <c r="AC117" s="313"/>
    </row>
    <row r="118" spans="1:68" x14ac:dyDescent="0.2">
      <c r="A118" s="315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32"/>
      <c r="P118" s="325" t="s">
        <v>72</v>
      </c>
      <c r="Q118" s="326"/>
      <c r="R118" s="326"/>
      <c r="S118" s="326"/>
      <c r="T118" s="326"/>
      <c r="U118" s="326"/>
      <c r="V118" s="327"/>
      <c r="W118" s="37" t="s">
        <v>73</v>
      </c>
      <c r="X118" s="312">
        <f>IFERROR(SUMPRODUCT(X115:X116*H115:H116),"0")</f>
        <v>210</v>
      </c>
      <c r="Y118" s="312">
        <f>IFERROR(SUMPRODUCT(Y115:Y116*H115:H116),"0")</f>
        <v>210</v>
      </c>
      <c r="Z118" s="37"/>
      <c r="AA118" s="313"/>
      <c r="AB118" s="313"/>
      <c r="AC118" s="313"/>
    </row>
    <row r="119" spans="1:68" ht="16.5" customHeight="1" x14ac:dyDescent="0.25">
      <c r="A119" s="328" t="s">
        <v>214</v>
      </c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05"/>
      <c r="AB119" s="305"/>
      <c r="AC119" s="305"/>
    </row>
    <row r="120" spans="1:68" ht="14.25" customHeight="1" x14ac:dyDescent="0.25">
      <c r="A120" s="348" t="s">
        <v>141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04"/>
      <c r="AB120" s="304"/>
      <c r="AC120" s="304"/>
    </row>
    <row r="121" spans="1:68" ht="27" customHeight="1" x14ac:dyDescent="0.25">
      <c r="A121" s="54" t="s">
        <v>215</v>
      </c>
      <c r="B121" s="54" t="s">
        <v>216</v>
      </c>
      <c r="C121" s="31">
        <v>4301135178</v>
      </c>
      <c r="D121" s="320">
        <v>4607111034816</v>
      </c>
      <c r="E121" s="321"/>
      <c r="F121" s="309">
        <v>0.25</v>
      </c>
      <c r="G121" s="32">
        <v>6</v>
      </c>
      <c r="H121" s="309">
        <v>1.5</v>
      </c>
      <c r="I121" s="309">
        <v>1.9218</v>
      </c>
      <c r="J121" s="32">
        <v>140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0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18"/>
      <c r="R121" s="318"/>
      <c r="S121" s="318"/>
      <c r="T121" s="319"/>
      <c r="U121" s="34"/>
      <c r="V121" s="34"/>
      <c r="W121" s="35" t="s">
        <v>69</v>
      </c>
      <c r="X121" s="310">
        <v>0</v>
      </c>
      <c r="Y121" s="311">
        <f>IFERROR(IF(X121="","",X121),"")</f>
        <v>0</v>
      </c>
      <c r="Z121" s="36">
        <f>IFERROR(IF(X121="","",X121*0.00941),"")</f>
        <v>0</v>
      </c>
      <c r="AA121" s="56"/>
      <c r="AB121" s="57"/>
      <c r="AC121" s="164" t="s">
        <v>213</v>
      </c>
      <c r="AG121" s="67"/>
      <c r="AJ121" s="71" t="s">
        <v>71</v>
      </c>
      <c r="AK121" s="71">
        <v>1</v>
      </c>
      <c r="BB121" s="165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217</v>
      </c>
      <c r="B122" s="54" t="s">
        <v>218</v>
      </c>
      <c r="C122" s="31">
        <v>4301135275</v>
      </c>
      <c r="D122" s="320">
        <v>4607111034380</v>
      </c>
      <c r="E122" s="321"/>
      <c r="F122" s="309">
        <v>0.25</v>
      </c>
      <c r="G122" s="32">
        <v>12</v>
      </c>
      <c r="H122" s="309">
        <v>3</v>
      </c>
      <c r="I122" s="309">
        <v>3.28</v>
      </c>
      <c r="J122" s="32">
        <v>70</v>
      </c>
      <c r="K122" s="32" t="s">
        <v>79</v>
      </c>
      <c r="L122" s="32" t="s">
        <v>80</v>
      </c>
      <c r="M122" s="33" t="s">
        <v>68</v>
      </c>
      <c r="N122" s="33"/>
      <c r="O122" s="32">
        <v>180</v>
      </c>
      <c r="P122" s="42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18"/>
      <c r="R122" s="318"/>
      <c r="S122" s="318"/>
      <c r="T122" s="319"/>
      <c r="U122" s="34"/>
      <c r="V122" s="34"/>
      <c r="W122" s="35" t="s">
        <v>69</v>
      </c>
      <c r="X122" s="310">
        <v>0</v>
      </c>
      <c r="Y122" s="311">
        <f>IFERROR(IF(X122="","",X122),"")</f>
        <v>0</v>
      </c>
      <c r="Z122" s="36">
        <f>IFERROR(IF(X122="","",X122*0.01788),"")</f>
        <v>0</v>
      </c>
      <c r="AA122" s="56"/>
      <c r="AB122" s="57"/>
      <c r="AC122" s="166" t="s">
        <v>219</v>
      </c>
      <c r="AG122" s="67"/>
      <c r="AJ122" s="71" t="s">
        <v>82</v>
      </c>
      <c r="AK122" s="71">
        <v>14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4301135277</v>
      </c>
      <c r="D123" s="320">
        <v>4607111034397</v>
      </c>
      <c r="E123" s="321"/>
      <c r="F123" s="309">
        <v>0.25</v>
      </c>
      <c r="G123" s="32">
        <v>12</v>
      </c>
      <c r="H123" s="309">
        <v>3</v>
      </c>
      <c r="I123" s="30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18"/>
      <c r="R123" s="318"/>
      <c r="S123" s="318"/>
      <c r="T123" s="319"/>
      <c r="U123" s="34"/>
      <c r="V123" s="34"/>
      <c r="W123" s="35" t="s">
        <v>69</v>
      </c>
      <c r="X123" s="310">
        <v>0</v>
      </c>
      <c r="Y123" s="31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204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331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32"/>
      <c r="P124" s="325" t="s">
        <v>72</v>
      </c>
      <c r="Q124" s="326"/>
      <c r="R124" s="326"/>
      <c r="S124" s="326"/>
      <c r="T124" s="326"/>
      <c r="U124" s="326"/>
      <c r="V124" s="327"/>
      <c r="W124" s="37" t="s">
        <v>69</v>
      </c>
      <c r="X124" s="312">
        <f>IFERROR(SUM(X121:X123),"0")</f>
        <v>0</v>
      </c>
      <c r="Y124" s="312">
        <f>IFERROR(SUM(Y121:Y123),"0")</f>
        <v>0</v>
      </c>
      <c r="Z124" s="312">
        <f>IFERROR(IF(Z121="",0,Z121),"0")+IFERROR(IF(Z122="",0,Z122),"0")+IFERROR(IF(Z123="",0,Z123),"0")</f>
        <v>0</v>
      </c>
      <c r="AA124" s="313"/>
      <c r="AB124" s="313"/>
      <c r="AC124" s="313"/>
    </row>
    <row r="125" spans="1:68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32"/>
      <c r="P125" s="325" t="s">
        <v>72</v>
      </c>
      <c r="Q125" s="326"/>
      <c r="R125" s="326"/>
      <c r="S125" s="326"/>
      <c r="T125" s="326"/>
      <c r="U125" s="326"/>
      <c r="V125" s="327"/>
      <c r="W125" s="37" t="s">
        <v>73</v>
      </c>
      <c r="X125" s="312">
        <f>IFERROR(SUMPRODUCT(X121:X123*H121:H123),"0")</f>
        <v>0</v>
      </c>
      <c r="Y125" s="312">
        <f>IFERROR(SUMPRODUCT(Y121:Y123*H121:H123),"0")</f>
        <v>0</v>
      </c>
      <c r="Z125" s="37"/>
      <c r="AA125" s="313"/>
      <c r="AB125" s="313"/>
      <c r="AC125" s="313"/>
    </row>
    <row r="126" spans="1:68" ht="16.5" customHeight="1" x14ac:dyDescent="0.25">
      <c r="A126" s="328" t="s">
        <v>222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05"/>
      <c r="AB126" s="305"/>
      <c r="AC126" s="305"/>
    </row>
    <row r="127" spans="1:68" ht="14.25" customHeight="1" x14ac:dyDescent="0.25">
      <c r="A127" s="348" t="s">
        <v>141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04"/>
      <c r="AB127" s="304"/>
      <c r="AC127" s="304"/>
    </row>
    <row r="128" spans="1:68" ht="27" customHeight="1" x14ac:dyDescent="0.25">
      <c r="A128" s="54" t="s">
        <v>223</v>
      </c>
      <c r="B128" s="54" t="s">
        <v>224</v>
      </c>
      <c r="C128" s="31">
        <v>4301135279</v>
      </c>
      <c r="D128" s="320">
        <v>4607111035806</v>
      </c>
      <c r="E128" s="321"/>
      <c r="F128" s="309">
        <v>0.25</v>
      </c>
      <c r="G128" s="32">
        <v>12</v>
      </c>
      <c r="H128" s="309">
        <v>3</v>
      </c>
      <c r="I128" s="309">
        <v>3.7035999999999998</v>
      </c>
      <c r="J128" s="32">
        <v>70</v>
      </c>
      <c r="K128" s="32" t="s">
        <v>79</v>
      </c>
      <c r="L128" s="32" t="s">
        <v>80</v>
      </c>
      <c r="M128" s="33" t="s">
        <v>68</v>
      </c>
      <c r="N128" s="33"/>
      <c r="O128" s="32">
        <v>180</v>
      </c>
      <c r="P128" s="50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18"/>
      <c r="R128" s="318"/>
      <c r="S128" s="318"/>
      <c r="T128" s="319"/>
      <c r="U128" s="34"/>
      <c r="V128" s="34"/>
      <c r="W128" s="35" t="s">
        <v>69</v>
      </c>
      <c r="X128" s="310">
        <v>70</v>
      </c>
      <c r="Y128" s="311">
        <f>IFERROR(IF(X128="","",X128),"")</f>
        <v>70</v>
      </c>
      <c r="Z128" s="36">
        <f>IFERROR(IF(X128="","",X128*0.01788),"")</f>
        <v>1.2516</v>
      </c>
      <c r="AA128" s="56"/>
      <c r="AB128" s="57"/>
      <c r="AC128" s="170" t="s">
        <v>225</v>
      </c>
      <c r="AG128" s="67"/>
      <c r="AJ128" s="71" t="s">
        <v>82</v>
      </c>
      <c r="AK128" s="71">
        <v>14</v>
      </c>
      <c r="BB128" s="171" t="s">
        <v>83</v>
      </c>
      <c r="BM128" s="67">
        <f>IFERROR(X128*I128,"0")</f>
        <v>259.25200000000001</v>
      </c>
      <c r="BN128" s="67">
        <f>IFERROR(Y128*I128,"0")</f>
        <v>259.25200000000001</v>
      </c>
      <c r="BO128" s="67">
        <f>IFERROR(X128/J128,"0")</f>
        <v>1</v>
      </c>
      <c r="BP128" s="67">
        <f>IFERROR(Y128/J128,"0")</f>
        <v>1</v>
      </c>
    </row>
    <row r="129" spans="1:68" x14ac:dyDescent="0.2">
      <c r="A129" s="331"/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32"/>
      <c r="P129" s="325" t="s">
        <v>72</v>
      </c>
      <c r="Q129" s="326"/>
      <c r="R129" s="326"/>
      <c r="S129" s="326"/>
      <c r="T129" s="326"/>
      <c r="U129" s="326"/>
      <c r="V129" s="327"/>
      <c r="W129" s="37" t="s">
        <v>69</v>
      </c>
      <c r="X129" s="312">
        <f>IFERROR(SUM(X128:X128),"0")</f>
        <v>70</v>
      </c>
      <c r="Y129" s="312">
        <f>IFERROR(SUM(Y128:Y128),"0")</f>
        <v>70</v>
      </c>
      <c r="Z129" s="312">
        <f>IFERROR(IF(Z128="",0,Z128),"0")</f>
        <v>1.2516</v>
      </c>
      <c r="AA129" s="313"/>
      <c r="AB129" s="313"/>
      <c r="AC129" s="313"/>
    </row>
    <row r="130" spans="1:68" x14ac:dyDescent="0.2">
      <c r="A130" s="315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32"/>
      <c r="P130" s="325" t="s">
        <v>72</v>
      </c>
      <c r="Q130" s="326"/>
      <c r="R130" s="326"/>
      <c r="S130" s="326"/>
      <c r="T130" s="326"/>
      <c r="U130" s="326"/>
      <c r="V130" s="327"/>
      <c r="W130" s="37" t="s">
        <v>73</v>
      </c>
      <c r="X130" s="312">
        <f>IFERROR(SUMPRODUCT(X128:X128*H128:H128),"0")</f>
        <v>210</v>
      </c>
      <c r="Y130" s="312">
        <f>IFERROR(SUMPRODUCT(Y128:Y128*H128:H128),"0")</f>
        <v>210</v>
      </c>
      <c r="Z130" s="37"/>
      <c r="AA130" s="313"/>
      <c r="AB130" s="313"/>
      <c r="AC130" s="313"/>
    </row>
    <row r="131" spans="1:68" ht="16.5" customHeight="1" x14ac:dyDescent="0.25">
      <c r="A131" s="328" t="s">
        <v>226</v>
      </c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  <c r="AA131" s="305"/>
      <c r="AB131" s="305"/>
      <c r="AC131" s="305"/>
    </row>
    <row r="132" spans="1:68" ht="14.25" customHeight="1" x14ac:dyDescent="0.25">
      <c r="A132" s="348" t="s">
        <v>227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04"/>
      <c r="AB132" s="304"/>
      <c r="AC132" s="304"/>
    </row>
    <row r="133" spans="1:68" ht="27" customHeight="1" x14ac:dyDescent="0.25">
      <c r="A133" s="54" t="s">
        <v>228</v>
      </c>
      <c r="B133" s="54" t="s">
        <v>229</v>
      </c>
      <c r="C133" s="31">
        <v>4301071054</v>
      </c>
      <c r="D133" s="320">
        <v>4607111035639</v>
      </c>
      <c r="E133" s="321"/>
      <c r="F133" s="309">
        <v>0.2</v>
      </c>
      <c r="G133" s="32">
        <v>8</v>
      </c>
      <c r="H133" s="309">
        <v>1.6</v>
      </c>
      <c r="I133" s="309">
        <v>2.12</v>
      </c>
      <c r="J133" s="32">
        <v>72</v>
      </c>
      <c r="K133" s="32" t="s">
        <v>230</v>
      </c>
      <c r="L133" s="32" t="s">
        <v>80</v>
      </c>
      <c r="M133" s="33" t="s">
        <v>68</v>
      </c>
      <c r="N133" s="33"/>
      <c r="O133" s="32">
        <v>180</v>
      </c>
      <c r="P133" s="477" t="s">
        <v>231</v>
      </c>
      <c r="Q133" s="318"/>
      <c r="R133" s="318"/>
      <c r="S133" s="318"/>
      <c r="T133" s="319"/>
      <c r="U133" s="34"/>
      <c r="V133" s="34"/>
      <c r="W133" s="35" t="s">
        <v>69</v>
      </c>
      <c r="X133" s="310">
        <v>0</v>
      </c>
      <c r="Y133" s="311">
        <f>IFERROR(IF(X133="","",X133),"")</f>
        <v>0</v>
      </c>
      <c r="Z133" s="36">
        <f>IFERROR(IF(X133="","",X133*0.01157),"")</f>
        <v>0</v>
      </c>
      <c r="AA133" s="56"/>
      <c r="AB133" s="57"/>
      <c r="AC133" s="172" t="s">
        <v>232</v>
      </c>
      <c r="AG133" s="67"/>
      <c r="AJ133" s="71" t="s">
        <v>82</v>
      </c>
      <c r="AK133" s="71">
        <v>6</v>
      </c>
      <c r="BB133" s="173" t="s">
        <v>83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233</v>
      </c>
      <c r="B134" s="54" t="s">
        <v>234</v>
      </c>
      <c r="C134" s="31">
        <v>4301135540</v>
      </c>
      <c r="D134" s="320">
        <v>4607111035646</v>
      </c>
      <c r="E134" s="321"/>
      <c r="F134" s="309">
        <v>0.2</v>
      </c>
      <c r="G134" s="32">
        <v>8</v>
      </c>
      <c r="H134" s="309">
        <v>1.6</v>
      </c>
      <c r="I134" s="309">
        <v>2.12</v>
      </c>
      <c r="J134" s="32">
        <v>72</v>
      </c>
      <c r="K134" s="32" t="s">
        <v>230</v>
      </c>
      <c r="L134" s="32" t="s">
        <v>80</v>
      </c>
      <c r="M134" s="33" t="s">
        <v>68</v>
      </c>
      <c r="N134" s="33"/>
      <c r="O134" s="32">
        <v>180</v>
      </c>
      <c r="P134" s="50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18"/>
      <c r="R134" s="318"/>
      <c r="S134" s="318"/>
      <c r="T134" s="319"/>
      <c r="U134" s="34"/>
      <c r="V134" s="34"/>
      <c r="W134" s="35" t="s">
        <v>69</v>
      </c>
      <c r="X134" s="310">
        <v>0</v>
      </c>
      <c r="Y134" s="31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232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31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32"/>
      <c r="P135" s="325" t="s">
        <v>72</v>
      </c>
      <c r="Q135" s="326"/>
      <c r="R135" s="326"/>
      <c r="S135" s="326"/>
      <c r="T135" s="326"/>
      <c r="U135" s="326"/>
      <c r="V135" s="327"/>
      <c r="W135" s="37" t="s">
        <v>69</v>
      </c>
      <c r="X135" s="312">
        <f>IFERROR(SUM(X133:X134),"0")</f>
        <v>0</v>
      </c>
      <c r="Y135" s="312">
        <f>IFERROR(SUM(Y133:Y134),"0")</f>
        <v>0</v>
      </c>
      <c r="Z135" s="312">
        <f>IFERROR(IF(Z133="",0,Z133),"0")+IFERROR(IF(Z134="",0,Z134),"0")</f>
        <v>0</v>
      </c>
      <c r="AA135" s="313"/>
      <c r="AB135" s="313"/>
      <c r="AC135" s="313"/>
    </row>
    <row r="136" spans="1:68" x14ac:dyDescent="0.2">
      <c r="A136" s="315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32"/>
      <c r="P136" s="325" t="s">
        <v>72</v>
      </c>
      <c r="Q136" s="326"/>
      <c r="R136" s="326"/>
      <c r="S136" s="326"/>
      <c r="T136" s="326"/>
      <c r="U136" s="326"/>
      <c r="V136" s="327"/>
      <c r="W136" s="37" t="s">
        <v>73</v>
      </c>
      <c r="X136" s="312">
        <f>IFERROR(SUMPRODUCT(X133:X134*H133:H134),"0")</f>
        <v>0</v>
      </c>
      <c r="Y136" s="312">
        <f>IFERROR(SUMPRODUCT(Y133:Y134*H133:H134),"0")</f>
        <v>0</v>
      </c>
      <c r="Z136" s="37"/>
      <c r="AA136" s="313"/>
      <c r="AB136" s="313"/>
      <c r="AC136" s="313"/>
    </row>
    <row r="137" spans="1:68" ht="16.5" customHeight="1" x14ac:dyDescent="0.25">
      <c r="A137" s="328" t="s">
        <v>235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  <c r="AA137" s="305"/>
      <c r="AB137" s="305"/>
      <c r="AC137" s="305"/>
    </row>
    <row r="138" spans="1:68" ht="14.25" customHeight="1" x14ac:dyDescent="0.25">
      <c r="A138" s="348" t="s">
        <v>141</v>
      </c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304"/>
      <c r="AB138" s="304"/>
      <c r="AC138" s="304"/>
    </row>
    <row r="139" spans="1:68" ht="27" customHeight="1" x14ac:dyDescent="0.25">
      <c r="A139" s="54" t="s">
        <v>236</v>
      </c>
      <c r="B139" s="54" t="s">
        <v>237</v>
      </c>
      <c r="C139" s="31">
        <v>4301135281</v>
      </c>
      <c r="D139" s="320">
        <v>4607111036568</v>
      </c>
      <c r="E139" s="321"/>
      <c r="F139" s="309">
        <v>0.28000000000000003</v>
      </c>
      <c r="G139" s="32">
        <v>6</v>
      </c>
      <c r="H139" s="309">
        <v>1.68</v>
      </c>
      <c r="I139" s="309">
        <v>2.1017999999999999</v>
      </c>
      <c r="J139" s="32">
        <v>140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18"/>
      <c r="R139" s="318"/>
      <c r="S139" s="318"/>
      <c r="T139" s="319"/>
      <c r="U139" s="34"/>
      <c r="V139" s="34"/>
      <c r="W139" s="35" t="s">
        <v>69</v>
      </c>
      <c r="X139" s="310">
        <v>0</v>
      </c>
      <c r="Y139" s="311">
        <f>IFERROR(IF(X139="","",X139),"")</f>
        <v>0</v>
      </c>
      <c r="Z139" s="36">
        <f>IFERROR(IF(X139="","",X139*0.00941),"")</f>
        <v>0</v>
      </c>
      <c r="AA139" s="56"/>
      <c r="AB139" s="57"/>
      <c r="AC139" s="176" t="s">
        <v>238</v>
      </c>
      <c r="AG139" s="67"/>
      <c r="AJ139" s="71" t="s">
        <v>71</v>
      </c>
      <c r="AK139" s="71">
        <v>1</v>
      </c>
      <c r="BB139" s="177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31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32"/>
      <c r="P140" s="325" t="s">
        <v>72</v>
      </c>
      <c r="Q140" s="326"/>
      <c r="R140" s="326"/>
      <c r="S140" s="326"/>
      <c r="T140" s="326"/>
      <c r="U140" s="326"/>
      <c r="V140" s="327"/>
      <c r="W140" s="37" t="s">
        <v>69</v>
      </c>
      <c r="X140" s="312">
        <f>IFERROR(SUM(X139:X139),"0")</f>
        <v>0</v>
      </c>
      <c r="Y140" s="312">
        <f>IFERROR(SUM(Y139:Y139),"0")</f>
        <v>0</v>
      </c>
      <c r="Z140" s="312">
        <f>IFERROR(IF(Z139="",0,Z139),"0")</f>
        <v>0</v>
      </c>
      <c r="AA140" s="313"/>
      <c r="AB140" s="313"/>
      <c r="AC140" s="313"/>
    </row>
    <row r="141" spans="1:68" x14ac:dyDescent="0.2">
      <c r="A141" s="315"/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32"/>
      <c r="P141" s="325" t="s">
        <v>72</v>
      </c>
      <c r="Q141" s="326"/>
      <c r="R141" s="326"/>
      <c r="S141" s="326"/>
      <c r="T141" s="326"/>
      <c r="U141" s="326"/>
      <c r="V141" s="327"/>
      <c r="W141" s="37" t="s">
        <v>73</v>
      </c>
      <c r="X141" s="312">
        <f>IFERROR(SUMPRODUCT(X139:X139*H139:H139),"0")</f>
        <v>0</v>
      </c>
      <c r="Y141" s="312">
        <f>IFERROR(SUMPRODUCT(Y139:Y139*H139:H139),"0")</f>
        <v>0</v>
      </c>
      <c r="Z141" s="37"/>
      <c r="AA141" s="313"/>
      <c r="AB141" s="313"/>
      <c r="AC141" s="313"/>
    </row>
    <row r="142" spans="1:68" ht="27.75" customHeight="1" x14ac:dyDescent="0.2">
      <c r="A142" s="360" t="s">
        <v>239</v>
      </c>
      <c r="B142" s="361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61"/>
      <c r="Z142" s="361"/>
      <c r="AA142" s="48"/>
      <c r="AB142" s="48"/>
      <c r="AC142" s="48"/>
    </row>
    <row r="143" spans="1:68" ht="16.5" customHeight="1" x14ac:dyDescent="0.25">
      <c r="A143" s="328" t="s">
        <v>240</v>
      </c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305"/>
      <c r="AB143" s="305"/>
      <c r="AC143" s="305"/>
    </row>
    <row r="144" spans="1:68" ht="14.25" customHeight="1" x14ac:dyDescent="0.25">
      <c r="A144" s="348" t="s">
        <v>141</v>
      </c>
      <c r="B144" s="315"/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  <c r="AA144" s="304"/>
      <c r="AB144" s="304"/>
      <c r="AC144" s="304"/>
    </row>
    <row r="145" spans="1:68" ht="27" customHeight="1" x14ac:dyDescent="0.25">
      <c r="A145" s="54" t="s">
        <v>241</v>
      </c>
      <c r="B145" s="54" t="s">
        <v>242</v>
      </c>
      <c r="C145" s="31">
        <v>4301135317</v>
      </c>
      <c r="D145" s="320">
        <v>4607111039057</v>
      </c>
      <c r="E145" s="321"/>
      <c r="F145" s="309">
        <v>1.8</v>
      </c>
      <c r="G145" s="32">
        <v>1</v>
      </c>
      <c r="H145" s="309">
        <v>1.8</v>
      </c>
      <c r="I145" s="309">
        <v>1.9</v>
      </c>
      <c r="J145" s="32">
        <v>234</v>
      </c>
      <c r="K145" s="32" t="s">
        <v>136</v>
      </c>
      <c r="L145" s="32" t="s">
        <v>67</v>
      </c>
      <c r="M145" s="33" t="s">
        <v>68</v>
      </c>
      <c r="N145" s="33"/>
      <c r="O145" s="32">
        <v>180</v>
      </c>
      <c r="P145" s="339" t="s">
        <v>243</v>
      </c>
      <c r="Q145" s="318"/>
      <c r="R145" s="318"/>
      <c r="S145" s="318"/>
      <c r="T145" s="319"/>
      <c r="U145" s="34"/>
      <c r="V145" s="34"/>
      <c r="W145" s="35" t="s">
        <v>69</v>
      </c>
      <c r="X145" s="310">
        <v>0</v>
      </c>
      <c r="Y145" s="311">
        <f>IFERROR(IF(X145="","",X145),"")</f>
        <v>0</v>
      </c>
      <c r="Z145" s="36">
        <f>IFERROR(IF(X145="","",X145*0.00502),"")</f>
        <v>0</v>
      </c>
      <c r="AA145" s="56"/>
      <c r="AB145" s="57"/>
      <c r="AC145" s="178" t="s">
        <v>210</v>
      </c>
      <c r="AG145" s="67"/>
      <c r="AJ145" s="71" t="s">
        <v>71</v>
      </c>
      <c r="AK145" s="71">
        <v>1</v>
      </c>
      <c r="BB145" s="179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31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32"/>
      <c r="P146" s="325" t="s">
        <v>72</v>
      </c>
      <c r="Q146" s="326"/>
      <c r="R146" s="326"/>
      <c r="S146" s="326"/>
      <c r="T146" s="326"/>
      <c r="U146" s="326"/>
      <c r="V146" s="327"/>
      <c r="W146" s="37" t="s">
        <v>69</v>
      </c>
      <c r="X146" s="312">
        <f>IFERROR(SUM(X145:X145),"0")</f>
        <v>0</v>
      </c>
      <c r="Y146" s="312">
        <f>IFERROR(SUM(Y145:Y145),"0")</f>
        <v>0</v>
      </c>
      <c r="Z146" s="312">
        <f>IFERROR(IF(Z145="",0,Z145),"0")</f>
        <v>0</v>
      </c>
      <c r="AA146" s="313"/>
      <c r="AB146" s="313"/>
      <c r="AC146" s="313"/>
    </row>
    <row r="147" spans="1:68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32"/>
      <c r="P147" s="325" t="s">
        <v>72</v>
      </c>
      <c r="Q147" s="326"/>
      <c r="R147" s="326"/>
      <c r="S147" s="326"/>
      <c r="T147" s="326"/>
      <c r="U147" s="326"/>
      <c r="V147" s="327"/>
      <c r="W147" s="37" t="s">
        <v>73</v>
      </c>
      <c r="X147" s="312">
        <f>IFERROR(SUMPRODUCT(X145:X145*H145:H145),"0")</f>
        <v>0</v>
      </c>
      <c r="Y147" s="312">
        <f>IFERROR(SUMPRODUCT(Y145:Y145*H145:H145),"0")</f>
        <v>0</v>
      </c>
      <c r="Z147" s="37"/>
      <c r="AA147" s="313"/>
      <c r="AB147" s="313"/>
      <c r="AC147" s="313"/>
    </row>
    <row r="148" spans="1:68" ht="16.5" customHeight="1" x14ac:dyDescent="0.25">
      <c r="A148" s="328" t="s">
        <v>244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  <c r="AA148" s="305"/>
      <c r="AB148" s="305"/>
      <c r="AC148" s="305"/>
    </row>
    <row r="149" spans="1:68" ht="14.25" customHeight="1" x14ac:dyDescent="0.25">
      <c r="A149" s="348" t="s">
        <v>63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304"/>
      <c r="AB149" s="304"/>
      <c r="AC149" s="304"/>
    </row>
    <row r="150" spans="1:68" ht="16.5" customHeight="1" x14ac:dyDescent="0.25">
      <c r="A150" s="54" t="s">
        <v>245</v>
      </c>
      <c r="B150" s="54" t="s">
        <v>246</v>
      </c>
      <c r="C150" s="31">
        <v>4301071062</v>
      </c>
      <c r="D150" s="320">
        <v>4607111036384</v>
      </c>
      <c r="E150" s="321"/>
      <c r="F150" s="309">
        <v>5</v>
      </c>
      <c r="G150" s="32">
        <v>1</v>
      </c>
      <c r="H150" s="309">
        <v>5</v>
      </c>
      <c r="I150" s="309">
        <v>5.2106000000000003</v>
      </c>
      <c r="J150" s="32">
        <v>144</v>
      </c>
      <c r="K150" s="32" t="s">
        <v>66</v>
      </c>
      <c r="L150" s="32" t="s">
        <v>67</v>
      </c>
      <c r="M150" s="33" t="s">
        <v>68</v>
      </c>
      <c r="N150" s="33"/>
      <c r="O150" s="32">
        <v>180</v>
      </c>
      <c r="P150" s="343" t="s">
        <v>247</v>
      </c>
      <c r="Q150" s="318"/>
      <c r="R150" s="318"/>
      <c r="S150" s="318"/>
      <c r="T150" s="319"/>
      <c r="U150" s="34"/>
      <c r="V150" s="34"/>
      <c r="W150" s="35" t="s">
        <v>69</v>
      </c>
      <c r="X150" s="310">
        <v>0</v>
      </c>
      <c r="Y150" s="311">
        <f>IFERROR(IF(X150="","",X150),"")</f>
        <v>0</v>
      </c>
      <c r="Z150" s="36">
        <f>IFERROR(IF(X150="","",X150*0.00866),"")</f>
        <v>0</v>
      </c>
      <c r="AA150" s="56"/>
      <c r="AB150" s="57"/>
      <c r="AC150" s="180" t="s">
        <v>248</v>
      </c>
      <c r="AG150" s="67"/>
      <c r="AJ150" s="71" t="s">
        <v>71</v>
      </c>
      <c r="AK150" s="71">
        <v>1</v>
      </c>
      <c r="BB150" s="18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4301071056</v>
      </c>
      <c r="D151" s="320">
        <v>4640242180250</v>
      </c>
      <c r="E151" s="321"/>
      <c r="F151" s="309">
        <v>5</v>
      </c>
      <c r="G151" s="32">
        <v>1</v>
      </c>
      <c r="H151" s="309">
        <v>5</v>
      </c>
      <c r="I151" s="309">
        <v>5.2131999999999996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09" t="s">
        <v>251</v>
      </c>
      <c r="Q151" s="318"/>
      <c r="R151" s="318"/>
      <c r="S151" s="318"/>
      <c r="T151" s="319"/>
      <c r="U151" s="34"/>
      <c r="V151" s="34"/>
      <c r="W151" s="35" t="s">
        <v>69</v>
      </c>
      <c r="X151" s="310">
        <v>0</v>
      </c>
      <c r="Y151" s="31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252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253</v>
      </c>
      <c r="B152" s="54" t="s">
        <v>254</v>
      </c>
      <c r="C152" s="31">
        <v>4301071050</v>
      </c>
      <c r="D152" s="320">
        <v>4607111036216</v>
      </c>
      <c r="E152" s="321"/>
      <c r="F152" s="309">
        <v>5</v>
      </c>
      <c r="G152" s="32">
        <v>1</v>
      </c>
      <c r="H152" s="309">
        <v>5</v>
      </c>
      <c r="I152" s="309">
        <v>5.2131999999999996</v>
      </c>
      <c r="J152" s="32">
        <v>144</v>
      </c>
      <c r="K152" s="32" t="s">
        <v>66</v>
      </c>
      <c r="L152" s="32" t="s">
        <v>88</v>
      </c>
      <c r="M152" s="33" t="s">
        <v>68</v>
      </c>
      <c r="N152" s="33"/>
      <c r="O152" s="32">
        <v>180</v>
      </c>
      <c r="P152" s="347" t="s">
        <v>255</v>
      </c>
      <c r="Q152" s="318"/>
      <c r="R152" s="318"/>
      <c r="S152" s="318"/>
      <c r="T152" s="319"/>
      <c r="U152" s="34"/>
      <c r="V152" s="34"/>
      <c r="W152" s="35" t="s">
        <v>69</v>
      </c>
      <c r="X152" s="310">
        <v>0</v>
      </c>
      <c r="Y152" s="31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89</v>
      </c>
      <c r="AK152" s="71">
        <v>144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257</v>
      </c>
      <c r="B153" s="54" t="s">
        <v>258</v>
      </c>
      <c r="C153" s="31">
        <v>4301071061</v>
      </c>
      <c r="D153" s="320">
        <v>4607111036278</v>
      </c>
      <c r="E153" s="321"/>
      <c r="F153" s="309">
        <v>5</v>
      </c>
      <c r="G153" s="32">
        <v>1</v>
      </c>
      <c r="H153" s="309">
        <v>5</v>
      </c>
      <c r="I153" s="309">
        <v>5.2405999999999997</v>
      </c>
      <c r="J153" s="32">
        <v>84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33" t="s">
        <v>259</v>
      </c>
      <c r="Q153" s="318"/>
      <c r="R153" s="318"/>
      <c r="S153" s="318"/>
      <c r="T153" s="319"/>
      <c r="U153" s="34"/>
      <c r="V153" s="34"/>
      <c r="W153" s="35" t="s">
        <v>69</v>
      </c>
      <c r="X153" s="310">
        <v>0</v>
      </c>
      <c r="Y153" s="311">
        <f>IFERROR(IF(X153="","",X153),"")</f>
        <v>0</v>
      </c>
      <c r="Z153" s="36">
        <f>IFERROR(IF(X153="","",X153*0.0155),"")</f>
        <v>0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1"/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32"/>
      <c r="P154" s="325" t="s">
        <v>72</v>
      </c>
      <c r="Q154" s="326"/>
      <c r="R154" s="326"/>
      <c r="S154" s="326"/>
      <c r="T154" s="326"/>
      <c r="U154" s="326"/>
      <c r="V154" s="327"/>
      <c r="W154" s="37" t="s">
        <v>69</v>
      </c>
      <c r="X154" s="312">
        <f>IFERROR(SUM(X150:X153),"0")</f>
        <v>0</v>
      </c>
      <c r="Y154" s="312">
        <f>IFERROR(SUM(Y150:Y153),"0")</f>
        <v>0</v>
      </c>
      <c r="Z154" s="312">
        <f>IFERROR(IF(Z150="",0,Z150),"0")+IFERROR(IF(Z151="",0,Z151),"0")+IFERROR(IF(Z152="",0,Z152),"0")+IFERROR(IF(Z153="",0,Z153),"0")</f>
        <v>0</v>
      </c>
      <c r="AA154" s="313"/>
      <c r="AB154" s="313"/>
      <c r="AC154" s="313"/>
    </row>
    <row r="155" spans="1:68" x14ac:dyDescent="0.2">
      <c r="A155" s="315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32"/>
      <c r="P155" s="325" t="s">
        <v>72</v>
      </c>
      <c r="Q155" s="326"/>
      <c r="R155" s="326"/>
      <c r="S155" s="326"/>
      <c r="T155" s="326"/>
      <c r="U155" s="326"/>
      <c r="V155" s="327"/>
      <c r="W155" s="37" t="s">
        <v>73</v>
      </c>
      <c r="X155" s="312">
        <f>IFERROR(SUMPRODUCT(X150:X153*H150:H153),"0")</f>
        <v>0</v>
      </c>
      <c r="Y155" s="312">
        <f>IFERROR(SUMPRODUCT(Y150:Y153*H150:H153),"0")</f>
        <v>0</v>
      </c>
      <c r="Z155" s="37"/>
      <c r="AA155" s="313"/>
      <c r="AB155" s="313"/>
      <c r="AC155" s="313"/>
    </row>
    <row r="156" spans="1:68" ht="14.25" customHeight="1" x14ac:dyDescent="0.25">
      <c r="A156" s="348" t="s">
        <v>261</v>
      </c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04"/>
      <c r="AB156" s="304"/>
      <c r="AC156" s="304"/>
    </row>
    <row r="157" spans="1:68" ht="27" customHeight="1" x14ac:dyDescent="0.25">
      <c r="A157" s="54" t="s">
        <v>262</v>
      </c>
      <c r="B157" s="54" t="s">
        <v>263</v>
      </c>
      <c r="C157" s="31">
        <v>4301080153</v>
      </c>
      <c r="D157" s="320">
        <v>4607111036827</v>
      </c>
      <c r="E157" s="321"/>
      <c r="F157" s="309">
        <v>1</v>
      </c>
      <c r="G157" s="32">
        <v>5</v>
      </c>
      <c r="H157" s="309">
        <v>5</v>
      </c>
      <c r="I157" s="309">
        <v>5.2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90</v>
      </c>
      <c r="P157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18"/>
      <c r="R157" s="318"/>
      <c r="S157" s="318"/>
      <c r="T157" s="319"/>
      <c r="U157" s="34"/>
      <c r="V157" s="34"/>
      <c r="W157" s="35" t="s">
        <v>69</v>
      </c>
      <c r="X157" s="310">
        <v>0</v>
      </c>
      <c r="Y157" s="311">
        <f>IFERROR(IF(X157="","",X157),"")</f>
        <v>0</v>
      </c>
      <c r="Z157" s="36">
        <f>IFERROR(IF(X157="","",X157*0.00866),"")</f>
        <v>0</v>
      </c>
      <c r="AA157" s="56"/>
      <c r="AB157" s="57"/>
      <c r="AC157" s="188" t="s">
        <v>264</v>
      </c>
      <c r="AG157" s="67"/>
      <c r="AJ157" s="71" t="s">
        <v>71</v>
      </c>
      <c r="AK157" s="71">
        <v>1</v>
      </c>
      <c r="BB157" s="18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265</v>
      </c>
      <c r="B158" s="54" t="s">
        <v>266</v>
      </c>
      <c r="C158" s="31">
        <v>4301080154</v>
      </c>
      <c r="D158" s="320">
        <v>4607111036834</v>
      </c>
      <c r="E158" s="321"/>
      <c r="F158" s="309">
        <v>1</v>
      </c>
      <c r="G158" s="32">
        <v>5</v>
      </c>
      <c r="H158" s="309">
        <v>5</v>
      </c>
      <c r="I158" s="309">
        <v>5.2530000000000001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18"/>
      <c r="R158" s="318"/>
      <c r="S158" s="318"/>
      <c r="T158" s="319"/>
      <c r="U158" s="34"/>
      <c r="V158" s="34"/>
      <c r="W158" s="35" t="s">
        <v>69</v>
      </c>
      <c r="X158" s="310">
        <v>0</v>
      </c>
      <c r="Y158" s="31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264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31"/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32"/>
      <c r="P159" s="325" t="s">
        <v>72</v>
      </c>
      <c r="Q159" s="326"/>
      <c r="R159" s="326"/>
      <c r="S159" s="326"/>
      <c r="T159" s="326"/>
      <c r="U159" s="326"/>
      <c r="V159" s="327"/>
      <c r="W159" s="37" t="s">
        <v>69</v>
      </c>
      <c r="X159" s="312">
        <f>IFERROR(SUM(X157:X158),"0")</f>
        <v>0</v>
      </c>
      <c r="Y159" s="312">
        <f>IFERROR(SUM(Y157:Y158),"0")</f>
        <v>0</v>
      </c>
      <c r="Z159" s="312">
        <f>IFERROR(IF(Z157="",0,Z157),"0")+IFERROR(IF(Z158="",0,Z158),"0")</f>
        <v>0</v>
      </c>
      <c r="AA159" s="313"/>
      <c r="AB159" s="313"/>
      <c r="AC159" s="313"/>
    </row>
    <row r="160" spans="1:68" x14ac:dyDescent="0.2">
      <c r="A160" s="315"/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32"/>
      <c r="P160" s="325" t="s">
        <v>72</v>
      </c>
      <c r="Q160" s="326"/>
      <c r="R160" s="326"/>
      <c r="S160" s="326"/>
      <c r="T160" s="326"/>
      <c r="U160" s="326"/>
      <c r="V160" s="327"/>
      <c r="W160" s="37" t="s">
        <v>73</v>
      </c>
      <c r="X160" s="312">
        <f>IFERROR(SUMPRODUCT(X157:X158*H157:H158),"0")</f>
        <v>0</v>
      </c>
      <c r="Y160" s="312">
        <f>IFERROR(SUMPRODUCT(Y157:Y158*H157:H158),"0")</f>
        <v>0</v>
      </c>
      <c r="Z160" s="37"/>
      <c r="AA160" s="313"/>
      <c r="AB160" s="313"/>
      <c r="AC160" s="313"/>
    </row>
    <row r="161" spans="1:68" ht="27.75" customHeight="1" x14ac:dyDescent="0.2">
      <c r="A161" s="360" t="s">
        <v>267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61"/>
      <c r="Z161" s="361"/>
      <c r="AA161" s="48"/>
      <c r="AB161" s="48"/>
      <c r="AC161" s="48"/>
    </row>
    <row r="162" spans="1:68" ht="16.5" customHeight="1" x14ac:dyDescent="0.25">
      <c r="A162" s="328" t="s">
        <v>268</v>
      </c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  <c r="AA162" s="305"/>
      <c r="AB162" s="305"/>
      <c r="AC162" s="305"/>
    </row>
    <row r="163" spans="1:68" ht="14.25" customHeight="1" x14ac:dyDescent="0.25">
      <c r="A163" s="348" t="s">
        <v>76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  <c r="AA163" s="304"/>
      <c r="AB163" s="304"/>
      <c r="AC163" s="304"/>
    </row>
    <row r="164" spans="1:68" ht="27" customHeight="1" x14ac:dyDescent="0.25">
      <c r="A164" s="54" t="s">
        <v>269</v>
      </c>
      <c r="B164" s="54" t="s">
        <v>270</v>
      </c>
      <c r="C164" s="31">
        <v>4301132097</v>
      </c>
      <c r="D164" s="320">
        <v>4607111035721</v>
      </c>
      <c r="E164" s="321"/>
      <c r="F164" s="309">
        <v>0.25</v>
      </c>
      <c r="G164" s="32">
        <v>12</v>
      </c>
      <c r="H164" s="309">
        <v>3</v>
      </c>
      <c r="I164" s="309">
        <v>3.3879999999999999</v>
      </c>
      <c r="J164" s="32">
        <v>70</v>
      </c>
      <c r="K164" s="32" t="s">
        <v>79</v>
      </c>
      <c r="L164" s="32" t="s">
        <v>88</v>
      </c>
      <c r="M164" s="33" t="s">
        <v>68</v>
      </c>
      <c r="N164" s="33"/>
      <c r="O164" s="32">
        <v>365</v>
      </c>
      <c r="P164" s="49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18"/>
      <c r="R164" s="318"/>
      <c r="S164" s="318"/>
      <c r="T164" s="319"/>
      <c r="U164" s="34"/>
      <c r="V164" s="34"/>
      <c r="W164" s="35" t="s">
        <v>69</v>
      </c>
      <c r="X164" s="310">
        <v>28</v>
      </c>
      <c r="Y164" s="311">
        <f>IFERROR(IF(X164="","",X164),"")</f>
        <v>28</v>
      </c>
      <c r="Z164" s="36">
        <f>IFERROR(IF(X164="","",X164*0.01788),"")</f>
        <v>0.50063999999999997</v>
      </c>
      <c r="AA164" s="56"/>
      <c r="AB164" s="57"/>
      <c r="AC164" s="192" t="s">
        <v>271</v>
      </c>
      <c r="AG164" s="67"/>
      <c r="AJ164" s="71" t="s">
        <v>89</v>
      </c>
      <c r="AK164" s="71">
        <v>70</v>
      </c>
      <c r="BB164" s="193" t="s">
        <v>83</v>
      </c>
      <c r="BM164" s="67">
        <f>IFERROR(X164*I164,"0")</f>
        <v>94.864000000000004</v>
      </c>
      <c r="BN164" s="67">
        <f>IFERROR(Y164*I164,"0")</f>
        <v>94.864000000000004</v>
      </c>
      <c r="BO164" s="67">
        <f>IFERROR(X164/J164,"0")</f>
        <v>0.4</v>
      </c>
      <c r="BP164" s="67">
        <f>IFERROR(Y164/J164,"0")</f>
        <v>0.4</v>
      </c>
    </row>
    <row r="165" spans="1:68" ht="27" customHeight="1" x14ac:dyDescent="0.25">
      <c r="A165" s="54" t="s">
        <v>272</v>
      </c>
      <c r="B165" s="54" t="s">
        <v>273</v>
      </c>
      <c r="C165" s="31">
        <v>4301132100</v>
      </c>
      <c r="D165" s="320">
        <v>4607111035691</v>
      </c>
      <c r="E165" s="321"/>
      <c r="F165" s="309">
        <v>0.25</v>
      </c>
      <c r="G165" s="32">
        <v>12</v>
      </c>
      <c r="H165" s="309">
        <v>3</v>
      </c>
      <c r="I165" s="30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18"/>
      <c r="R165" s="318"/>
      <c r="S165" s="318"/>
      <c r="T165" s="319"/>
      <c r="U165" s="34"/>
      <c r="V165" s="34"/>
      <c r="W165" s="35" t="s">
        <v>69</v>
      </c>
      <c r="X165" s="310">
        <v>42</v>
      </c>
      <c r="Y165" s="311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194" t="s">
        <v>274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customHeight="1" x14ac:dyDescent="0.25">
      <c r="A166" s="54" t="s">
        <v>275</v>
      </c>
      <c r="B166" s="54" t="s">
        <v>276</v>
      </c>
      <c r="C166" s="31">
        <v>4301132079</v>
      </c>
      <c r="D166" s="320">
        <v>4607111038487</v>
      </c>
      <c r="E166" s="321"/>
      <c r="F166" s="309">
        <v>0.25</v>
      </c>
      <c r="G166" s="32">
        <v>12</v>
      </c>
      <c r="H166" s="309">
        <v>3</v>
      </c>
      <c r="I166" s="309">
        <v>3.7360000000000002</v>
      </c>
      <c r="J166" s="32">
        <v>70</v>
      </c>
      <c r="K166" s="32" t="s">
        <v>79</v>
      </c>
      <c r="L166" s="32" t="s">
        <v>80</v>
      </c>
      <c r="M166" s="33" t="s">
        <v>68</v>
      </c>
      <c r="N166" s="33"/>
      <c r="O166" s="32">
        <v>180</v>
      </c>
      <c r="P166" s="40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18"/>
      <c r="R166" s="318"/>
      <c r="S166" s="318"/>
      <c r="T166" s="319"/>
      <c r="U166" s="34"/>
      <c r="V166" s="34"/>
      <c r="W166" s="35" t="s">
        <v>69</v>
      </c>
      <c r="X166" s="310">
        <v>28</v>
      </c>
      <c r="Y166" s="311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196" t="s">
        <v>277</v>
      </c>
      <c r="AG166" s="67"/>
      <c r="AJ166" s="71" t="s">
        <v>82</v>
      </c>
      <c r="AK166" s="71">
        <v>14</v>
      </c>
      <c r="BB166" s="197" t="s">
        <v>83</v>
      </c>
      <c r="BM166" s="67">
        <f>IFERROR(X166*I166,"0")</f>
        <v>104.608</v>
      </c>
      <c r="BN166" s="67">
        <f>IFERROR(Y166*I166,"0")</f>
        <v>104.608</v>
      </c>
      <c r="BO166" s="67">
        <f>IFERROR(X166/J166,"0")</f>
        <v>0.4</v>
      </c>
      <c r="BP166" s="67">
        <f>IFERROR(Y166/J166,"0")</f>
        <v>0.4</v>
      </c>
    </row>
    <row r="167" spans="1:68" x14ac:dyDescent="0.2">
      <c r="A167" s="331"/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32"/>
      <c r="P167" s="325" t="s">
        <v>72</v>
      </c>
      <c r="Q167" s="326"/>
      <c r="R167" s="326"/>
      <c r="S167" s="326"/>
      <c r="T167" s="326"/>
      <c r="U167" s="326"/>
      <c r="V167" s="327"/>
      <c r="W167" s="37" t="s">
        <v>69</v>
      </c>
      <c r="X167" s="312">
        <f>IFERROR(SUM(X164:X166),"0")</f>
        <v>98</v>
      </c>
      <c r="Y167" s="312">
        <f>IFERROR(SUM(Y164:Y166),"0")</f>
        <v>98</v>
      </c>
      <c r="Z167" s="312">
        <f>IFERROR(IF(Z164="",0,Z164),"0")+IFERROR(IF(Z165="",0,Z165),"0")+IFERROR(IF(Z166="",0,Z166),"0")</f>
        <v>1.7522399999999998</v>
      </c>
      <c r="AA167" s="313"/>
      <c r="AB167" s="313"/>
      <c r="AC167" s="313"/>
    </row>
    <row r="168" spans="1:68" x14ac:dyDescent="0.2">
      <c r="A168" s="315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32"/>
      <c r="P168" s="325" t="s">
        <v>72</v>
      </c>
      <c r="Q168" s="326"/>
      <c r="R168" s="326"/>
      <c r="S168" s="326"/>
      <c r="T168" s="326"/>
      <c r="U168" s="326"/>
      <c r="V168" s="327"/>
      <c r="W168" s="37" t="s">
        <v>73</v>
      </c>
      <c r="X168" s="312">
        <f>IFERROR(SUMPRODUCT(X164:X166*H164:H166),"0")</f>
        <v>294</v>
      </c>
      <c r="Y168" s="312">
        <f>IFERROR(SUMPRODUCT(Y164:Y166*H164:H166),"0")</f>
        <v>294</v>
      </c>
      <c r="Z168" s="37"/>
      <c r="AA168" s="313"/>
      <c r="AB168" s="313"/>
      <c r="AC168" s="313"/>
    </row>
    <row r="169" spans="1:68" ht="14.25" customHeight="1" x14ac:dyDescent="0.25">
      <c r="A169" s="348" t="s">
        <v>278</v>
      </c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04"/>
      <c r="AB169" s="304"/>
      <c r="AC169" s="304"/>
    </row>
    <row r="170" spans="1:68" ht="27" customHeight="1" x14ac:dyDescent="0.25">
      <c r="A170" s="54" t="s">
        <v>279</v>
      </c>
      <c r="B170" s="54" t="s">
        <v>280</v>
      </c>
      <c r="C170" s="31">
        <v>4301051855</v>
      </c>
      <c r="D170" s="320">
        <v>4680115885875</v>
      </c>
      <c r="E170" s="321"/>
      <c r="F170" s="309">
        <v>1</v>
      </c>
      <c r="G170" s="32">
        <v>9</v>
      </c>
      <c r="H170" s="309">
        <v>9</v>
      </c>
      <c r="I170" s="309">
        <v>9.48</v>
      </c>
      <c r="J170" s="32">
        <v>56</v>
      </c>
      <c r="K170" s="32" t="s">
        <v>281</v>
      </c>
      <c r="L170" s="32" t="s">
        <v>67</v>
      </c>
      <c r="M170" s="33" t="s">
        <v>282</v>
      </c>
      <c r="N170" s="33"/>
      <c r="O170" s="32">
        <v>365</v>
      </c>
      <c r="P170" s="338" t="s">
        <v>283</v>
      </c>
      <c r="Q170" s="318"/>
      <c r="R170" s="318"/>
      <c r="S170" s="318"/>
      <c r="T170" s="319"/>
      <c r="U170" s="34"/>
      <c r="V170" s="34"/>
      <c r="W170" s="35" t="s">
        <v>69</v>
      </c>
      <c r="X170" s="310">
        <v>0</v>
      </c>
      <c r="Y170" s="311">
        <f>IFERROR(IF(X170="","",X170),"")</f>
        <v>0</v>
      </c>
      <c r="Z170" s="36">
        <f>IFERROR(IF(X170="","",X170*0.02175),"")</f>
        <v>0</v>
      </c>
      <c r="AA170" s="56"/>
      <c r="AB170" s="57"/>
      <c r="AC170" s="198" t="s">
        <v>284</v>
      </c>
      <c r="AG170" s="67"/>
      <c r="AJ170" s="71" t="s">
        <v>71</v>
      </c>
      <c r="AK170" s="71">
        <v>1</v>
      </c>
      <c r="BB170" s="199" t="s">
        <v>285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31"/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32"/>
      <c r="P171" s="325" t="s">
        <v>72</v>
      </c>
      <c r="Q171" s="326"/>
      <c r="R171" s="326"/>
      <c r="S171" s="326"/>
      <c r="T171" s="326"/>
      <c r="U171" s="326"/>
      <c r="V171" s="327"/>
      <c r="W171" s="37" t="s">
        <v>69</v>
      </c>
      <c r="X171" s="312">
        <f>IFERROR(SUM(X170:X170),"0")</f>
        <v>0</v>
      </c>
      <c r="Y171" s="312">
        <f>IFERROR(SUM(Y170:Y170),"0")</f>
        <v>0</v>
      </c>
      <c r="Z171" s="312">
        <f>IFERROR(IF(Z170="",0,Z170),"0")</f>
        <v>0</v>
      </c>
      <c r="AA171" s="313"/>
      <c r="AB171" s="313"/>
      <c r="AC171" s="313"/>
    </row>
    <row r="172" spans="1:68" x14ac:dyDescent="0.2">
      <c r="A172" s="315"/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32"/>
      <c r="P172" s="325" t="s">
        <v>72</v>
      </c>
      <c r="Q172" s="326"/>
      <c r="R172" s="326"/>
      <c r="S172" s="326"/>
      <c r="T172" s="326"/>
      <c r="U172" s="326"/>
      <c r="V172" s="327"/>
      <c r="W172" s="37" t="s">
        <v>73</v>
      </c>
      <c r="X172" s="312">
        <f>IFERROR(SUMPRODUCT(X170:X170*H170:H170),"0")</f>
        <v>0</v>
      </c>
      <c r="Y172" s="312">
        <f>IFERROR(SUMPRODUCT(Y170:Y170*H170:H170),"0")</f>
        <v>0</v>
      </c>
      <c r="Z172" s="37"/>
      <c r="AA172" s="313"/>
      <c r="AB172" s="313"/>
      <c r="AC172" s="313"/>
    </row>
    <row r="173" spans="1:68" ht="16.5" customHeight="1" x14ac:dyDescent="0.25">
      <c r="A173" s="328" t="s">
        <v>286</v>
      </c>
      <c r="B173" s="315"/>
      <c r="C173" s="315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  <c r="AA173" s="305"/>
      <c r="AB173" s="305"/>
      <c r="AC173" s="305"/>
    </row>
    <row r="174" spans="1:68" ht="14.25" customHeight="1" x14ac:dyDescent="0.25">
      <c r="A174" s="348" t="s">
        <v>278</v>
      </c>
      <c r="B174" s="315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  <c r="AA174" s="304"/>
      <c r="AB174" s="304"/>
      <c r="AC174" s="304"/>
    </row>
    <row r="175" spans="1:68" ht="27" customHeight="1" x14ac:dyDescent="0.25">
      <c r="A175" s="54" t="s">
        <v>287</v>
      </c>
      <c r="B175" s="54" t="s">
        <v>288</v>
      </c>
      <c r="C175" s="31">
        <v>4301051319</v>
      </c>
      <c r="D175" s="320">
        <v>4680115881204</v>
      </c>
      <c r="E175" s="321"/>
      <c r="F175" s="309">
        <v>0.33</v>
      </c>
      <c r="G175" s="32">
        <v>6</v>
      </c>
      <c r="H175" s="309">
        <v>1.98</v>
      </c>
      <c r="I175" s="309">
        <v>2.246</v>
      </c>
      <c r="J175" s="32">
        <v>156</v>
      </c>
      <c r="K175" s="32" t="s">
        <v>66</v>
      </c>
      <c r="L175" s="32" t="s">
        <v>67</v>
      </c>
      <c r="M175" s="33" t="s">
        <v>282</v>
      </c>
      <c r="N175" s="33"/>
      <c r="O175" s="32">
        <v>365</v>
      </c>
      <c r="P175" s="48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18"/>
      <c r="R175" s="318"/>
      <c r="S175" s="318"/>
      <c r="T175" s="319"/>
      <c r="U175" s="34"/>
      <c r="V175" s="34"/>
      <c r="W175" s="35" t="s">
        <v>69</v>
      </c>
      <c r="X175" s="310">
        <v>0</v>
      </c>
      <c r="Y175" s="311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289</v>
      </c>
      <c r="AG175" s="67"/>
      <c r="AJ175" s="71" t="s">
        <v>71</v>
      </c>
      <c r="AK175" s="71">
        <v>1</v>
      </c>
      <c r="BB175" s="201" t="s">
        <v>285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31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32"/>
      <c r="P176" s="325" t="s">
        <v>72</v>
      </c>
      <c r="Q176" s="326"/>
      <c r="R176" s="326"/>
      <c r="S176" s="326"/>
      <c r="T176" s="326"/>
      <c r="U176" s="326"/>
      <c r="V176" s="327"/>
      <c r="W176" s="37" t="s">
        <v>69</v>
      </c>
      <c r="X176" s="312">
        <f>IFERROR(SUM(X175:X175),"0")</f>
        <v>0</v>
      </c>
      <c r="Y176" s="312">
        <f>IFERROR(SUM(Y175:Y175),"0")</f>
        <v>0</v>
      </c>
      <c r="Z176" s="312">
        <f>IFERROR(IF(Z175="",0,Z175),"0")</f>
        <v>0</v>
      </c>
      <c r="AA176" s="313"/>
      <c r="AB176" s="313"/>
      <c r="AC176" s="313"/>
    </row>
    <row r="177" spans="1:68" x14ac:dyDescent="0.2">
      <c r="A177" s="315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32"/>
      <c r="P177" s="325" t="s">
        <v>72</v>
      </c>
      <c r="Q177" s="326"/>
      <c r="R177" s="326"/>
      <c r="S177" s="326"/>
      <c r="T177" s="326"/>
      <c r="U177" s="326"/>
      <c r="V177" s="327"/>
      <c r="W177" s="37" t="s">
        <v>73</v>
      </c>
      <c r="X177" s="312">
        <f>IFERROR(SUMPRODUCT(X175:X175*H175:H175),"0")</f>
        <v>0</v>
      </c>
      <c r="Y177" s="312">
        <f>IFERROR(SUMPRODUCT(Y175:Y175*H175:H175),"0")</f>
        <v>0</v>
      </c>
      <c r="Z177" s="37"/>
      <c r="AA177" s="313"/>
      <c r="AB177" s="313"/>
      <c r="AC177" s="313"/>
    </row>
    <row r="178" spans="1:68" ht="27.75" customHeight="1" x14ac:dyDescent="0.2">
      <c r="A178" s="360" t="s">
        <v>290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61"/>
      <c r="Z178" s="361"/>
      <c r="AA178" s="48"/>
      <c r="AB178" s="48"/>
      <c r="AC178" s="48"/>
    </row>
    <row r="179" spans="1:68" ht="16.5" customHeight="1" x14ac:dyDescent="0.25">
      <c r="A179" s="328" t="s">
        <v>291</v>
      </c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  <c r="AA179" s="305"/>
      <c r="AB179" s="305"/>
      <c r="AC179" s="305"/>
    </row>
    <row r="180" spans="1:68" ht="14.25" customHeight="1" x14ac:dyDescent="0.25">
      <c r="A180" s="348" t="s">
        <v>141</v>
      </c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  <c r="AA180" s="304"/>
      <c r="AB180" s="304"/>
      <c r="AC180" s="304"/>
    </row>
    <row r="181" spans="1:68" ht="27" customHeight="1" x14ac:dyDescent="0.25">
      <c r="A181" s="54" t="s">
        <v>292</v>
      </c>
      <c r="B181" s="54" t="s">
        <v>293</v>
      </c>
      <c r="C181" s="31">
        <v>4301135719</v>
      </c>
      <c r="D181" s="320">
        <v>4620207490235</v>
      </c>
      <c r="E181" s="321"/>
      <c r="F181" s="309">
        <v>0.2</v>
      </c>
      <c r="G181" s="32">
        <v>12</v>
      </c>
      <c r="H181" s="309">
        <v>2.4</v>
      </c>
      <c r="I181" s="309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508" t="s">
        <v>294</v>
      </c>
      <c r="Q181" s="318"/>
      <c r="R181" s="318"/>
      <c r="S181" s="318"/>
      <c r="T181" s="319"/>
      <c r="U181" s="34"/>
      <c r="V181" s="34"/>
      <c r="W181" s="35" t="s">
        <v>69</v>
      </c>
      <c r="X181" s="310">
        <v>0</v>
      </c>
      <c r="Y181" s="311">
        <f>IFERROR(IF(X181="","",X181),"")</f>
        <v>0</v>
      </c>
      <c r="Z181" s="36">
        <f>IFERROR(IF(X181="","",X181*0.01788),"")</f>
        <v>0</v>
      </c>
      <c r="AA181" s="56"/>
      <c r="AB181" s="57" t="s">
        <v>295</v>
      </c>
      <c r="AC181" s="202" t="s">
        <v>296</v>
      </c>
      <c r="AG181" s="67"/>
      <c r="AJ181" s="71" t="s">
        <v>71</v>
      </c>
      <c r="AK181" s="71">
        <v>1</v>
      </c>
      <c r="BB181" s="203" t="s">
        <v>83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31"/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32"/>
      <c r="P182" s="325" t="s">
        <v>72</v>
      </c>
      <c r="Q182" s="326"/>
      <c r="R182" s="326"/>
      <c r="S182" s="326"/>
      <c r="T182" s="326"/>
      <c r="U182" s="326"/>
      <c r="V182" s="327"/>
      <c r="W182" s="37" t="s">
        <v>69</v>
      </c>
      <c r="X182" s="312">
        <f>IFERROR(SUM(X181:X181),"0")</f>
        <v>0</v>
      </c>
      <c r="Y182" s="312">
        <f>IFERROR(SUM(Y181:Y181),"0")</f>
        <v>0</v>
      </c>
      <c r="Z182" s="312">
        <f>IFERROR(IF(Z181="",0,Z181),"0")</f>
        <v>0</v>
      </c>
      <c r="AA182" s="313"/>
      <c r="AB182" s="313"/>
      <c r="AC182" s="313"/>
    </row>
    <row r="183" spans="1:68" x14ac:dyDescent="0.2">
      <c r="A183" s="315"/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32"/>
      <c r="P183" s="325" t="s">
        <v>72</v>
      </c>
      <c r="Q183" s="326"/>
      <c r="R183" s="326"/>
      <c r="S183" s="326"/>
      <c r="T183" s="326"/>
      <c r="U183" s="326"/>
      <c r="V183" s="327"/>
      <c r="W183" s="37" t="s">
        <v>73</v>
      </c>
      <c r="X183" s="312">
        <f>IFERROR(SUMPRODUCT(X181:X181*H181:H181),"0")</f>
        <v>0</v>
      </c>
      <c r="Y183" s="312">
        <f>IFERROR(SUMPRODUCT(Y181:Y181*H181:H181),"0")</f>
        <v>0</v>
      </c>
      <c r="Z183" s="37"/>
      <c r="AA183" s="313"/>
      <c r="AB183" s="313"/>
      <c r="AC183" s="313"/>
    </row>
    <row r="184" spans="1:68" ht="16.5" customHeight="1" x14ac:dyDescent="0.25">
      <c r="A184" s="328" t="s">
        <v>297</v>
      </c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305"/>
      <c r="AB184" s="305"/>
      <c r="AC184" s="305"/>
    </row>
    <row r="185" spans="1:68" ht="14.25" customHeight="1" x14ac:dyDescent="0.25">
      <c r="A185" s="348" t="s">
        <v>63</v>
      </c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  <c r="AA185" s="304"/>
      <c r="AB185" s="304"/>
      <c r="AC185" s="304"/>
    </row>
    <row r="186" spans="1:68" ht="16.5" customHeight="1" x14ac:dyDescent="0.25">
      <c r="A186" s="54" t="s">
        <v>298</v>
      </c>
      <c r="B186" s="54" t="s">
        <v>299</v>
      </c>
      <c r="C186" s="31">
        <v>4301070948</v>
      </c>
      <c r="D186" s="320">
        <v>4607111037022</v>
      </c>
      <c r="E186" s="321"/>
      <c r="F186" s="309">
        <v>0.7</v>
      </c>
      <c r="G186" s="32">
        <v>8</v>
      </c>
      <c r="H186" s="309">
        <v>5.6</v>
      </c>
      <c r="I186" s="309">
        <v>5.87</v>
      </c>
      <c r="J186" s="32">
        <v>84</v>
      </c>
      <c r="K186" s="32" t="s">
        <v>66</v>
      </c>
      <c r="L186" s="32" t="s">
        <v>80</v>
      </c>
      <c r="M186" s="33" t="s">
        <v>68</v>
      </c>
      <c r="N186" s="33"/>
      <c r="O186" s="32">
        <v>180</v>
      </c>
      <c r="P186" s="4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18"/>
      <c r="R186" s="318"/>
      <c r="S186" s="318"/>
      <c r="T186" s="319"/>
      <c r="U186" s="34"/>
      <c r="V186" s="34"/>
      <c r="W186" s="35" t="s">
        <v>69</v>
      </c>
      <c r="X186" s="310">
        <v>0</v>
      </c>
      <c r="Y186" s="311">
        <f>IFERROR(IF(X186="","",X186),"")</f>
        <v>0</v>
      </c>
      <c r="Z186" s="36">
        <f>IFERROR(IF(X186="","",X186*0.0155),"")</f>
        <v>0</v>
      </c>
      <c r="AA186" s="56"/>
      <c r="AB186" s="57"/>
      <c r="AC186" s="204" t="s">
        <v>300</v>
      </c>
      <c r="AG186" s="67"/>
      <c r="AJ186" s="71" t="s">
        <v>82</v>
      </c>
      <c r="AK186" s="71">
        <v>12</v>
      </c>
      <c r="BB186" s="205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4301070990</v>
      </c>
      <c r="D187" s="320">
        <v>4607111038494</v>
      </c>
      <c r="E187" s="321"/>
      <c r="F187" s="309">
        <v>0.7</v>
      </c>
      <c r="G187" s="32">
        <v>8</v>
      </c>
      <c r="H187" s="309">
        <v>5.6</v>
      </c>
      <c r="I187" s="30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37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18"/>
      <c r="R187" s="318"/>
      <c r="S187" s="318"/>
      <c r="T187" s="319"/>
      <c r="U187" s="34"/>
      <c r="V187" s="34"/>
      <c r="W187" s="35" t="s">
        <v>69</v>
      </c>
      <c r="X187" s="310">
        <v>0</v>
      </c>
      <c r="Y187" s="31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303</v>
      </c>
      <c r="AG187" s="67"/>
      <c r="AJ187" s="71" t="s">
        <v>71</v>
      </c>
      <c r="AK187" s="71">
        <v>1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304</v>
      </c>
      <c r="B188" s="54" t="s">
        <v>305</v>
      </c>
      <c r="C188" s="31">
        <v>4301070966</v>
      </c>
      <c r="D188" s="320">
        <v>4607111038135</v>
      </c>
      <c r="E188" s="321"/>
      <c r="F188" s="309">
        <v>0.7</v>
      </c>
      <c r="G188" s="32">
        <v>8</v>
      </c>
      <c r="H188" s="309">
        <v>5.6</v>
      </c>
      <c r="I188" s="309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18"/>
      <c r="R188" s="318"/>
      <c r="S188" s="318"/>
      <c r="T188" s="319"/>
      <c r="U188" s="34"/>
      <c r="V188" s="34"/>
      <c r="W188" s="35" t="s">
        <v>69</v>
      </c>
      <c r="X188" s="310">
        <v>0</v>
      </c>
      <c r="Y188" s="31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1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32"/>
      <c r="P189" s="325" t="s">
        <v>72</v>
      </c>
      <c r="Q189" s="326"/>
      <c r="R189" s="326"/>
      <c r="S189" s="326"/>
      <c r="T189" s="326"/>
      <c r="U189" s="326"/>
      <c r="V189" s="327"/>
      <c r="W189" s="37" t="s">
        <v>69</v>
      </c>
      <c r="X189" s="312">
        <f>IFERROR(SUM(X186:X188),"0")</f>
        <v>0</v>
      </c>
      <c r="Y189" s="312">
        <f>IFERROR(SUM(Y186:Y188),"0")</f>
        <v>0</v>
      </c>
      <c r="Z189" s="312">
        <f>IFERROR(IF(Z186="",0,Z186),"0")+IFERROR(IF(Z187="",0,Z187),"0")+IFERROR(IF(Z188="",0,Z188),"0")</f>
        <v>0</v>
      </c>
      <c r="AA189" s="313"/>
      <c r="AB189" s="313"/>
      <c r="AC189" s="313"/>
    </row>
    <row r="190" spans="1:68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32"/>
      <c r="P190" s="325" t="s">
        <v>72</v>
      </c>
      <c r="Q190" s="326"/>
      <c r="R190" s="326"/>
      <c r="S190" s="326"/>
      <c r="T190" s="326"/>
      <c r="U190" s="326"/>
      <c r="V190" s="327"/>
      <c r="W190" s="37" t="s">
        <v>73</v>
      </c>
      <c r="X190" s="312">
        <f>IFERROR(SUMPRODUCT(X186:X188*H186:H188),"0")</f>
        <v>0</v>
      </c>
      <c r="Y190" s="312">
        <f>IFERROR(SUMPRODUCT(Y186:Y188*H186:H188),"0")</f>
        <v>0</v>
      </c>
      <c r="Z190" s="37"/>
      <c r="AA190" s="313"/>
      <c r="AB190" s="313"/>
      <c r="AC190" s="313"/>
    </row>
    <row r="191" spans="1:68" ht="16.5" customHeight="1" x14ac:dyDescent="0.25">
      <c r="A191" s="328" t="s">
        <v>307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  <c r="AA191" s="305"/>
      <c r="AB191" s="305"/>
      <c r="AC191" s="305"/>
    </row>
    <row r="192" spans="1:68" ht="14.25" customHeight="1" x14ac:dyDescent="0.25">
      <c r="A192" s="348" t="s">
        <v>63</v>
      </c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  <c r="AA192" s="304"/>
      <c r="AB192" s="304"/>
      <c r="AC192" s="304"/>
    </row>
    <row r="193" spans="1:68" ht="27" customHeight="1" x14ac:dyDescent="0.25">
      <c r="A193" s="54" t="s">
        <v>308</v>
      </c>
      <c r="B193" s="54" t="s">
        <v>309</v>
      </c>
      <c r="C193" s="31">
        <v>4301070996</v>
      </c>
      <c r="D193" s="320">
        <v>4607111038654</v>
      </c>
      <c r="E193" s="321"/>
      <c r="F193" s="309">
        <v>0.4</v>
      </c>
      <c r="G193" s="32">
        <v>16</v>
      </c>
      <c r="H193" s="309">
        <v>6.4</v>
      </c>
      <c r="I193" s="309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6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18"/>
      <c r="R193" s="318"/>
      <c r="S193" s="318"/>
      <c r="T193" s="319"/>
      <c r="U193" s="34"/>
      <c r="V193" s="34"/>
      <c r="W193" s="35" t="s">
        <v>69</v>
      </c>
      <c r="X193" s="310">
        <v>0</v>
      </c>
      <c r="Y193" s="311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0" t="s">
        <v>310</v>
      </c>
      <c r="AG193" s="67"/>
      <c r="AJ193" s="71" t="s">
        <v>71</v>
      </c>
      <c r="AK193" s="71">
        <v>1</v>
      </c>
      <c r="BB193" s="211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4301070997</v>
      </c>
      <c r="D194" s="320">
        <v>4607111038586</v>
      </c>
      <c r="E194" s="321"/>
      <c r="F194" s="309">
        <v>0.7</v>
      </c>
      <c r="G194" s="32">
        <v>8</v>
      </c>
      <c r="H194" s="309">
        <v>5.6</v>
      </c>
      <c r="I194" s="309">
        <v>5.83</v>
      </c>
      <c r="J194" s="32">
        <v>84</v>
      </c>
      <c r="K194" s="32" t="s">
        <v>66</v>
      </c>
      <c r="L194" s="32" t="s">
        <v>80</v>
      </c>
      <c r="M194" s="33" t="s">
        <v>68</v>
      </c>
      <c r="N194" s="33"/>
      <c r="O194" s="32">
        <v>180</v>
      </c>
      <c r="P194" s="3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18"/>
      <c r="R194" s="318"/>
      <c r="S194" s="318"/>
      <c r="T194" s="319"/>
      <c r="U194" s="34"/>
      <c r="V194" s="34"/>
      <c r="W194" s="35" t="s">
        <v>69</v>
      </c>
      <c r="X194" s="310">
        <v>0</v>
      </c>
      <c r="Y194" s="311">
        <f t="shared" si="18"/>
        <v>0</v>
      </c>
      <c r="Z194" s="36">
        <f t="shared" si="19"/>
        <v>0</v>
      </c>
      <c r="AA194" s="56"/>
      <c r="AB194" s="57"/>
      <c r="AC194" s="212" t="s">
        <v>310</v>
      </c>
      <c r="AG194" s="67"/>
      <c r="AJ194" s="71" t="s">
        <v>82</v>
      </c>
      <c r="AK194" s="71">
        <v>12</v>
      </c>
      <c r="BB194" s="213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313</v>
      </c>
      <c r="B195" s="54" t="s">
        <v>314</v>
      </c>
      <c r="C195" s="31">
        <v>4301070962</v>
      </c>
      <c r="D195" s="320">
        <v>4607111038609</v>
      </c>
      <c r="E195" s="321"/>
      <c r="F195" s="309">
        <v>0.4</v>
      </c>
      <c r="G195" s="32">
        <v>16</v>
      </c>
      <c r="H195" s="309">
        <v>6.4</v>
      </c>
      <c r="I195" s="309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18"/>
      <c r="R195" s="318"/>
      <c r="S195" s="318"/>
      <c r="T195" s="319"/>
      <c r="U195" s="34"/>
      <c r="V195" s="34"/>
      <c r="W195" s="35" t="s">
        <v>69</v>
      </c>
      <c r="X195" s="310">
        <v>0</v>
      </c>
      <c r="Y195" s="311">
        <f t="shared" si="18"/>
        <v>0</v>
      </c>
      <c r="Z195" s="36">
        <f t="shared" si="19"/>
        <v>0</v>
      </c>
      <c r="AA195" s="56"/>
      <c r="AB195" s="57"/>
      <c r="AC195" s="214" t="s">
        <v>315</v>
      </c>
      <c r="AG195" s="67"/>
      <c r="AJ195" s="71" t="s">
        <v>71</v>
      </c>
      <c r="AK195" s="71">
        <v>1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4301070963</v>
      </c>
      <c r="D196" s="320">
        <v>4607111038630</v>
      </c>
      <c r="E196" s="321"/>
      <c r="F196" s="309">
        <v>0.7</v>
      </c>
      <c r="G196" s="32">
        <v>8</v>
      </c>
      <c r="H196" s="309">
        <v>5.6</v>
      </c>
      <c r="I196" s="309">
        <v>5.87</v>
      </c>
      <c r="J196" s="32">
        <v>84</v>
      </c>
      <c r="K196" s="32" t="s">
        <v>66</v>
      </c>
      <c r="L196" s="32" t="s">
        <v>80</v>
      </c>
      <c r="M196" s="33" t="s">
        <v>68</v>
      </c>
      <c r="N196" s="33"/>
      <c r="O196" s="32">
        <v>180</v>
      </c>
      <c r="P196" s="47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18"/>
      <c r="R196" s="318"/>
      <c r="S196" s="318"/>
      <c r="T196" s="319"/>
      <c r="U196" s="34"/>
      <c r="V196" s="34"/>
      <c r="W196" s="35" t="s">
        <v>69</v>
      </c>
      <c r="X196" s="310">
        <v>0</v>
      </c>
      <c r="Y196" s="311">
        <f t="shared" si="18"/>
        <v>0</v>
      </c>
      <c r="Z196" s="36">
        <f t="shared" si="19"/>
        <v>0</v>
      </c>
      <c r="AA196" s="56"/>
      <c r="AB196" s="57"/>
      <c r="AC196" s="216" t="s">
        <v>315</v>
      </c>
      <c r="AG196" s="67"/>
      <c r="AJ196" s="71" t="s">
        <v>82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4301070959</v>
      </c>
      <c r="D197" s="320">
        <v>4607111038616</v>
      </c>
      <c r="E197" s="321"/>
      <c r="F197" s="309">
        <v>0.4</v>
      </c>
      <c r="G197" s="32">
        <v>16</v>
      </c>
      <c r="H197" s="309">
        <v>6.4</v>
      </c>
      <c r="I197" s="30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0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18"/>
      <c r="R197" s="318"/>
      <c r="S197" s="318"/>
      <c r="T197" s="319"/>
      <c r="U197" s="34"/>
      <c r="V197" s="34"/>
      <c r="W197" s="35" t="s">
        <v>69</v>
      </c>
      <c r="X197" s="310">
        <v>0</v>
      </c>
      <c r="Y197" s="311">
        <f t="shared" si="18"/>
        <v>0</v>
      </c>
      <c r="Z197" s="36">
        <f t="shared" si="19"/>
        <v>0</v>
      </c>
      <c r="AA197" s="56"/>
      <c r="AB197" s="57"/>
      <c r="AC197" s="218" t="s">
        <v>310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4301070960</v>
      </c>
      <c r="D198" s="320">
        <v>4607111038623</v>
      </c>
      <c r="E198" s="321"/>
      <c r="F198" s="309">
        <v>0.7</v>
      </c>
      <c r="G198" s="32">
        <v>8</v>
      </c>
      <c r="H198" s="309">
        <v>5.6</v>
      </c>
      <c r="I198" s="309">
        <v>5.87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7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18"/>
      <c r="R198" s="318"/>
      <c r="S198" s="318"/>
      <c r="T198" s="319"/>
      <c r="U198" s="34"/>
      <c r="V198" s="34"/>
      <c r="W198" s="35" t="s">
        <v>69</v>
      </c>
      <c r="X198" s="310">
        <v>0</v>
      </c>
      <c r="Y198" s="311">
        <f t="shared" si="18"/>
        <v>0</v>
      </c>
      <c r="Z198" s="36">
        <f t="shared" si="19"/>
        <v>0</v>
      </c>
      <c r="AA198" s="56"/>
      <c r="AB198" s="57"/>
      <c r="AC198" s="220" t="s">
        <v>310</v>
      </c>
      <c r="AG198" s="67"/>
      <c r="AJ198" s="71" t="s">
        <v>82</v>
      </c>
      <c r="AK198" s="71">
        <v>12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x14ac:dyDescent="0.2">
      <c r="A199" s="331"/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32"/>
      <c r="P199" s="325" t="s">
        <v>72</v>
      </c>
      <c r="Q199" s="326"/>
      <c r="R199" s="326"/>
      <c r="S199" s="326"/>
      <c r="T199" s="326"/>
      <c r="U199" s="326"/>
      <c r="V199" s="327"/>
      <c r="W199" s="37" t="s">
        <v>69</v>
      </c>
      <c r="X199" s="312">
        <f>IFERROR(SUM(X193:X198),"0")</f>
        <v>0</v>
      </c>
      <c r="Y199" s="312">
        <f>IFERROR(SUM(Y193:Y198),"0")</f>
        <v>0</v>
      </c>
      <c r="Z199" s="312">
        <f>IFERROR(IF(Z193="",0,Z193),"0")+IFERROR(IF(Z194="",0,Z194),"0")+IFERROR(IF(Z195="",0,Z195),"0")+IFERROR(IF(Z196="",0,Z196),"0")+IFERROR(IF(Z197="",0,Z197),"0")+IFERROR(IF(Z198="",0,Z198),"0")</f>
        <v>0</v>
      </c>
      <c r="AA199" s="313"/>
      <c r="AB199" s="313"/>
      <c r="AC199" s="313"/>
    </row>
    <row r="200" spans="1:68" x14ac:dyDescent="0.2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32"/>
      <c r="P200" s="325" t="s">
        <v>72</v>
      </c>
      <c r="Q200" s="326"/>
      <c r="R200" s="326"/>
      <c r="S200" s="326"/>
      <c r="T200" s="326"/>
      <c r="U200" s="326"/>
      <c r="V200" s="327"/>
      <c r="W200" s="37" t="s">
        <v>73</v>
      </c>
      <c r="X200" s="312">
        <f>IFERROR(SUMPRODUCT(X193:X198*H193:H198),"0")</f>
        <v>0</v>
      </c>
      <c r="Y200" s="312">
        <f>IFERROR(SUMPRODUCT(Y193:Y198*H193:H198),"0")</f>
        <v>0</v>
      </c>
      <c r="Z200" s="37"/>
      <c r="AA200" s="313"/>
      <c r="AB200" s="313"/>
      <c r="AC200" s="313"/>
    </row>
    <row r="201" spans="1:68" ht="16.5" customHeight="1" x14ac:dyDescent="0.25">
      <c r="A201" s="328" t="s">
        <v>322</v>
      </c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  <c r="AA201" s="305"/>
      <c r="AB201" s="305"/>
      <c r="AC201" s="305"/>
    </row>
    <row r="202" spans="1:68" ht="14.25" customHeight="1" x14ac:dyDescent="0.25">
      <c r="A202" s="348" t="s">
        <v>63</v>
      </c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  <c r="AA202" s="304"/>
      <c r="AB202" s="304"/>
      <c r="AC202" s="304"/>
    </row>
    <row r="203" spans="1:68" ht="27" customHeight="1" x14ac:dyDescent="0.25">
      <c r="A203" s="54" t="s">
        <v>323</v>
      </c>
      <c r="B203" s="54" t="s">
        <v>324</v>
      </c>
      <c r="C203" s="31">
        <v>4301070915</v>
      </c>
      <c r="D203" s="320">
        <v>4607111035882</v>
      </c>
      <c r="E203" s="321"/>
      <c r="F203" s="309">
        <v>0.43</v>
      </c>
      <c r="G203" s="32">
        <v>16</v>
      </c>
      <c r="H203" s="309">
        <v>6.88</v>
      </c>
      <c r="I203" s="309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3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18"/>
      <c r="R203" s="318"/>
      <c r="S203" s="318"/>
      <c r="T203" s="319"/>
      <c r="U203" s="34"/>
      <c r="V203" s="34"/>
      <c r="W203" s="35" t="s">
        <v>69</v>
      </c>
      <c r="X203" s="310">
        <v>0</v>
      </c>
      <c r="Y203" s="311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325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326</v>
      </c>
      <c r="B204" s="54" t="s">
        <v>327</v>
      </c>
      <c r="C204" s="31">
        <v>4301070921</v>
      </c>
      <c r="D204" s="320">
        <v>4607111035905</v>
      </c>
      <c r="E204" s="321"/>
      <c r="F204" s="309">
        <v>0.9</v>
      </c>
      <c r="G204" s="32">
        <v>8</v>
      </c>
      <c r="H204" s="309">
        <v>7.2</v>
      </c>
      <c r="I204" s="309">
        <v>7.47</v>
      </c>
      <c r="J204" s="32">
        <v>84</v>
      </c>
      <c r="K204" s="32" t="s">
        <v>66</v>
      </c>
      <c r="L204" s="32" t="s">
        <v>80</v>
      </c>
      <c r="M204" s="33" t="s">
        <v>68</v>
      </c>
      <c r="N204" s="33"/>
      <c r="O204" s="32">
        <v>180</v>
      </c>
      <c r="P204" s="43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18"/>
      <c r="R204" s="318"/>
      <c r="S204" s="318"/>
      <c r="T204" s="319"/>
      <c r="U204" s="34"/>
      <c r="V204" s="34"/>
      <c r="W204" s="35" t="s">
        <v>69</v>
      </c>
      <c r="X204" s="310">
        <v>0</v>
      </c>
      <c r="Y204" s="31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325</v>
      </c>
      <c r="AG204" s="67"/>
      <c r="AJ204" s="71" t="s">
        <v>82</v>
      </c>
      <c r="AK204" s="71">
        <v>12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4301070917</v>
      </c>
      <c r="D205" s="320">
        <v>4607111035912</v>
      </c>
      <c r="E205" s="321"/>
      <c r="F205" s="309">
        <v>0.43</v>
      </c>
      <c r="G205" s="32">
        <v>16</v>
      </c>
      <c r="H205" s="309">
        <v>6.88</v>
      </c>
      <c r="I205" s="30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18"/>
      <c r="R205" s="318"/>
      <c r="S205" s="318"/>
      <c r="T205" s="319"/>
      <c r="U205" s="34"/>
      <c r="V205" s="34"/>
      <c r="W205" s="35" t="s">
        <v>69</v>
      </c>
      <c r="X205" s="310">
        <v>0</v>
      </c>
      <c r="Y205" s="31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330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331</v>
      </c>
      <c r="B206" s="54" t="s">
        <v>332</v>
      </c>
      <c r="C206" s="31">
        <v>4301070920</v>
      </c>
      <c r="D206" s="320">
        <v>4607111035929</v>
      </c>
      <c r="E206" s="321"/>
      <c r="F206" s="309">
        <v>0.9</v>
      </c>
      <c r="G206" s="32">
        <v>8</v>
      </c>
      <c r="H206" s="309">
        <v>7.2</v>
      </c>
      <c r="I206" s="309">
        <v>7.47</v>
      </c>
      <c r="J206" s="32">
        <v>84</v>
      </c>
      <c r="K206" s="32" t="s">
        <v>66</v>
      </c>
      <c r="L206" s="32" t="s">
        <v>80</v>
      </c>
      <c r="M206" s="33" t="s">
        <v>68</v>
      </c>
      <c r="N206" s="33"/>
      <c r="O206" s="32">
        <v>180</v>
      </c>
      <c r="P206" s="4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18"/>
      <c r="R206" s="318"/>
      <c r="S206" s="318"/>
      <c r="T206" s="319"/>
      <c r="U206" s="34"/>
      <c r="V206" s="34"/>
      <c r="W206" s="35" t="s">
        <v>69</v>
      </c>
      <c r="X206" s="310">
        <v>0</v>
      </c>
      <c r="Y206" s="31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330</v>
      </c>
      <c r="AG206" s="67"/>
      <c r="AJ206" s="71" t="s">
        <v>82</v>
      </c>
      <c r="AK206" s="71">
        <v>12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31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32"/>
      <c r="P207" s="325" t="s">
        <v>72</v>
      </c>
      <c r="Q207" s="326"/>
      <c r="R207" s="326"/>
      <c r="S207" s="326"/>
      <c r="T207" s="326"/>
      <c r="U207" s="326"/>
      <c r="V207" s="327"/>
      <c r="W207" s="37" t="s">
        <v>69</v>
      </c>
      <c r="X207" s="312">
        <f>IFERROR(SUM(X203:X206),"0")</f>
        <v>0</v>
      </c>
      <c r="Y207" s="312">
        <f>IFERROR(SUM(Y203:Y206),"0")</f>
        <v>0</v>
      </c>
      <c r="Z207" s="312">
        <f>IFERROR(IF(Z203="",0,Z203),"0")+IFERROR(IF(Z204="",0,Z204),"0")+IFERROR(IF(Z205="",0,Z205),"0")+IFERROR(IF(Z206="",0,Z206),"0")</f>
        <v>0</v>
      </c>
      <c r="AA207" s="313"/>
      <c r="AB207" s="313"/>
      <c r="AC207" s="313"/>
    </row>
    <row r="208" spans="1:68" x14ac:dyDescent="0.2">
      <c r="A208" s="315"/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32"/>
      <c r="P208" s="325" t="s">
        <v>72</v>
      </c>
      <c r="Q208" s="326"/>
      <c r="R208" s="326"/>
      <c r="S208" s="326"/>
      <c r="T208" s="326"/>
      <c r="U208" s="326"/>
      <c r="V208" s="327"/>
      <c r="W208" s="37" t="s">
        <v>73</v>
      </c>
      <c r="X208" s="312">
        <f>IFERROR(SUMPRODUCT(X203:X206*H203:H206),"0")</f>
        <v>0</v>
      </c>
      <c r="Y208" s="312">
        <f>IFERROR(SUMPRODUCT(Y203:Y206*H203:H206),"0")</f>
        <v>0</v>
      </c>
      <c r="Z208" s="37"/>
      <c r="AA208" s="313"/>
      <c r="AB208" s="313"/>
      <c r="AC208" s="313"/>
    </row>
    <row r="209" spans="1:68" ht="16.5" customHeight="1" x14ac:dyDescent="0.25">
      <c r="A209" s="328" t="s">
        <v>333</v>
      </c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  <c r="AA209" s="305"/>
      <c r="AB209" s="305"/>
      <c r="AC209" s="305"/>
    </row>
    <row r="210" spans="1:68" ht="14.25" customHeight="1" x14ac:dyDescent="0.25">
      <c r="A210" s="348" t="s">
        <v>278</v>
      </c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  <c r="AA210" s="304"/>
      <c r="AB210" s="304"/>
      <c r="AC210" s="304"/>
    </row>
    <row r="211" spans="1:68" ht="27" customHeight="1" x14ac:dyDescent="0.25">
      <c r="A211" s="54" t="s">
        <v>334</v>
      </c>
      <c r="B211" s="54" t="s">
        <v>335</v>
      </c>
      <c r="C211" s="31">
        <v>4301051320</v>
      </c>
      <c r="D211" s="320">
        <v>4680115881334</v>
      </c>
      <c r="E211" s="321"/>
      <c r="F211" s="309">
        <v>0.33</v>
      </c>
      <c r="G211" s="32">
        <v>6</v>
      </c>
      <c r="H211" s="309">
        <v>1.98</v>
      </c>
      <c r="I211" s="309">
        <v>2.27</v>
      </c>
      <c r="J211" s="32">
        <v>156</v>
      </c>
      <c r="K211" s="32" t="s">
        <v>66</v>
      </c>
      <c r="L211" s="32" t="s">
        <v>67</v>
      </c>
      <c r="M211" s="33" t="s">
        <v>282</v>
      </c>
      <c r="N211" s="33"/>
      <c r="O211" s="32">
        <v>365</v>
      </c>
      <c r="P211" s="43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18"/>
      <c r="R211" s="318"/>
      <c r="S211" s="318"/>
      <c r="T211" s="319"/>
      <c r="U211" s="34"/>
      <c r="V211" s="34"/>
      <c r="W211" s="35" t="s">
        <v>69</v>
      </c>
      <c r="X211" s="310">
        <v>0</v>
      </c>
      <c r="Y211" s="311">
        <f>IFERROR(IF(X211="","",X211),"")</f>
        <v>0</v>
      </c>
      <c r="Z211" s="36">
        <f>IFERROR(IF(X211="","",X211*0.00753),"")</f>
        <v>0</v>
      </c>
      <c r="AA211" s="56"/>
      <c r="AB211" s="57"/>
      <c r="AC211" s="230" t="s">
        <v>336</v>
      </c>
      <c r="AG211" s="67"/>
      <c r="AJ211" s="71" t="s">
        <v>71</v>
      </c>
      <c r="AK211" s="71">
        <v>1</v>
      </c>
      <c r="BB211" s="231" t="s">
        <v>285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31"/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32"/>
      <c r="P212" s="325" t="s">
        <v>72</v>
      </c>
      <c r="Q212" s="326"/>
      <c r="R212" s="326"/>
      <c r="S212" s="326"/>
      <c r="T212" s="326"/>
      <c r="U212" s="326"/>
      <c r="V212" s="327"/>
      <c r="W212" s="37" t="s">
        <v>69</v>
      </c>
      <c r="X212" s="312">
        <f>IFERROR(SUM(X211:X211),"0")</f>
        <v>0</v>
      </c>
      <c r="Y212" s="312">
        <f>IFERROR(SUM(Y211:Y211),"0")</f>
        <v>0</v>
      </c>
      <c r="Z212" s="312">
        <f>IFERROR(IF(Z211="",0,Z211),"0")</f>
        <v>0</v>
      </c>
      <c r="AA212" s="313"/>
      <c r="AB212" s="313"/>
      <c r="AC212" s="313"/>
    </row>
    <row r="213" spans="1:68" x14ac:dyDescent="0.2">
      <c r="A213" s="315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32"/>
      <c r="P213" s="325" t="s">
        <v>72</v>
      </c>
      <c r="Q213" s="326"/>
      <c r="R213" s="326"/>
      <c r="S213" s="326"/>
      <c r="T213" s="326"/>
      <c r="U213" s="326"/>
      <c r="V213" s="327"/>
      <c r="W213" s="37" t="s">
        <v>73</v>
      </c>
      <c r="X213" s="312">
        <f>IFERROR(SUMPRODUCT(X211:X211*H211:H211),"0")</f>
        <v>0</v>
      </c>
      <c r="Y213" s="312">
        <f>IFERROR(SUMPRODUCT(Y211:Y211*H211:H211),"0")</f>
        <v>0</v>
      </c>
      <c r="Z213" s="37"/>
      <c r="AA213" s="313"/>
      <c r="AB213" s="313"/>
      <c r="AC213" s="313"/>
    </row>
    <row r="214" spans="1:68" ht="16.5" customHeight="1" x14ac:dyDescent="0.25">
      <c r="A214" s="328" t="s">
        <v>337</v>
      </c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  <c r="AA214" s="305"/>
      <c r="AB214" s="305"/>
      <c r="AC214" s="305"/>
    </row>
    <row r="215" spans="1:68" ht="14.25" customHeight="1" x14ac:dyDescent="0.25">
      <c r="A215" s="348" t="s">
        <v>63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  <c r="AA215" s="304"/>
      <c r="AB215" s="304"/>
      <c r="AC215" s="304"/>
    </row>
    <row r="216" spans="1:68" ht="16.5" customHeight="1" x14ac:dyDescent="0.25">
      <c r="A216" s="54" t="s">
        <v>338</v>
      </c>
      <c r="B216" s="54" t="s">
        <v>339</v>
      </c>
      <c r="C216" s="31">
        <v>4301071063</v>
      </c>
      <c r="D216" s="320">
        <v>4607111039019</v>
      </c>
      <c r="E216" s="321"/>
      <c r="F216" s="309">
        <v>0.43</v>
      </c>
      <c r="G216" s="32">
        <v>16</v>
      </c>
      <c r="H216" s="309">
        <v>6.88</v>
      </c>
      <c r="I216" s="309">
        <v>7.2060000000000004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3" t="s">
        <v>340</v>
      </c>
      <c r="Q216" s="318"/>
      <c r="R216" s="318"/>
      <c r="S216" s="318"/>
      <c r="T216" s="319"/>
      <c r="U216" s="34"/>
      <c r="V216" s="34"/>
      <c r="W216" s="35" t="s">
        <v>69</v>
      </c>
      <c r="X216" s="310">
        <v>0</v>
      </c>
      <c r="Y216" s="311">
        <f>IFERROR(IF(X216="","",X216),"")</f>
        <v>0</v>
      </c>
      <c r="Z216" s="36">
        <f>IFERROR(IF(X216="","",X216*0.0155),"")</f>
        <v>0</v>
      </c>
      <c r="AA216" s="56"/>
      <c r="AB216" s="57"/>
      <c r="AC216" s="232" t="s">
        <v>341</v>
      </c>
      <c r="AG216" s="67"/>
      <c r="AJ216" s="71" t="s">
        <v>71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342</v>
      </c>
      <c r="B217" s="54" t="s">
        <v>343</v>
      </c>
      <c r="C217" s="31">
        <v>4301071000</v>
      </c>
      <c r="D217" s="320">
        <v>4607111038708</v>
      </c>
      <c r="E217" s="321"/>
      <c r="F217" s="309">
        <v>0.8</v>
      </c>
      <c r="G217" s="32">
        <v>8</v>
      </c>
      <c r="H217" s="309">
        <v>6.4</v>
      </c>
      <c r="I217" s="309">
        <v>6.67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18"/>
      <c r="R217" s="318"/>
      <c r="S217" s="318"/>
      <c r="T217" s="319"/>
      <c r="U217" s="34"/>
      <c r="V217" s="34"/>
      <c r="W217" s="35" t="s">
        <v>69</v>
      </c>
      <c r="X217" s="310">
        <v>0</v>
      </c>
      <c r="Y217" s="311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341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31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32"/>
      <c r="P218" s="325" t="s">
        <v>72</v>
      </c>
      <c r="Q218" s="326"/>
      <c r="R218" s="326"/>
      <c r="S218" s="326"/>
      <c r="T218" s="326"/>
      <c r="U218" s="326"/>
      <c r="V218" s="327"/>
      <c r="W218" s="37" t="s">
        <v>69</v>
      </c>
      <c r="X218" s="312">
        <f>IFERROR(SUM(X216:X217),"0")</f>
        <v>0</v>
      </c>
      <c r="Y218" s="312">
        <f>IFERROR(SUM(Y216:Y217),"0")</f>
        <v>0</v>
      </c>
      <c r="Z218" s="312">
        <f>IFERROR(IF(Z216="",0,Z216),"0")+IFERROR(IF(Z217="",0,Z217),"0")</f>
        <v>0</v>
      </c>
      <c r="AA218" s="313"/>
      <c r="AB218" s="313"/>
      <c r="AC218" s="313"/>
    </row>
    <row r="219" spans="1:68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32"/>
      <c r="P219" s="325" t="s">
        <v>72</v>
      </c>
      <c r="Q219" s="326"/>
      <c r="R219" s="326"/>
      <c r="S219" s="326"/>
      <c r="T219" s="326"/>
      <c r="U219" s="326"/>
      <c r="V219" s="327"/>
      <c r="W219" s="37" t="s">
        <v>73</v>
      </c>
      <c r="X219" s="312">
        <f>IFERROR(SUMPRODUCT(X216:X217*H216:H217),"0")</f>
        <v>0</v>
      </c>
      <c r="Y219" s="312">
        <f>IFERROR(SUMPRODUCT(Y216:Y217*H216:H217),"0")</f>
        <v>0</v>
      </c>
      <c r="Z219" s="37"/>
      <c r="AA219" s="313"/>
      <c r="AB219" s="313"/>
      <c r="AC219" s="313"/>
    </row>
    <row r="220" spans="1:68" ht="27.75" customHeight="1" x14ac:dyDescent="0.2">
      <c r="A220" s="360" t="s">
        <v>344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61"/>
      <c r="Z220" s="361"/>
      <c r="AA220" s="48"/>
      <c r="AB220" s="48"/>
      <c r="AC220" s="48"/>
    </row>
    <row r="221" spans="1:68" ht="16.5" customHeight="1" x14ac:dyDescent="0.25">
      <c r="A221" s="328" t="s">
        <v>345</v>
      </c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  <c r="AA221" s="305"/>
      <c r="AB221" s="305"/>
      <c r="AC221" s="305"/>
    </row>
    <row r="222" spans="1:68" ht="14.25" customHeight="1" x14ac:dyDescent="0.25">
      <c r="A222" s="348" t="s">
        <v>63</v>
      </c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  <c r="AA222" s="304"/>
      <c r="AB222" s="304"/>
      <c r="AC222" s="304"/>
    </row>
    <row r="223" spans="1:68" ht="27" customHeight="1" x14ac:dyDescent="0.25">
      <c r="A223" s="54" t="s">
        <v>346</v>
      </c>
      <c r="B223" s="54" t="s">
        <v>347</v>
      </c>
      <c r="C223" s="31">
        <v>4301071036</v>
      </c>
      <c r="D223" s="320">
        <v>4607111036162</v>
      </c>
      <c r="E223" s="321"/>
      <c r="F223" s="309">
        <v>0.8</v>
      </c>
      <c r="G223" s="32">
        <v>8</v>
      </c>
      <c r="H223" s="309">
        <v>6.4</v>
      </c>
      <c r="I223" s="309">
        <v>6.6811999999999996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90</v>
      </c>
      <c r="P223" s="375" t="s">
        <v>348</v>
      </c>
      <c r="Q223" s="318"/>
      <c r="R223" s="318"/>
      <c r="S223" s="318"/>
      <c r="T223" s="319"/>
      <c r="U223" s="34"/>
      <c r="V223" s="34"/>
      <c r="W223" s="35" t="s">
        <v>69</v>
      </c>
      <c r="X223" s="310">
        <v>0</v>
      </c>
      <c r="Y223" s="311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349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31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32"/>
      <c r="P224" s="325" t="s">
        <v>72</v>
      </c>
      <c r="Q224" s="326"/>
      <c r="R224" s="326"/>
      <c r="S224" s="326"/>
      <c r="T224" s="326"/>
      <c r="U224" s="326"/>
      <c r="V224" s="327"/>
      <c r="W224" s="37" t="s">
        <v>69</v>
      </c>
      <c r="X224" s="312">
        <f>IFERROR(SUM(X223:X223),"0")</f>
        <v>0</v>
      </c>
      <c r="Y224" s="312">
        <f>IFERROR(SUM(Y223:Y223),"0")</f>
        <v>0</v>
      </c>
      <c r="Z224" s="312">
        <f>IFERROR(IF(Z223="",0,Z223),"0")</f>
        <v>0</v>
      </c>
      <c r="AA224" s="313"/>
      <c r="AB224" s="313"/>
      <c r="AC224" s="313"/>
    </row>
    <row r="225" spans="1:68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32"/>
      <c r="P225" s="325" t="s">
        <v>72</v>
      </c>
      <c r="Q225" s="326"/>
      <c r="R225" s="326"/>
      <c r="S225" s="326"/>
      <c r="T225" s="326"/>
      <c r="U225" s="326"/>
      <c r="V225" s="327"/>
      <c r="W225" s="37" t="s">
        <v>73</v>
      </c>
      <c r="X225" s="312">
        <f>IFERROR(SUMPRODUCT(X223:X223*H223:H223),"0")</f>
        <v>0</v>
      </c>
      <c r="Y225" s="312">
        <f>IFERROR(SUMPRODUCT(Y223:Y223*H223:H223),"0")</f>
        <v>0</v>
      </c>
      <c r="Z225" s="37"/>
      <c r="AA225" s="313"/>
      <c r="AB225" s="313"/>
      <c r="AC225" s="313"/>
    </row>
    <row r="226" spans="1:68" ht="27.75" customHeight="1" x14ac:dyDescent="0.2">
      <c r="A226" s="360" t="s">
        <v>350</v>
      </c>
      <c r="B226" s="361"/>
      <c r="C226" s="361"/>
      <c r="D226" s="361"/>
      <c r="E226" s="361"/>
      <c r="F226" s="361"/>
      <c r="G226" s="361"/>
      <c r="H226" s="361"/>
      <c r="I226" s="361"/>
      <c r="J226" s="361"/>
      <c r="K226" s="361"/>
      <c r="L226" s="361"/>
      <c r="M226" s="361"/>
      <c r="N226" s="361"/>
      <c r="O226" s="361"/>
      <c r="P226" s="361"/>
      <c r="Q226" s="361"/>
      <c r="R226" s="361"/>
      <c r="S226" s="361"/>
      <c r="T226" s="361"/>
      <c r="U226" s="361"/>
      <c r="V226" s="361"/>
      <c r="W226" s="361"/>
      <c r="X226" s="361"/>
      <c r="Y226" s="361"/>
      <c r="Z226" s="361"/>
      <c r="AA226" s="48"/>
      <c r="AB226" s="48"/>
      <c r="AC226" s="48"/>
    </row>
    <row r="227" spans="1:68" ht="16.5" customHeight="1" x14ac:dyDescent="0.25">
      <c r="A227" s="328" t="s">
        <v>351</v>
      </c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  <c r="AA227" s="305"/>
      <c r="AB227" s="305"/>
      <c r="AC227" s="305"/>
    </row>
    <row r="228" spans="1:68" ht="14.25" customHeight="1" x14ac:dyDescent="0.25">
      <c r="A228" s="348" t="s">
        <v>63</v>
      </c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  <c r="AA228" s="304"/>
      <c r="AB228" s="304"/>
      <c r="AC228" s="304"/>
    </row>
    <row r="229" spans="1:68" ht="27" customHeight="1" x14ac:dyDescent="0.25">
      <c r="A229" s="54" t="s">
        <v>352</v>
      </c>
      <c r="B229" s="54" t="s">
        <v>353</v>
      </c>
      <c r="C229" s="31">
        <v>4301071029</v>
      </c>
      <c r="D229" s="320">
        <v>4607111035899</v>
      </c>
      <c r="E229" s="321"/>
      <c r="F229" s="309">
        <v>1</v>
      </c>
      <c r="G229" s="32">
        <v>5</v>
      </c>
      <c r="H229" s="309">
        <v>5</v>
      </c>
      <c r="I229" s="309">
        <v>5.2619999999999996</v>
      </c>
      <c r="J229" s="32">
        <v>84</v>
      </c>
      <c r="K229" s="32" t="s">
        <v>66</v>
      </c>
      <c r="L229" s="32" t="s">
        <v>88</v>
      </c>
      <c r="M229" s="33" t="s">
        <v>68</v>
      </c>
      <c r="N229" s="33"/>
      <c r="O229" s="32">
        <v>180</v>
      </c>
      <c r="P229" s="43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18"/>
      <c r="R229" s="318"/>
      <c r="S229" s="318"/>
      <c r="T229" s="319"/>
      <c r="U229" s="34"/>
      <c r="V229" s="34"/>
      <c r="W229" s="35" t="s">
        <v>69</v>
      </c>
      <c r="X229" s="310">
        <v>0</v>
      </c>
      <c r="Y229" s="31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256</v>
      </c>
      <c r="AG229" s="67"/>
      <c r="AJ229" s="71" t="s">
        <v>89</v>
      </c>
      <c r="AK229" s="71">
        <v>84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354</v>
      </c>
      <c r="B230" s="54" t="s">
        <v>355</v>
      </c>
      <c r="C230" s="31">
        <v>4301070991</v>
      </c>
      <c r="D230" s="320">
        <v>4607111038180</v>
      </c>
      <c r="E230" s="321"/>
      <c r="F230" s="309">
        <v>0.4</v>
      </c>
      <c r="G230" s="32">
        <v>16</v>
      </c>
      <c r="H230" s="309">
        <v>6.4</v>
      </c>
      <c r="I230" s="309">
        <v>6.71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8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18"/>
      <c r="R230" s="318"/>
      <c r="S230" s="318"/>
      <c r="T230" s="319"/>
      <c r="U230" s="34"/>
      <c r="V230" s="34"/>
      <c r="W230" s="35" t="s">
        <v>69</v>
      </c>
      <c r="X230" s="310">
        <v>0</v>
      </c>
      <c r="Y230" s="31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356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31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32"/>
      <c r="P231" s="325" t="s">
        <v>72</v>
      </c>
      <c r="Q231" s="326"/>
      <c r="R231" s="326"/>
      <c r="S231" s="326"/>
      <c r="T231" s="326"/>
      <c r="U231" s="326"/>
      <c r="V231" s="327"/>
      <c r="W231" s="37" t="s">
        <v>69</v>
      </c>
      <c r="X231" s="312">
        <f>IFERROR(SUM(X229:X230),"0")</f>
        <v>0</v>
      </c>
      <c r="Y231" s="312">
        <f>IFERROR(SUM(Y229:Y230),"0")</f>
        <v>0</v>
      </c>
      <c r="Z231" s="312">
        <f>IFERROR(IF(Z229="",0,Z229),"0")+IFERROR(IF(Z230="",0,Z230),"0")</f>
        <v>0</v>
      </c>
      <c r="AA231" s="313"/>
      <c r="AB231" s="313"/>
      <c r="AC231" s="313"/>
    </row>
    <row r="232" spans="1:68" x14ac:dyDescent="0.2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32"/>
      <c r="P232" s="325" t="s">
        <v>72</v>
      </c>
      <c r="Q232" s="326"/>
      <c r="R232" s="326"/>
      <c r="S232" s="326"/>
      <c r="T232" s="326"/>
      <c r="U232" s="326"/>
      <c r="V232" s="327"/>
      <c r="W232" s="37" t="s">
        <v>73</v>
      </c>
      <c r="X232" s="312">
        <f>IFERROR(SUMPRODUCT(X229:X230*H229:H230),"0")</f>
        <v>0</v>
      </c>
      <c r="Y232" s="312">
        <f>IFERROR(SUMPRODUCT(Y229:Y230*H229:H230),"0")</f>
        <v>0</v>
      </c>
      <c r="Z232" s="37"/>
      <c r="AA232" s="313"/>
      <c r="AB232" s="313"/>
      <c r="AC232" s="313"/>
    </row>
    <row r="233" spans="1:68" ht="27.75" customHeight="1" x14ac:dyDescent="0.2">
      <c r="A233" s="360" t="s">
        <v>357</v>
      </c>
      <c r="B233" s="361"/>
      <c r="C233" s="361"/>
      <c r="D233" s="361"/>
      <c r="E233" s="361"/>
      <c r="F233" s="361"/>
      <c r="G233" s="361"/>
      <c r="H233" s="361"/>
      <c r="I233" s="361"/>
      <c r="J233" s="361"/>
      <c r="K233" s="361"/>
      <c r="L233" s="361"/>
      <c r="M233" s="361"/>
      <c r="N233" s="361"/>
      <c r="O233" s="361"/>
      <c r="P233" s="361"/>
      <c r="Q233" s="361"/>
      <c r="R233" s="361"/>
      <c r="S233" s="361"/>
      <c r="T233" s="361"/>
      <c r="U233" s="361"/>
      <c r="V233" s="361"/>
      <c r="W233" s="361"/>
      <c r="X233" s="361"/>
      <c r="Y233" s="361"/>
      <c r="Z233" s="361"/>
      <c r="AA233" s="48"/>
      <c r="AB233" s="48"/>
      <c r="AC233" s="48"/>
    </row>
    <row r="234" spans="1:68" ht="16.5" customHeight="1" x14ac:dyDescent="0.25">
      <c r="A234" s="328" t="s">
        <v>358</v>
      </c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  <c r="AA234" s="305"/>
      <c r="AB234" s="305"/>
      <c r="AC234" s="305"/>
    </row>
    <row r="235" spans="1:68" ht="14.25" customHeight="1" x14ac:dyDescent="0.25">
      <c r="A235" s="348" t="s">
        <v>141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04"/>
      <c r="AB235" s="304"/>
      <c r="AC235" s="304"/>
    </row>
    <row r="236" spans="1:68" ht="37.5" customHeight="1" x14ac:dyDescent="0.25">
      <c r="A236" s="54" t="s">
        <v>359</v>
      </c>
      <c r="B236" s="54" t="s">
        <v>360</v>
      </c>
      <c r="C236" s="31">
        <v>4301135400</v>
      </c>
      <c r="D236" s="320">
        <v>4607111039361</v>
      </c>
      <c r="E236" s="321"/>
      <c r="F236" s="309">
        <v>0.25</v>
      </c>
      <c r="G236" s="32">
        <v>12</v>
      </c>
      <c r="H236" s="309">
        <v>3</v>
      </c>
      <c r="I236" s="309">
        <v>3.7035999999999998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79" t="s">
        <v>361</v>
      </c>
      <c r="Q236" s="318"/>
      <c r="R236" s="318"/>
      <c r="S236" s="318"/>
      <c r="T236" s="319"/>
      <c r="U236" s="34"/>
      <c r="V236" s="34"/>
      <c r="W236" s="35" t="s">
        <v>69</v>
      </c>
      <c r="X236" s="310">
        <v>0</v>
      </c>
      <c r="Y236" s="311">
        <f>IFERROR(IF(X236="","",X236),"")</f>
        <v>0</v>
      </c>
      <c r="Z236" s="36">
        <f>IFERROR(IF(X236="","",X236*0.01788),"")</f>
        <v>0</v>
      </c>
      <c r="AA236" s="56"/>
      <c r="AB236" s="57"/>
      <c r="AC236" s="242" t="s">
        <v>362</v>
      </c>
      <c r="AG236" s="67"/>
      <c r="AJ236" s="71" t="s">
        <v>71</v>
      </c>
      <c r="AK236" s="71">
        <v>1</v>
      </c>
      <c r="BB236" s="243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31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32"/>
      <c r="P237" s="325" t="s">
        <v>72</v>
      </c>
      <c r="Q237" s="326"/>
      <c r="R237" s="326"/>
      <c r="S237" s="326"/>
      <c r="T237" s="326"/>
      <c r="U237" s="326"/>
      <c r="V237" s="327"/>
      <c r="W237" s="37" t="s">
        <v>69</v>
      </c>
      <c r="X237" s="312">
        <f>IFERROR(SUM(X236:X236),"0")</f>
        <v>0</v>
      </c>
      <c r="Y237" s="312">
        <f>IFERROR(SUM(Y236:Y236),"0")</f>
        <v>0</v>
      </c>
      <c r="Z237" s="312">
        <f>IFERROR(IF(Z236="",0,Z236),"0")</f>
        <v>0</v>
      </c>
      <c r="AA237" s="313"/>
      <c r="AB237" s="313"/>
      <c r="AC237" s="313"/>
    </row>
    <row r="238" spans="1:68" x14ac:dyDescent="0.2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32"/>
      <c r="P238" s="325" t="s">
        <v>72</v>
      </c>
      <c r="Q238" s="326"/>
      <c r="R238" s="326"/>
      <c r="S238" s="326"/>
      <c r="T238" s="326"/>
      <c r="U238" s="326"/>
      <c r="V238" s="327"/>
      <c r="W238" s="37" t="s">
        <v>73</v>
      </c>
      <c r="X238" s="312">
        <f>IFERROR(SUMPRODUCT(X236:X236*H236:H236),"0")</f>
        <v>0</v>
      </c>
      <c r="Y238" s="312">
        <f>IFERROR(SUMPRODUCT(Y236:Y236*H236:H236),"0")</f>
        <v>0</v>
      </c>
      <c r="Z238" s="37"/>
      <c r="AA238" s="313"/>
      <c r="AB238" s="313"/>
      <c r="AC238" s="313"/>
    </row>
    <row r="239" spans="1:68" ht="27.75" customHeight="1" x14ac:dyDescent="0.2">
      <c r="A239" s="360" t="s">
        <v>240</v>
      </c>
      <c r="B239" s="361"/>
      <c r="C239" s="361"/>
      <c r="D239" s="361"/>
      <c r="E239" s="361"/>
      <c r="F239" s="361"/>
      <c r="G239" s="361"/>
      <c r="H239" s="361"/>
      <c r="I239" s="361"/>
      <c r="J239" s="361"/>
      <c r="K239" s="361"/>
      <c r="L239" s="361"/>
      <c r="M239" s="361"/>
      <c r="N239" s="361"/>
      <c r="O239" s="361"/>
      <c r="P239" s="361"/>
      <c r="Q239" s="361"/>
      <c r="R239" s="361"/>
      <c r="S239" s="361"/>
      <c r="T239" s="361"/>
      <c r="U239" s="361"/>
      <c r="V239" s="361"/>
      <c r="W239" s="361"/>
      <c r="X239" s="361"/>
      <c r="Y239" s="361"/>
      <c r="Z239" s="361"/>
      <c r="AA239" s="48"/>
      <c r="AB239" s="48"/>
      <c r="AC239" s="48"/>
    </row>
    <row r="240" spans="1:68" ht="16.5" customHeight="1" x14ac:dyDescent="0.25">
      <c r="A240" s="328" t="s">
        <v>240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  <c r="AA240" s="305"/>
      <c r="AB240" s="305"/>
      <c r="AC240" s="305"/>
    </row>
    <row r="241" spans="1:68" ht="14.25" customHeight="1" x14ac:dyDescent="0.25">
      <c r="A241" s="348" t="s">
        <v>63</v>
      </c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  <c r="AA241" s="304"/>
      <c r="AB241" s="304"/>
      <c r="AC241" s="304"/>
    </row>
    <row r="242" spans="1:68" ht="27" customHeight="1" x14ac:dyDescent="0.25">
      <c r="A242" s="54" t="s">
        <v>363</v>
      </c>
      <c r="B242" s="54" t="s">
        <v>364</v>
      </c>
      <c r="C242" s="31">
        <v>4301071014</v>
      </c>
      <c r="D242" s="320">
        <v>4640242181264</v>
      </c>
      <c r="E242" s="321"/>
      <c r="F242" s="309">
        <v>0.7</v>
      </c>
      <c r="G242" s="32">
        <v>10</v>
      </c>
      <c r="H242" s="309">
        <v>7</v>
      </c>
      <c r="I242" s="309">
        <v>7.28</v>
      </c>
      <c r="J242" s="32">
        <v>84</v>
      </c>
      <c r="K242" s="32" t="s">
        <v>66</v>
      </c>
      <c r="L242" s="32" t="s">
        <v>80</v>
      </c>
      <c r="M242" s="33" t="s">
        <v>68</v>
      </c>
      <c r="N242" s="33"/>
      <c r="O242" s="32">
        <v>180</v>
      </c>
      <c r="P242" s="365" t="s">
        <v>365</v>
      </c>
      <c r="Q242" s="318"/>
      <c r="R242" s="318"/>
      <c r="S242" s="318"/>
      <c r="T242" s="319"/>
      <c r="U242" s="34"/>
      <c r="V242" s="34"/>
      <c r="W242" s="35" t="s">
        <v>69</v>
      </c>
      <c r="X242" s="310">
        <v>0</v>
      </c>
      <c r="Y242" s="311">
        <f>IFERROR(IF(X242="","",X242),"")</f>
        <v>0</v>
      </c>
      <c r="Z242" s="36">
        <f>IFERROR(IF(X242="","",X242*0.0155),"")</f>
        <v>0</v>
      </c>
      <c r="AA242" s="56"/>
      <c r="AB242" s="57"/>
      <c r="AC242" s="244" t="s">
        <v>366</v>
      </c>
      <c r="AG242" s="67"/>
      <c r="AJ242" s="71" t="s">
        <v>82</v>
      </c>
      <c r="AK242" s="71">
        <v>12</v>
      </c>
      <c r="BB242" s="245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367</v>
      </c>
      <c r="B243" s="54" t="s">
        <v>368</v>
      </c>
      <c r="C243" s="31">
        <v>4301071021</v>
      </c>
      <c r="D243" s="320">
        <v>4640242181325</v>
      </c>
      <c r="E243" s="321"/>
      <c r="F243" s="309">
        <v>0.7</v>
      </c>
      <c r="G243" s="32">
        <v>10</v>
      </c>
      <c r="H243" s="309">
        <v>7</v>
      </c>
      <c r="I243" s="309">
        <v>7.28</v>
      </c>
      <c r="J243" s="32">
        <v>84</v>
      </c>
      <c r="K243" s="32" t="s">
        <v>66</v>
      </c>
      <c r="L243" s="32" t="s">
        <v>80</v>
      </c>
      <c r="M243" s="33" t="s">
        <v>68</v>
      </c>
      <c r="N243" s="33"/>
      <c r="O243" s="32">
        <v>180</v>
      </c>
      <c r="P243" s="505" t="s">
        <v>369</v>
      </c>
      <c r="Q243" s="318"/>
      <c r="R243" s="318"/>
      <c r="S243" s="318"/>
      <c r="T243" s="319"/>
      <c r="U243" s="34"/>
      <c r="V243" s="34"/>
      <c r="W243" s="35" t="s">
        <v>69</v>
      </c>
      <c r="X243" s="310">
        <v>0</v>
      </c>
      <c r="Y243" s="311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366</v>
      </c>
      <c r="AG243" s="67"/>
      <c r="AJ243" s="71" t="s">
        <v>82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370</v>
      </c>
      <c r="B244" s="54" t="s">
        <v>371</v>
      </c>
      <c r="C244" s="31">
        <v>4301070993</v>
      </c>
      <c r="D244" s="320">
        <v>4640242180670</v>
      </c>
      <c r="E244" s="321"/>
      <c r="F244" s="309">
        <v>1</v>
      </c>
      <c r="G244" s="32">
        <v>6</v>
      </c>
      <c r="H244" s="309">
        <v>6</v>
      </c>
      <c r="I244" s="309">
        <v>6.23</v>
      </c>
      <c r="J244" s="32">
        <v>84</v>
      </c>
      <c r="K244" s="32" t="s">
        <v>66</v>
      </c>
      <c r="L244" s="32" t="s">
        <v>80</v>
      </c>
      <c r="M244" s="33" t="s">
        <v>68</v>
      </c>
      <c r="N244" s="33"/>
      <c r="O244" s="32">
        <v>180</v>
      </c>
      <c r="P244" s="317" t="s">
        <v>372</v>
      </c>
      <c r="Q244" s="318"/>
      <c r="R244" s="318"/>
      <c r="S244" s="318"/>
      <c r="T244" s="319"/>
      <c r="U244" s="34"/>
      <c r="V244" s="34"/>
      <c r="W244" s="35" t="s">
        <v>69</v>
      </c>
      <c r="X244" s="310">
        <v>0</v>
      </c>
      <c r="Y244" s="311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373</v>
      </c>
      <c r="AG244" s="67"/>
      <c r="AJ244" s="71" t="s">
        <v>82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1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32"/>
      <c r="P245" s="325" t="s">
        <v>72</v>
      </c>
      <c r="Q245" s="326"/>
      <c r="R245" s="326"/>
      <c r="S245" s="326"/>
      <c r="T245" s="326"/>
      <c r="U245" s="326"/>
      <c r="V245" s="327"/>
      <c r="W245" s="37" t="s">
        <v>69</v>
      </c>
      <c r="X245" s="312">
        <f>IFERROR(SUM(X242:X244),"0")</f>
        <v>0</v>
      </c>
      <c r="Y245" s="312">
        <f>IFERROR(SUM(Y242:Y244),"0")</f>
        <v>0</v>
      </c>
      <c r="Z245" s="312">
        <f>IFERROR(IF(Z242="",0,Z242),"0")+IFERROR(IF(Z243="",0,Z243),"0")+IFERROR(IF(Z244="",0,Z244),"0")</f>
        <v>0</v>
      </c>
      <c r="AA245" s="313"/>
      <c r="AB245" s="313"/>
      <c r="AC245" s="313"/>
    </row>
    <row r="246" spans="1:68" x14ac:dyDescent="0.2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32"/>
      <c r="P246" s="325" t="s">
        <v>72</v>
      </c>
      <c r="Q246" s="326"/>
      <c r="R246" s="326"/>
      <c r="S246" s="326"/>
      <c r="T246" s="326"/>
      <c r="U246" s="326"/>
      <c r="V246" s="327"/>
      <c r="W246" s="37" t="s">
        <v>73</v>
      </c>
      <c r="X246" s="312">
        <f>IFERROR(SUMPRODUCT(X242:X244*H242:H244),"0")</f>
        <v>0</v>
      </c>
      <c r="Y246" s="312">
        <f>IFERROR(SUMPRODUCT(Y242:Y244*H242:H244),"0")</f>
        <v>0</v>
      </c>
      <c r="Z246" s="37"/>
      <c r="AA246" s="313"/>
      <c r="AB246" s="313"/>
      <c r="AC246" s="313"/>
    </row>
    <row r="247" spans="1:68" ht="14.25" customHeight="1" x14ac:dyDescent="0.25">
      <c r="A247" s="348" t="s">
        <v>146</v>
      </c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  <c r="AA247" s="304"/>
      <c r="AB247" s="304"/>
      <c r="AC247" s="304"/>
    </row>
    <row r="248" spans="1:68" ht="27" customHeight="1" x14ac:dyDescent="0.25">
      <c r="A248" s="54" t="s">
        <v>374</v>
      </c>
      <c r="B248" s="54" t="s">
        <v>375</v>
      </c>
      <c r="C248" s="31">
        <v>4301131019</v>
      </c>
      <c r="D248" s="320">
        <v>4640242180427</v>
      </c>
      <c r="E248" s="321"/>
      <c r="F248" s="309">
        <v>1.8</v>
      </c>
      <c r="G248" s="32">
        <v>1</v>
      </c>
      <c r="H248" s="309">
        <v>1.8</v>
      </c>
      <c r="I248" s="309">
        <v>1.915</v>
      </c>
      <c r="J248" s="32">
        <v>234</v>
      </c>
      <c r="K248" s="32" t="s">
        <v>136</v>
      </c>
      <c r="L248" s="32" t="s">
        <v>80</v>
      </c>
      <c r="M248" s="33" t="s">
        <v>68</v>
      </c>
      <c r="N248" s="33"/>
      <c r="O248" s="32">
        <v>180</v>
      </c>
      <c r="P248" s="441" t="s">
        <v>376</v>
      </c>
      <c r="Q248" s="318"/>
      <c r="R248" s="318"/>
      <c r="S248" s="318"/>
      <c r="T248" s="319"/>
      <c r="U248" s="34"/>
      <c r="V248" s="34"/>
      <c r="W248" s="35" t="s">
        <v>69</v>
      </c>
      <c r="X248" s="310">
        <v>0</v>
      </c>
      <c r="Y248" s="311">
        <f>IFERROR(IF(X248="","",X248),"")</f>
        <v>0</v>
      </c>
      <c r="Z248" s="36">
        <f>IFERROR(IF(X248="","",X248*0.00502),"")</f>
        <v>0</v>
      </c>
      <c r="AA248" s="56"/>
      <c r="AB248" s="57"/>
      <c r="AC248" s="250" t="s">
        <v>377</v>
      </c>
      <c r="AG248" s="67"/>
      <c r="AJ248" s="71" t="s">
        <v>82</v>
      </c>
      <c r="AK248" s="71">
        <v>18</v>
      </c>
      <c r="BB248" s="251" t="s">
        <v>83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31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32"/>
      <c r="P249" s="325" t="s">
        <v>72</v>
      </c>
      <c r="Q249" s="326"/>
      <c r="R249" s="326"/>
      <c r="S249" s="326"/>
      <c r="T249" s="326"/>
      <c r="U249" s="326"/>
      <c r="V249" s="327"/>
      <c r="W249" s="37" t="s">
        <v>69</v>
      </c>
      <c r="X249" s="312">
        <f>IFERROR(SUM(X248:X248),"0")</f>
        <v>0</v>
      </c>
      <c r="Y249" s="312">
        <f>IFERROR(SUM(Y248:Y248),"0")</f>
        <v>0</v>
      </c>
      <c r="Z249" s="312">
        <f>IFERROR(IF(Z248="",0,Z248),"0")</f>
        <v>0</v>
      </c>
      <c r="AA249" s="313"/>
      <c r="AB249" s="313"/>
      <c r="AC249" s="313"/>
    </row>
    <row r="250" spans="1:68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32"/>
      <c r="P250" s="325" t="s">
        <v>72</v>
      </c>
      <c r="Q250" s="326"/>
      <c r="R250" s="326"/>
      <c r="S250" s="326"/>
      <c r="T250" s="326"/>
      <c r="U250" s="326"/>
      <c r="V250" s="327"/>
      <c r="W250" s="37" t="s">
        <v>73</v>
      </c>
      <c r="X250" s="312">
        <f>IFERROR(SUMPRODUCT(X248:X248*H248:H248),"0")</f>
        <v>0</v>
      </c>
      <c r="Y250" s="312">
        <f>IFERROR(SUMPRODUCT(Y248:Y248*H248:H248),"0")</f>
        <v>0</v>
      </c>
      <c r="Z250" s="37"/>
      <c r="AA250" s="313"/>
      <c r="AB250" s="313"/>
      <c r="AC250" s="313"/>
    </row>
    <row r="251" spans="1:68" ht="14.25" customHeight="1" x14ac:dyDescent="0.25">
      <c r="A251" s="348" t="s">
        <v>76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  <c r="AA251" s="304"/>
      <c r="AB251" s="304"/>
      <c r="AC251" s="304"/>
    </row>
    <row r="252" spans="1:68" ht="27" customHeight="1" x14ac:dyDescent="0.25">
      <c r="A252" s="54" t="s">
        <v>378</v>
      </c>
      <c r="B252" s="54" t="s">
        <v>379</v>
      </c>
      <c r="C252" s="31">
        <v>4301132080</v>
      </c>
      <c r="D252" s="320">
        <v>4640242180397</v>
      </c>
      <c r="E252" s="321"/>
      <c r="F252" s="309">
        <v>1</v>
      </c>
      <c r="G252" s="32">
        <v>6</v>
      </c>
      <c r="H252" s="309">
        <v>6</v>
      </c>
      <c r="I252" s="309">
        <v>6.26</v>
      </c>
      <c r="J252" s="32">
        <v>84</v>
      </c>
      <c r="K252" s="32" t="s">
        <v>66</v>
      </c>
      <c r="L252" s="32" t="s">
        <v>88</v>
      </c>
      <c r="M252" s="33" t="s">
        <v>68</v>
      </c>
      <c r="N252" s="33"/>
      <c r="O252" s="32">
        <v>180</v>
      </c>
      <c r="P252" s="336" t="s">
        <v>380</v>
      </c>
      <c r="Q252" s="318"/>
      <c r="R252" s="318"/>
      <c r="S252" s="318"/>
      <c r="T252" s="319"/>
      <c r="U252" s="34"/>
      <c r="V252" s="34"/>
      <c r="W252" s="35" t="s">
        <v>69</v>
      </c>
      <c r="X252" s="310">
        <v>84</v>
      </c>
      <c r="Y252" s="311">
        <f>IFERROR(IF(X252="","",X252),"")</f>
        <v>84</v>
      </c>
      <c r="Z252" s="36">
        <f>IFERROR(IF(X252="","",X252*0.0155),"")</f>
        <v>1.302</v>
      </c>
      <c r="AA252" s="56"/>
      <c r="AB252" s="57"/>
      <c r="AC252" s="252" t="s">
        <v>381</v>
      </c>
      <c r="AG252" s="67"/>
      <c r="AJ252" s="71" t="s">
        <v>89</v>
      </c>
      <c r="AK252" s="71">
        <v>84</v>
      </c>
      <c r="BB252" s="253" t="s">
        <v>83</v>
      </c>
      <c r="BM252" s="67">
        <f>IFERROR(X252*I252,"0")</f>
        <v>525.84</v>
      </c>
      <c r="BN252" s="67">
        <f>IFERROR(Y252*I252,"0")</f>
        <v>525.84</v>
      </c>
      <c r="BO252" s="67">
        <f>IFERROR(X252/J252,"0")</f>
        <v>1</v>
      </c>
      <c r="BP252" s="67">
        <f>IFERROR(Y252/J252,"0")</f>
        <v>1</v>
      </c>
    </row>
    <row r="253" spans="1:68" ht="27" customHeight="1" x14ac:dyDescent="0.25">
      <c r="A253" s="54" t="s">
        <v>382</v>
      </c>
      <c r="B253" s="54" t="s">
        <v>383</v>
      </c>
      <c r="C253" s="31">
        <v>4301132104</v>
      </c>
      <c r="D253" s="320">
        <v>4640242181219</v>
      </c>
      <c r="E253" s="321"/>
      <c r="F253" s="309">
        <v>0.3</v>
      </c>
      <c r="G253" s="32">
        <v>9</v>
      </c>
      <c r="H253" s="309">
        <v>2.7</v>
      </c>
      <c r="I253" s="309">
        <v>2.8450000000000002</v>
      </c>
      <c r="J253" s="32">
        <v>234</v>
      </c>
      <c r="K253" s="32" t="s">
        <v>136</v>
      </c>
      <c r="L253" s="32" t="s">
        <v>67</v>
      </c>
      <c r="M253" s="33" t="s">
        <v>68</v>
      </c>
      <c r="N253" s="33"/>
      <c r="O253" s="32">
        <v>180</v>
      </c>
      <c r="P253" s="511" t="s">
        <v>384</v>
      </c>
      <c r="Q253" s="318"/>
      <c r="R253" s="318"/>
      <c r="S253" s="318"/>
      <c r="T253" s="319"/>
      <c r="U253" s="34"/>
      <c r="V253" s="34"/>
      <c r="W253" s="35" t="s">
        <v>69</v>
      </c>
      <c r="X253" s="310">
        <v>0</v>
      </c>
      <c r="Y253" s="311">
        <f>IFERROR(IF(X253="","",X253),"")</f>
        <v>0</v>
      </c>
      <c r="Z253" s="36">
        <f>IFERROR(IF(X253="","",X253*0.00502),"")</f>
        <v>0</v>
      </c>
      <c r="AA253" s="56"/>
      <c r="AB253" s="57"/>
      <c r="AC253" s="254" t="s">
        <v>381</v>
      </c>
      <c r="AG253" s="67"/>
      <c r="AJ253" s="71" t="s">
        <v>71</v>
      </c>
      <c r="AK253" s="71">
        <v>1</v>
      </c>
      <c r="BB253" s="255" t="s">
        <v>83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1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32"/>
      <c r="P254" s="325" t="s">
        <v>72</v>
      </c>
      <c r="Q254" s="326"/>
      <c r="R254" s="326"/>
      <c r="S254" s="326"/>
      <c r="T254" s="326"/>
      <c r="U254" s="326"/>
      <c r="V254" s="327"/>
      <c r="W254" s="37" t="s">
        <v>69</v>
      </c>
      <c r="X254" s="312">
        <f>IFERROR(SUM(X252:X253),"0")</f>
        <v>84</v>
      </c>
      <c r="Y254" s="312">
        <f>IFERROR(SUM(Y252:Y253),"0")</f>
        <v>84</v>
      </c>
      <c r="Z254" s="312">
        <f>IFERROR(IF(Z252="",0,Z252),"0")+IFERROR(IF(Z253="",0,Z253),"0")</f>
        <v>1.302</v>
      </c>
      <c r="AA254" s="313"/>
      <c r="AB254" s="313"/>
      <c r="AC254" s="313"/>
    </row>
    <row r="255" spans="1:68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32"/>
      <c r="P255" s="325" t="s">
        <v>72</v>
      </c>
      <c r="Q255" s="326"/>
      <c r="R255" s="326"/>
      <c r="S255" s="326"/>
      <c r="T255" s="326"/>
      <c r="U255" s="326"/>
      <c r="V255" s="327"/>
      <c r="W255" s="37" t="s">
        <v>73</v>
      </c>
      <c r="X255" s="312">
        <f>IFERROR(SUMPRODUCT(X252:X253*H252:H253),"0")</f>
        <v>504</v>
      </c>
      <c r="Y255" s="312">
        <f>IFERROR(SUMPRODUCT(Y252:Y253*H252:H253),"0")</f>
        <v>504</v>
      </c>
      <c r="Z255" s="37"/>
      <c r="AA255" s="313"/>
      <c r="AB255" s="313"/>
      <c r="AC255" s="313"/>
    </row>
    <row r="256" spans="1:68" ht="14.25" customHeight="1" x14ac:dyDescent="0.25">
      <c r="A256" s="348" t="s">
        <v>173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  <c r="AA256" s="304"/>
      <c r="AB256" s="304"/>
      <c r="AC256" s="304"/>
    </row>
    <row r="257" spans="1:68" ht="27" customHeight="1" x14ac:dyDescent="0.25">
      <c r="A257" s="54" t="s">
        <v>385</v>
      </c>
      <c r="B257" s="54" t="s">
        <v>386</v>
      </c>
      <c r="C257" s="31">
        <v>4301136028</v>
      </c>
      <c r="D257" s="320">
        <v>4640242180304</v>
      </c>
      <c r="E257" s="321"/>
      <c r="F257" s="309">
        <v>2.7</v>
      </c>
      <c r="G257" s="32">
        <v>1</v>
      </c>
      <c r="H257" s="309">
        <v>2.7</v>
      </c>
      <c r="I257" s="309">
        <v>2.8906000000000001</v>
      </c>
      <c r="J257" s="32">
        <v>126</v>
      </c>
      <c r="K257" s="32" t="s">
        <v>79</v>
      </c>
      <c r="L257" s="32" t="s">
        <v>80</v>
      </c>
      <c r="M257" s="33" t="s">
        <v>68</v>
      </c>
      <c r="N257" s="33"/>
      <c r="O257" s="32">
        <v>180</v>
      </c>
      <c r="P257" s="466" t="s">
        <v>387</v>
      </c>
      <c r="Q257" s="318"/>
      <c r="R257" s="318"/>
      <c r="S257" s="318"/>
      <c r="T257" s="319"/>
      <c r="U257" s="34"/>
      <c r="V257" s="34"/>
      <c r="W257" s="35" t="s">
        <v>69</v>
      </c>
      <c r="X257" s="310">
        <v>0</v>
      </c>
      <c r="Y257" s="311">
        <f>IFERROR(IF(X257="","",X257),"")</f>
        <v>0</v>
      </c>
      <c r="Z257" s="36">
        <f>IFERROR(IF(X257="","",X257*0.00936),"")</f>
        <v>0</v>
      </c>
      <c r="AA257" s="56"/>
      <c r="AB257" s="57"/>
      <c r="AC257" s="256" t="s">
        <v>388</v>
      </c>
      <c r="AG257" s="67"/>
      <c r="AJ257" s="71" t="s">
        <v>82</v>
      </c>
      <c r="AK257" s="71">
        <v>14</v>
      </c>
      <c r="BB257" s="257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389</v>
      </c>
      <c r="B258" s="54" t="s">
        <v>390</v>
      </c>
      <c r="C258" s="31">
        <v>4301136026</v>
      </c>
      <c r="D258" s="320">
        <v>4640242180236</v>
      </c>
      <c r="E258" s="321"/>
      <c r="F258" s="309">
        <v>5</v>
      </c>
      <c r="G258" s="32">
        <v>1</v>
      </c>
      <c r="H258" s="309">
        <v>5</v>
      </c>
      <c r="I258" s="309">
        <v>5.2350000000000003</v>
      </c>
      <c r="J258" s="32">
        <v>84</v>
      </c>
      <c r="K258" s="32" t="s">
        <v>66</v>
      </c>
      <c r="L258" s="32" t="s">
        <v>88</v>
      </c>
      <c r="M258" s="33" t="s">
        <v>68</v>
      </c>
      <c r="N258" s="33"/>
      <c r="O258" s="32">
        <v>180</v>
      </c>
      <c r="P258" s="374" t="s">
        <v>391</v>
      </c>
      <c r="Q258" s="318"/>
      <c r="R258" s="318"/>
      <c r="S258" s="318"/>
      <c r="T258" s="319"/>
      <c r="U258" s="34"/>
      <c r="V258" s="34"/>
      <c r="W258" s="35" t="s">
        <v>69</v>
      </c>
      <c r="X258" s="310">
        <v>252</v>
      </c>
      <c r="Y258" s="311">
        <f>IFERROR(IF(X258="","",X258),"")</f>
        <v>252</v>
      </c>
      <c r="Z258" s="36">
        <f>IFERROR(IF(X258="","",X258*0.0155),"")</f>
        <v>3.9060000000000001</v>
      </c>
      <c r="AA258" s="56"/>
      <c r="AB258" s="57"/>
      <c r="AC258" s="258" t="s">
        <v>388</v>
      </c>
      <c r="AG258" s="67"/>
      <c r="AJ258" s="71" t="s">
        <v>89</v>
      </c>
      <c r="AK258" s="71">
        <v>84</v>
      </c>
      <c r="BB258" s="259" t="s">
        <v>83</v>
      </c>
      <c r="BM258" s="67">
        <f>IFERROR(X258*I258,"0")</f>
        <v>1319.22</v>
      </c>
      <c r="BN258" s="67">
        <f>IFERROR(Y258*I258,"0")</f>
        <v>1319.22</v>
      </c>
      <c r="BO258" s="67">
        <f>IFERROR(X258/J258,"0")</f>
        <v>3</v>
      </c>
      <c r="BP258" s="67">
        <f>IFERROR(Y258/J258,"0")</f>
        <v>3</v>
      </c>
    </row>
    <row r="259" spans="1:68" ht="27" customHeight="1" x14ac:dyDescent="0.25">
      <c r="A259" s="54" t="s">
        <v>392</v>
      </c>
      <c r="B259" s="54" t="s">
        <v>393</v>
      </c>
      <c r="C259" s="31">
        <v>4301136029</v>
      </c>
      <c r="D259" s="320">
        <v>4640242180410</v>
      </c>
      <c r="E259" s="321"/>
      <c r="F259" s="309">
        <v>2.2400000000000002</v>
      </c>
      <c r="G259" s="32">
        <v>1</v>
      </c>
      <c r="H259" s="309">
        <v>2.2400000000000002</v>
      </c>
      <c r="I259" s="309">
        <v>2.4319999999999999</v>
      </c>
      <c r="J259" s="32">
        <v>126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6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18"/>
      <c r="R259" s="318"/>
      <c r="S259" s="318"/>
      <c r="T259" s="319"/>
      <c r="U259" s="34"/>
      <c r="V259" s="34"/>
      <c r="W259" s="35" t="s">
        <v>69</v>
      </c>
      <c r="X259" s="310">
        <v>0</v>
      </c>
      <c r="Y259" s="311">
        <f>IFERROR(IF(X259="","",X259),"")</f>
        <v>0</v>
      </c>
      <c r="Z259" s="36">
        <f>IFERROR(IF(X259="","",X259*0.00936),"")</f>
        <v>0</v>
      </c>
      <c r="AA259" s="56"/>
      <c r="AB259" s="57"/>
      <c r="AC259" s="260" t="s">
        <v>388</v>
      </c>
      <c r="AG259" s="67"/>
      <c r="AJ259" s="71" t="s">
        <v>71</v>
      </c>
      <c r="AK259" s="71">
        <v>1</v>
      </c>
      <c r="BB259" s="261" t="s">
        <v>83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31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32"/>
      <c r="P260" s="325" t="s">
        <v>72</v>
      </c>
      <c r="Q260" s="326"/>
      <c r="R260" s="326"/>
      <c r="S260" s="326"/>
      <c r="T260" s="326"/>
      <c r="U260" s="326"/>
      <c r="V260" s="327"/>
      <c r="W260" s="37" t="s">
        <v>69</v>
      </c>
      <c r="X260" s="312">
        <f>IFERROR(SUM(X257:X259),"0")</f>
        <v>252</v>
      </c>
      <c r="Y260" s="312">
        <f>IFERROR(SUM(Y257:Y259),"0")</f>
        <v>252</v>
      </c>
      <c r="Z260" s="312">
        <f>IFERROR(IF(Z257="",0,Z257),"0")+IFERROR(IF(Z258="",0,Z258),"0")+IFERROR(IF(Z259="",0,Z259),"0")</f>
        <v>3.9060000000000001</v>
      </c>
      <c r="AA260" s="313"/>
      <c r="AB260" s="313"/>
      <c r="AC260" s="313"/>
    </row>
    <row r="261" spans="1:68" x14ac:dyDescent="0.2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32"/>
      <c r="P261" s="325" t="s">
        <v>72</v>
      </c>
      <c r="Q261" s="326"/>
      <c r="R261" s="326"/>
      <c r="S261" s="326"/>
      <c r="T261" s="326"/>
      <c r="U261" s="326"/>
      <c r="V261" s="327"/>
      <c r="W261" s="37" t="s">
        <v>73</v>
      </c>
      <c r="X261" s="312">
        <f>IFERROR(SUMPRODUCT(X257:X259*H257:H259),"0")</f>
        <v>1260</v>
      </c>
      <c r="Y261" s="312">
        <f>IFERROR(SUMPRODUCT(Y257:Y259*H257:H259),"0")</f>
        <v>1260</v>
      </c>
      <c r="Z261" s="37"/>
      <c r="AA261" s="313"/>
      <c r="AB261" s="313"/>
      <c r="AC261" s="313"/>
    </row>
    <row r="262" spans="1:68" ht="14.25" customHeight="1" x14ac:dyDescent="0.25">
      <c r="A262" s="348" t="s">
        <v>141</v>
      </c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  <c r="AA262" s="304"/>
      <c r="AB262" s="304"/>
      <c r="AC262" s="304"/>
    </row>
    <row r="263" spans="1:68" ht="27" customHeight="1" x14ac:dyDescent="0.25">
      <c r="A263" s="54" t="s">
        <v>394</v>
      </c>
      <c r="B263" s="54" t="s">
        <v>395</v>
      </c>
      <c r="C263" s="31">
        <v>4301135504</v>
      </c>
      <c r="D263" s="320">
        <v>4640242181554</v>
      </c>
      <c r="E263" s="321"/>
      <c r="F263" s="309">
        <v>3</v>
      </c>
      <c r="G263" s="32">
        <v>1</v>
      </c>
      <c r="H263" s="309">
        <v>3</v>
      </c>
      <c r="I263" s="309">
        <v>3.1920000000000002</v>
      </c>
      <c r="J263" s="32">
        <v>126</v>
      </c>
      <c r="K263" s="32" t="s">
        <v>79</v>
      </c>
      <c r="L263" s="32" t="s">
        <v>67</v>
      </c>
      <c r="M263" s="33" t="s">
        <v>68</v>
      </c>
      <c r="N263" s="33"/>
      <c r="O263" s="32">
        <v>180</v>
      </c>
      <c r="P263" s="510" t="s">
        <v>396</v>
      </c>
      <c r="Q263" s="318"/>
      <c r="R263" s="318"/>
      <c r="S263" s="318"/>
      <c r="T263" s="319"/>
      <c r="U263" s="34"/>
      <c r="V263" s="34"/>
      <c r="W263" s="35" t="s">
        <v>69</v>
      </c>
      <c r="X263" s="310">
        <v>0</v>
      </c>
      <c r="Y263" s="311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62" t="s">
        <v>397</v>
      </c>
      <c r="AG263" s="67"/>
      <c r="AJ263" s="71" t="s">
        <v>71</v>
      </c>
      <c r="AK263" s="71">
        <v>1</v>
      </c>
      <c r="BB263" s="263" t="s">
        <v>83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customHeight="1" x14ac:dyDescent="0.25">
      <c r="A264" s="54" t="s">
        <v>398</v>
      </c>
      <c r="B264" s="54" t="s">
        <v>399</v>
      </c>
      <c r="C264" s="31">
        <v>4301135394</v>
      </c>
      <c r="D264" s="320">
        <v>4640242181561</v>
      </c>
      <c r="E264" s="321"/>
      <c r="F264" s="309">
        <v>3.7</v>
      </c>
      <c r="G264" s="32">
        <v>1</v>
      </c>
      <c r="H264" s="309">
        <v>3.7</v>
      </c>
      <c r="I264" s="309">
        <v>3.8919999999999999</v>
      </c>
      <c r="J264" s="32">
        <v>126</v>
      </c>
      <c r="K264" s="32" t="s">
        <v>79</v>
      </c>
      <c r="L264" s="32" t="s">
        <v>80</v>
      </c>
      <c r="M264" s="33" t="s">
        <v>68</v>
      </c>
      <c r="N264" s="33"/>
      <c r="O264" s="32">
        <v>180</v>
      </c>
      <c r="P264" s="436" t="s">
        <v>400</v>
      </c>
      <c r="Q264" s="318"/>
      <c r="R264" s="318"/>
      <c r="S264" s="318"/>
      <c r="T264" s="319"/>
      <c r="U264" s="34"/>
      <c r="V264" s="34"/>
      <c r="W264" s="35" t="s">
        <v>69</v>
      </c>
      <c r="X264" s="310">
        <v>378</v>
      </c>
      <c r="Y264" s="311">
        <f t="shared" si="24"/>
        <v>378</v>
      </c>
      <c r="Z264" s="36">
        <f>IFERROR(IF(X264="","",X264*0.00936),"")</f>
        <v>3.5380799999999999</v>
      </c>
      <c r="AA264" s="56"/>
      <c r="AB264" s="57"/>
      <c r="AC264" s="264" t="s">
        <v>401</v>
      </c>
      <c r="AG264" s="67"/>
      <c r="AJ264" s="71" t="s">
        <v>82</v>
      </c>
      <c r="AK264" s="71">
        <v>14</v>
      </c>
      <c r="BB264" s="265" t="s">
        <v>83</v>
      </c>
      <c r="BM264" s="67">
        <f t="shared" si="25"/>
        <v>1471.1759999999999</v>
      </c>
      <c r="BN264" s="67">
        <f t="shared" si="26"/>
        <v>1471.1759999999999</v>
      </c>
      <c r="BO264" s="67">
        <f t="shared" si="27"/>
        <v>3</v>
      </c>
      <c r="BP264" s="67">
        <f t="shared" si="28"/>
        <v>3</v>
      </c>
    </row>
    <row r="265" spans="1:68" ht="37.5" customHeight="1" x14ac:dyDescent="0.25">
      <c r="A265" s="54" t="s">
        <v>402</v>
      </c>
      <c r="B265" s="54" t="s">
        <v>403</v>
      </c>
      <c r="C265" s="31">
        <v>4301135552</v>
      </c>
      <c r="D265" s="320">
        <v>4640242181431</v>
      </c>
      <c r="E265" s="321"/>
      <c r="F265" s="309">
        <v>3.5</v>
      </c>
      <c r="G265" s="32">
        <v>1</v>
      </c>
      <c r="H265" s="309">
        <v>3.5</v>
      </c>
      <c r="I265" s="309">
        <v>3.6920000000000002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56" t="s">
        <v>404</v>
      </c>
      <c r="Q265" s="318"/>
      <c r="R265" s="318"/>
      <c r="S265" s="318"/>
      <c r="T265" s="319"/>
      <c r="U265" s="34"/>
      <c r="V265" s="34"/>
      <c r="W265" s="35" t="s">
        <v>69</v>
      </c>
      <c r="X265" s="310">
        <v>0</v>
      </c>
      <c r="Y265" s="311">
        <f t="shared" si="24"/>
        <v>0</v>
      </c>
      <c r="Z265" s="36">
        <f>IFERROR(IF(X265="","",X265*0.00936),"")</f>
        <v>0</v>
      </c>
      <c r="AA265" s="56"/>
      <c r="AB265" s="57"/>
      <c r="AC265" s="266" t="s">
        <v>405</v>
      </c>
      <c r="AG265" s="67"/>
      <c r="AJ265" s="71" t="s">
        <v>71</v>
      </c>
      <c r="AK265" s="71">
        <v>1</v>
      </c>
      <c r="BB265" s="267" t="s">
        <v>83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406</v>
      </c>
      <c r="B266" s="54" t="s">
        <v>407</v>
      </c>
      <c r="C266" s="31">
        <v>4301135374</v>
      </c>
      <c r="D266" s="320">
        <v>4640242181424</v>
      </c>
      <c r="E266" s="321"/>
      <c r="F266" s="309">
        <v>5.5</v>
      </c>
      <c r="G266" s="32">
        <v>1</v>
      </c>
      <c r="H266" s="309">
        <v>5.5</v>
      </c>
      <c r="I266" s="309">
        <v>5.7350000000000003</v>
      </c>
      <c r="J266" s="32">
        <v>84</v>
      </c>
      <c r="K266" s="32" t="s">
        <v>66</v>
      </c>
      <c r="L266" s="32" t="s">
        <v>80</v>
      </c>
      <c r="M266" s="33" t="s">
        <v>68</v>
      </c>
      <c r="N266" s="33"/>
      <c r="O266" s="32">
        <v>180</v>
      </c>
      <c r="P266" s="355" t="s">
        <v>408</v>
      </c>
      <c r="Q266" s="318"/>
      <c r="R266" s="318"/>
      <c r="S266" s="318"/>
      <c r="T266" s="319"/>
      <c r="U266" s="34"/>
      <c r="V266" s="34"/>
      <c r="W266" s="35" t="s">
        <v>69</v>
      </c>
      <c r="X266" s="310">
        <v>252</v>
      </c>
      <c r="Y266" s="311">
        <f t="shared" si="24"/>
        <v>252</v>
      </c>
      <c r="Z266" s="36">
        <f>IFERROR(IF(X266="","",X266*0.0155),"")</f>
        <v>3.9060000000000001</v>
      </c>
      <c r="AA266" s="56"/>
      <c r="AB266" s="57"/>
      <c r="AC266" s="268" t="s">
        <v>397</v>
      </c>
      <c r="AG266" s="67"/>
      <c r="AJ266" s="71" t="s">
        <v>82</v>
      </c>
      <c r="AK266" s="71">
        <v>12</v>
      </c>
      <c r="BB266" s="269" t="s">
        <v>83</v>
      </c>
      <c r="BM266" s="67">
        <f t="shared" si="25"/>
        <v>1445.22</v>
      </c>
      <c r="BN266" s="67">
        <f t="shared" si="26"/>
        <v>1445.22</v>
      </c>
      <c r="BO266" s="67">
        <f t="shared" si="27"/>
        <v>3</v>
      </c>
      <c r="BP266" s="67">
        <f t="shared" si="28"/>
        <v>3</v>
      </c>
    </row>
    <row r="267" spans="1:68" ht="27" customHeight="1" x14ac:dyDescent="0.25">
      <c r="A267" s="54" t="s">
        <v>409</v>
      </c>
      <c r="B267" s="54" t="s">
        <v>410</v>
      </c>
      <c r="C267" s="31">
        <v>4301135320</v>
      </c>
      <c r="D267" s="320">
        <v>4640242181592</v>
      </c>
      <c r="E267" s="321"/>
      <c r="F267" s="309">
        <v>3.5</v>
      </c>
      <c r="G267" s="32">
        <v>1</v>
      </c>
      <c r="H267" s="309">
        <v>3.5</v>
      </c>
      <c r="I267" s="309">
        <v>3.6850000000000001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435" t="s">
        <v>411</v>
      </c>
      <c r="Q267" s="318"/>
      <c r="R267" s="318"/>
      <c r="S267" s="318"/>
      <c r="T267" s="319"/>
      <c r="U267" s="34"/>
      <c r="V267" s="34"/>
      <c r="W267" s="35" t="s">
        <v>69</v>
      </c>
      <c r="X267" s="310">
        <v>0</v>
      </c>
      <c r="Y267" s="311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0" t="s">
        <v>412</v>
      </c>
      <c r="AG267" s="67"/>
      <c r="AJ267" s="71" t="s">
        <v>71</v>
      </c>
      <c r="AK267" s="71">
        <v>1</v>
      </c>
      <c r="BB267" s="271" t="s">
        <v>83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413</v>
      </c>
      <c r="B268" s="54" t="s">
        <v>414</v>
      </c>
      <c r="C268" s="31">
        <v>4301135405</v>
      </c>
      <c r="D268" s="320">
        <v>4640242181523</v>
      </c>
      <c r="E268" s="321"/>
      <c r="F268" s="309">
        <v>3</v>
      </c>
      <c r="G268" s="32">
        <v>1</v>
      </c>
      <c r="H268" s="309">
        <v>3</v>
      </c>
      <c r="I268" s="309">
        <v>3.1920000000000002</v>
      </c>
      <c r="J268" s="32">
        <v>126</v>
      </c>
      <c r="K268" s="32" t="s">
        <v>79</v>
      </c>
      <c r="L268" s="32" t="s">
        <v>80</v>
      </c>
      <c r="M268" s="33" t="s">
        <v>68</v>
      </c>
      <c r="N268" s="33"/>
      <c r="O268" s="32">
        <v>180</v>
      </c>
      <c r="P268" s="381" t="s">
        <v>415</v>
      </c>
      <c r="Q268" s="318"/>
      <c r="R268" s="318"/>
      <c r="S268" s="318"/>
      <c r="T268" s="319"/>
      <c r="U268" s="34"/>
      <c r="V268" s="34"/>
      <c r="W268" s="35" t="s">
        <v>69</v>
      </c>
      <c r="X268" s="310">
        <v>0</v>
      </c>
      <c r="Y268" s="311">
        <f t="shared" si="24"/>
        <v>0</v>
      </c>
      <c r="Z268" s="36">
        <f t="shared" si="29"/>
        <v>0</v>
      </c>
      <c r="AA268" s="56"/>
      <c r="AB268" s="57"/>
      <c r="AC268" s="272" t="s">
        <v>401</v>
      </c>
      <c r="AG268" s="67"/>
      <c r="AJ268" s="71" t="s">
        <v>82</v>
      </c>
      <c r="AK268" s="71">
        <v>14</v>
      </c>
      <c r="BB268" s="273" t="s">
        <v>83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4301135404</v>
      </c>
      <c r="D269" s="320">
        <v>4640242181516</v>
      </c>
      <c r="E269" s="321"/>
      <c r="F269" s="309">
        <v>3.7</v>
      </c>
      <c r="G269" s="32">
        <v>1</v>
      </c>
      <c r="H269" s="309">
        <v>3.7</v>
      </c>
      <c r="I269" s="309">
        <v>3.8919999999999999</v>
      </c>
      <c r="J269" s="32">
        <v>126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513" t="s">
        <v>418</v>
      </c>
      <c r="Q269" s="318"/>
      <c r="R269" s="318"/>
      <c r="S269" s="318"/>
      <c r="T269" s="319"/>
      <c r="U269" s="34"/>
      <c r="V269" s="34"/>
      <c r="W269" s="35" t="s">
        <v>69</v>
      </c>
      <c r="X269" s="310">
        <v>0</v>
      </c>
      <c r="Y269" s="311">
        <f t="shared" si="24"/>
        <v>0</v>
      </c>
      <c r="Z269" s="36">
        <f t="shared" si="29"/>
        <v>0</v>
      </c>
      <c r="AA269" s="56"/>
      <c r="AB269" s="57"/>
      <c r="AC269" s="274" t="s">
        <v>405</v>
      </c>
      <c r="AG269" s="67"/>
      <c r="AJ269" s="71" t="s">
        <v>71</v>
      </c>
      <c r="AK269" s="71">
        <v>1</v>
      </c>
      <c r="BB269" s="275" t="s">
        <v>83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customHeight="1" x14ac:dyDescent="0.25">
      <c r="A270" s="54" t="s">
        <v>419</v>
      </c>
      <c r="B270" s="54" t="s">
        <v>420</v>
      </c>
      <c r="C270" s="31">
        <v>4301135402</v>
      </c>
      <c r="D270" s="320">
        <v>4640242181493</v>
      </c>
      <c r="E270" s="321"/>
      <c r="F270" s="309">
        <v>3.7</v>
      </c>
      <c r="G270" s="32">
        <v>1</v>
      </c>
      <c r="H270" s="309">
        <v>3.7</v>
      </c>
      <c r="I270" s="309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512" t="s">
        <v>421</v>
      </c>
      <c r="Q270" s="318"/>
      <c r="R270" s="318"/>
      <c r="S270" s="318"/>
      <c r="T270" s="319"/>
      <c r="U270" s="34"/>
      <c r="V270" s="34"/>
      <c r="W270" s="35" t="s">
        <v>69</v>
      </c>
      <c r="X270" s="310">
        <v>0</v>
      </c>
      <c r="Y270" s="311">
        <f t="shared" si="24"/>
        <v>0</v>
      </c>
      <c r="Z270" s="36">
        <f t="shared" si="29"/>
        <v>0</v>
      </c>
      <c r="AA270" s="56"/>
      <c r="AB270" s="57"/>
      <c r="AC270" s="276" t="s">
        <v>397</v>
      </c>
      <c r="AG270" s="67"/>
      <c r="AJ270" s="71" t="s">
        <v>71</v>
      </c>
      <c r="AK270" s="71">
        <v>1</v>
      </c>
      <c r="BB270" s="277" t="s">
        <v>83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422</v>
      </c>
      <c r="B271" s="54" t="s">
        <v>423</v>
      </c>
      <c r="C271" s="31">
        <v>4301135375</v>
      </c>
      <c r="D271" s="320">
        <v>4640242181486</v>
      </c>
      <c r="E271" s="321"/>
      <c r="F271" s="309">
        <v>3.7</v>
      </c>
      <c r="G271" s="32">
        <v>1</v>
      </c>
      <c r="H271" s="309">
        <v>3.7</v>
      </c>
      <c r="I271" s="309">
        <v>3.8919999999999999</v>
      </c>
      <c r="J271" s="32">
        <v>126</v>
      </c>
      <c r="K271" s="32" t="s">
        <v>79</v>
      </c>
      <c r="L271" s="32" t="s">
        <v>88</v>
      </c>
      <c r="M271" s="33" t="s">
        <v>68</v>
      </c>
      <c r="N271" s="33"/>
      <c r="O271" s="32">
        <v>180</v>
      </c>
      <c r="P271" s="515" t="s">
        <v>424</v>
      </c>
      <c r="Q271" s="318"/>
      <c r="R271" s="318"/>
      <c r="S271" s="318"/>
      <c r="T271" s="319"/>
      <c r="U271" s="34"/>
      <c r="V271" s="34"/>
      <c r="W271" s="35" t="s">
        <v>69</v>
      </c>
      <c r="X271" s="310">
        <v>756</v>
      </c>
      <c r="Y271" s="311">
        <f t="shared" si="24"/>
        <v>756</v>
      </c>
      <c r="Z271" s="36">
        <f t="shared" si="29"/>
        <v>7.0761599999999998</v>
      </c>
      <c r="AA271" s="56"/>
      <c r="AB271" s="57"/>
      <c r="AC271" s="278" t="s">
        <v>397</v>
      </c>
      <c r="AG271" s="67"/>
      <c r="AJ271" s="71" t="s">
        <v>89</v>
      </c>
      <c r="AK271" s="71">
        <v>126</v>
      </c>
      <c r="BB271" s="279" t="s">
        <v>83</v>
      </c>
      <c r="BM271" s="67">
        <f t="shared" si="25"/>
        <v>2942.3519999999999</v>
      </c>
      <c r="BN271" s="67">
        <f t="shared" si="26"/>
        <v>2942.3519999999999</v>
      </c>
      <c r="BO271" s="67">
        <f t="shared" si="27"/>
        <v>6</v>
      </c>
      <c r="BP271" s="67">
        <f t="shared" si="28"/>
        <v>6</v>
      </c>
    </row>
    <row r="272" spans="1:68" ht="27" customHeight="1" x14ac:dyDescent="0.25">
      <c r="A272" s="54" t="s">
        <v>425</v>
      </c>
      <c r="B272" s="54" t="s">
        <v>426</v>
      </c>
      <c r="C272" s="31">
        <v>4301135403</v>
      </c>
      <c r="D272" s="320">
        <v>4640242181509</v>
      </c>
      <c r="E272" s="321"/>
      <c r="F272" s="309">
        <v>3.7</v>
      </c>
      <c r="G272" s="32">
        <v>1</v>
      </c>
      <c r="H272" s="309">
        <v>3.7</v>
      </c>
      <c r="I272" s="309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24" t="s">
        <v>427</v>
      </c>
      <c r="Q272" s="318"/>
      <c r="R272" s="318"/>
      <c r="S272" s="318"/>
      <c r="T272" s="319"/>
      <c r="U272" s="34"/>
      <c r="V272" s="34"/>
      <c r="W272" s="35" t="s">
        <v>69</v>
      </c>
      <c r="X272" s="310">
        <v>0</v>
      </c>
      <c r="Y272" s="311">
        <f t="shared" si="24"/>
        <v>0</v>
      </c>
      <c r="Z272" s="36">
        <f t="shared" si="29"/>
        <v>0</v>
      </c>
      <c r="AA272" s="56"/>
      <c r="AB272" s="57"/>
      <c r="AC272" s="280" t="s">
        <v>397</v>
      </c>
      <c r="AG272" s="67"/>
      <c r="AJ272" s="71" t="s">
        <v>71</v>
      </c>
      <c r="AK272" s="71">
        <v>1</v>
      </c>
      <c r="BB272" s="281" t="s">
        <v>83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4301135304</v>
      </c>
      <c r="D273" s="320">
        <v>4640242181240</v>
      </c>
      <c r="E273" s="321"/>
      <c r="F273" s="309">
        <v>0.3</v>
      </c>
      <c r="G273" s="32">
        <v>9</v>
      </c>
      <c r="H273" s="309">
        <v>2.7</v>
      </c>
      <c r="I273" s="309">
        <v>2.88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514" t="s">
        <v>430</v>
      </c>
      <c r="Q273" s="318"/>
      <c r="R273" s="318"/>
      <c r="S273" s="318"/>
      <c r="T273" s="319"/>
      <c r="U273" s="34"/>
      <c r="V273" s="34"/>
      <c r="W273" s="35" t="s">
        <v>69</v>
      </c>
      <c r="X273" s="310">
        <v>0</v>
      </c>
      <c r="Y273" s="311">
        <f t="shared" si="24"/>
        <v>0</v>
      </c>
      <c r="Z273" s="36">
        <f t="shared" si="29"/>
        <v>0</v>
      </c>
      <c r="AA273" s="56"/>
      <c r="AB273" s="57"/>
      <c r="AC273" s="282" t="s">
        <v>397</v>
      </c>
      <c r="AG273" s="67"/>
      <c r="AJ273" s="71" t="s">
        <v>71</v>
      </c>
      <c r="AK273" s="71">
        <v>1</v>
      </c>
      <c r="BB273" s="283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4301135310</v>
      </c>
      <c r="D274" s="320">
        <v>4640242181318</v>
      </c>
      <c r="E274" s="321"/>
      <c r="F274" s="309">
        <v>0.3</v>
      </c>
      <c r="G274" s="32">
        <v>9</v>
      </c>
      <c r="H274" s="309">
        <v>2.7</v>
      </c>
      <c r="I274" s="309">
        <v>2.988</v>
      </c>
      <c r="J274" s="32">
        <v>126</v>
      </c>
      <c r="K274" s="32" t="s">
        <v>79</v>
      </c>
      <c r="L274" s="32" t="s">
        <v>80</v>
      </c>
      <c r="M274" s="33" t="s">
        <v>68</v>
      </c>
      <c r="N274" s="33"/>
      <c r="O274" s="32">
        <v>180</v>
      </c>
      <c r="P274" s="462" t="s">
        <v>433</v>
      </c>
      <c r="Q274" s="318"/>
      <c r="R274" s="318"/>
      <c r="S274" s="318"/>
      <c r="T274" s="319"/>
      <c r="U274" s="34"/>
      <c r="V274" s="34"/>
      <c r="W274" s="35" t="s">
        <v>69</v>
      </c>
      <c r="X274" s="310">
        <v>0</v>
      </c>
      <c r="Y274" s="311">
        <f t="shared" si="24"/>
        <v>0</v>
      </c>
      <c r="Z274" s="36">
        <f t="shared" si="29"/>
        <v>0</v>
      </c>
      <c r="AA274" s="56"/>
      <c r="AB274" s="57"/>
      <c r="AC274" s="284" t="s">
        <v>401</v>
      </c>
      <c r="AG274" s="67"/>
      <c r="AJ274" s="71" t="s">
        <v>82</v>
      </c>
      <c r="AK274" s="71">
        <v>14</v>
      </c>
      <c r="BB274" s="285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4301135306</v>
      </c>
      <c r="D275" s="320">
        <v>4640242181578</v>
      </c>
      <c r="E275" s="321"/>
      <c r="F275" s="309">
        <v>0.3</v>
      </c>
      <c r="G275" s="32">
        <v>9</v>
      </c>
      <c r="H275" s="309">
        <v>2.7</v>
      </c>
      <c r="I275" s="309">
        <v>2.8450000000000002</v>
      </c>
      <c r="J275" s="32">
        <v>234</v>
      </c>
      <c r="K275" s="32" t="s">
        <v>136</v>
      </c>
      <c r="L275" s="32" t="s">
        <v>80</v>
      </c>
      <c r="M275" s="33" t="s">
        <v>68</v>
      </c>
      <c r="N275" s="33"/>
      <c r="O275" s="32">
        <v>180</v>
      </c>
      <c r="P275" s="350" t="s">
        <v>436</v>
      </c>
      <c r="Q275" s="318"/>
      <c r="R275" s="318"/>
      <c r="S275" s="318"/>
      <c r="T275" s="319"/>
      <c r="U275" s="34"/>
      <c r="V275" s="34"/>
      <c r="W275" s="35" t="s">
        <v>69</v>
      </c>
      <c r="X275" s="310">
        <v>0</v>
      </c>
      <c r="Y275" s="311">
        <f t="shared" si="24"/>
        <v>0</v>
      </c>
      <c r="Z275" s="36">
        <f>IFERROR(IF(X275="","",X275*0.00502),"")</f>
        <v>0</v>
      </c>
      <c r="AA275" s="56"/>
      <c r="AB275" s="57"/>
      <c r="AC275" s="286" t="s">
        <v>397</v>
      </c>
      <c r="AG275" s="67"/>
      <c r="AJ275" s="71" t="s">
        <v>82</v>
      </c>
      <c r="AK275" s="71">
        <v>18</v>
      </c>
      <c r="BB275" s="287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4301135305</v>
      </c>
      <c r="D276" s="320">
        <v>4640242181394</v>
      </c>
      <c r="E276" s="321"/>
      <c r="F276" s="309">
        <v>0.3</v>
      </c>
      <c r="G276" s="32">
        <v>9</v>
      </c>
      <c r="H276" s="309">
        <v>2.7</v>
      </c>
      <c r="I276" s="309">
        <v>2.8450000000000002</v>
      </c>
      <c r="J276" s="32">
        <v>234</v>
      </c>
      <c r="K276" s="32" t="s">
        <v>136</v>
      </c>
      <c r="L276" s="32" t="s">
        <v>80</v>
      </c>
      <c r="M276" s="33" t="s">
        <v>68</v>
      </c>
      <c r="N276" s="33"/>
      <c r="O276" s="32">
        <v>180</v>
      </c>
      <c r="P276" s="446" t="s">
        <v>439</v>
      </c>
      <c r="Q276" s="318"/>
      <c r="R276" s="318"/>
      <c r="S276" s="318"/>
      <c r="T276" s="319"/>
      <c r="U276" s="34"/>
      <c r="V276" s="34"/>
      <c r="W276" s="35" t="s">
        <v>69</v>
      </c>
      <c r="X276" s="310">
        <v>0</v>
      </c>
      <c r="Y276" s="311">
        <f t="shared" si="24"/>
        <v>0</v>
      </c>
      <c r="Z276" s="36">
        <f>IFERROR(IF(X276="","",X276*0.00502),"")</f>
        <v>0</v>
      </c>
      <c r="AA276" s="56"/>
      <c r="AB276" s="57"/>
      <c r="AC276" s="288" t="s">
        <v>397</v>
      </c>
      <c r="AG276" s="67"/>
      <c r="AJ276" s="71" t="s">
        <v>82</v>
      </c>
      <c r="AK276" s="71">
        <v>18</v>
      </c>
      <c r="BB276" s="289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4301135309</v>
      </c>
      <c r="D277" s="320">
        <v>4640242181332</v>
      </c>
      <c r="E277" s="321"/>
      <c r="F277" s="309">
        <v>0.3</v>
      </c>
      <c r="G277" s="32">
        <v>9</v>
      </c>
      <c r="H277" s="309">
        <v>2.7</v>
      </c>
      <c r="I277" s="309">
        <v>2.9079999999999999</v>
      </c>
      <c r="J277" s="32">
        <v>234</v>
      </c>
      <c r="K277" s="32" t="s">
        <v>136</v>
      </c>
      <c r="L277" s="32" t="s">
        <v>67</v>
      </c>
      <c r="M277" s="33" t="s">
        <v>68</v>
      </c>
      <c r="N277" s="33"/>
      <c r="O277" s="32">
        <v>180</v>
      </c>
      <c r="P277" s="425" t="s">
        <v>442</v>
      </c>
      <c r="Q277" s="318"/>
      <c r="R277" s="318"/>
      <c r="S277" s="318"/>
      <c r="T277" s="319"/>
      <c r="U277" s="34"/>
      <c r="V277" s="34"/>
      <c r="W277" s="35" t="s">
        <v>69</v>
      </c>
      <c r="X277" s="310">
        <v>0</v>
      </c>
      <c r="Y277" s="311">
        <f t="shared" si="24"/>
        <v>0</v>
      </c>
      <c r="Z277" s="36">
        <f>IFERROR(IF(X277="","",X277*0.00502),"")</f>
        <v>0</v>
      </c>
      <c r="AA277" s="56"/>
      <c r="AB277" s="57"/>
      <c r="AC277" s="290" t="s">
        <v>397</v>
      </c>
      <c r="AG277" s="67"/>
      <c r="AJ277" s="71" t="s">
        <v>71</v>
      </c>
      <c r="AK277" s="71">
        <v>1</v>
      </c>
      <c r="BB277" s="291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4301135308</v>
      </c>
      <c r="D278" s="320">
        <v>4640242181349</v>
      </c>
      <c r="E278" s="321"/>
      <c r="F278" s="309">
        <v>0.3</v>
      </c>
      <c r="G278" s="32">
        <v>9</v>
      </c>
      <c r="H278" s="309">
        <v>2.7</v>
      </c>
      <c r="I278" s="309">
        <v>2.9079999999999999</v>
      </c>
      <c r="J278" s="32">
        <v>234</v>
      </c>
      <c r="K278" s="32" t="s">
        <v>136</v>
      </c>
      <c r="L278" s="32" t="s">
        <v>67</v>
      </c>
      <c r="M278" s="33" t="s">
        <v>68</v>
      </c>
      <c r="N278" s="33"/>
      <c r="O278" s="32">
        <v>180</v>
      </c>
      <c r="P278" s="472" t="s">
        <v>445</v>
      </c>
      <c r="Q278" s="318"/>
      <c r="R278" s="318"/>
      <c r="S278" s="318"/>
      <c r="T278" s="319"/>
      <c r="U278" s="34"/>
      <c r="V278" s="34"/>
      <c r="W278" s="35" t="s">
        <v>69</v>
      </c>
      <c r="X278" s="310">
        <v>0</v>
      </c>
      <c r="Y278" s="311">
        <f t="shared" si="24"/>
        <v>0</v>
      </c>
      <c r="Z278" s="36">
        <f>IFERROR(IF(X278="","",X278*0.00502),"")</f>
        <v>0</v>
      </c>
      <c r="AA278" s="56"/>
      <c r="AB278" s="57"/>
      <c r="AC278" s="292" t="s">
        <v>397</v>
      </c>
      <c r="AG278" s="67"/>
      <c r="AJ278" s="71" t="s">
        <v>71</v>
      </c>
      <c r="AK278" s="71">
        <v>1</v>
      </c>
      <c r="BB278" s="293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4301135307</v>
      </c>
      <c r="D279" s="320">
        <v>4640242181370</v>
      </c>
      <c r="E279" s="321"/>
      <c r="F279" s="309">
        <v>0.3</v>
      </c>
      <c r="G279" s="32">
        <v>9</v>
      </c>
      <c r="H279" s="309">
        <v>2.7</v>
      </c>
      <c r="I279" s="309">
        <v>2.9079999999999999</v>
      </c>
      <c r="J279" s="32">
        <v>234</v>
      </c>
      <c r="K279" s="32" t="s">
        <v>136</v>
      </c>
      <c r="L279" s="32" t="s">
        <v>67</v>
      </c>
      <c r="M279" s="33" t="s">
        <v>68</v>
      </c>
      <c r="N279" s="33"/>
      <c r="O279" s="32">
        <v>180</v>
      </c>
      <c r="P279" s="444" t="s">
        <v>448</v>
      </c>
      <c r="Q279" s="318"/>
      <c r="R279" s="318"/>
      <c r="S279" s="318"/>
      <c r="T279" s="319"/>
      <c r="U279" s="34"/>
      <c r="V279" s="34"/>
      <c r="W279" s="35" t="s">
        <v>69</v>
      </c>
      <c r="X279" s="310">
        <v>0</v>
      </c>
      <c r="Y279" s="311">
        <f t="shared" si="24"/>
        <v>0</v>
      </c>
      <c r="Z279" s="36">
        <f>IFERROR(IF(X279="","",X279*0.00502),"")</f>
        <v>0</v>
      </c>
      <c r="AA279" s="56"/>
      <c r="AB279" s="57"/>
      <c r="AC279" s="294" t="s">
        <v>449</v>
      </c>
      <c r="AG279" s="67"/>
      <c r="AJ279" s="71" t="s">
        <v>71</v>
      </c>
      <c r="AK279" s="71">
        <v>1</v>
      </c>
      <c r="BB279" s="295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450</v>
      </c>
      <c r="B280" s="54" t="s">
        <v>451</v>
      </c>
      <c r="C280" s="31">
        <v>4301135318</v>
      </c>
      <c r="D280" s="320">
        <v>4607111037480</v>
      </c>
      <c r="E280" s="321"/>
      <c r="F280" s="309">
        <v>1</v>
      </c>
      <c r="G280" s="32">
        <v>4</v>
      </c>
      <c r="H280" s="309">
        <v>4</v>
      </c>
      <c r="I280" s="309">
        <v>4.2724000000000002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28" t="s">
        <v>452</v>
      </c>
      <c r="Q280" s="318"/>
      <c r="R280" s="318"/>
      <c r="S280" s="318"/>
      <c r="T280" s="319"/>
      <c r="U280" s="34"/>
      <c r="V280" s="34"/>
      <c r="W280" s="35" t="s">
        <v>69</v>
      </c>
      <c r="X280" s="310">
        <v>0</v>
      </c>
      <c r="Y280" s="311">
        <f t="shared" si="24"/>
        <v>0</v>
      </c>
      <c r="Z280" s="36">
        <f>IFERROR(IF(X280="","",X280*0.0155),"")</f>
        <v>0</v>
      </c>
      <c r="AA280" s="56"/>
      <c r="AB280" s="57"/>
      <c r="AC280" s="296" t="s">
        <v>453</v>
      </c>
      <c r="AG280" s="67"/>
      <c r="AJ280" s="71" t="s">
        <v>71</v>
      </c>
      <c r="AK280" s="71">
        <v>1</v>
      </c>
      <c r="BB280" s="297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454</v>
      </c>
      <c r="B281" s="54" t="s">
        <v>455</v>
      </c>
      <c r="C281" s="31">
        <v>4301135319</v>
      </c>
      <c r="D281" s="320">
        <v>4607111037473</v>
      </c>
      <c r="E281" s="321"/>
      <c r="F281" s="309">
        <v>1</v>
      </c>
      <c r="G281" s="32">
        <v>4</v>
      </c>
      <c r="H281" s="309">
        <v>4</v>
      </c>
      <c r="I281" s="309">
        <v>4.2300000000000004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76" t="s">
        <v>456</v>
      </c>
      <c r="Q281" s="318"/>
      <c r="R281" s="318"/>
      <c r="S281" s="318"/>
      <c r="T281" s="319"/>
      <c r="U281" s="34"/>
      <c r="V281" s="34"/>
      <c r="W281" s="35" t="s">
        <v>69</v>
      </c>
      <c r="X281" s="310">
        <v>0</v>
      </c>
      <c r="Y281" s="311">
        <f t="shared" si="24"/>
        <v>0</v>
      </c>
      <c r="Z281" s="36">
        <f>IFERROR(IF(X281="","",X281*0.0155),"")</f>
        <v>0</v>
      </c>
      <c r="AA281" s="56"/>
      <c r="AB281" s="57"/>
      <c r="AC281" s="298" t="s">
        <v>457</v>
      </c>
      <c r="AG281" s="67"/>
      <c r="AJ281" s="71" t="s">
        <v>71</v>
      </c>
      <c r="AK281" s="71">
        <v>1</v>
      </c>
      <c r="BB281" s="299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458</v>
      </c>
      <c r="B282" s="54" t="s">
        <v>459</v>
      </c>
      <c r="C282" s="31">
        <v>4301135198</v>
      </c>
      <c r="D282" s="320">
        <v>4640242180663</v>
      </c>
      <c r="E282" s="321"/>
      <c r="F282" s="309">
        <v>0.9</v>
      </c>
      <c r="G282" s="32">
        <v>4</v>
      </c>
      <c r="H282" s="309">
        <v>3.6</v>
      </c>
      <c r="I282" s="309">
        <v>3.83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54" t="s">
        <v>460</v>
      </c>
      <c r="Q282" s="318"/>
      <c r="R282" s="318"/>
      <c r="S282" s="318"/>
      <c r="T282" s="319"/>
      <c r="U282" s="34"/>
      <c r="V282" s="34"/>
      <c r="W282" s="35" t="s">
        <v>69</v>
      </c>
      <c r="X282" s="310">
        <v>0</v>
      </c>
      <c r="Y282" s="311">
        <f t="shared" si="24"/>
        <v>0</v>
      </c>
      <c r="Z282" s="36">
        <f>IFERROR(IF(X282="","",X282*0.0155),"")</f>
        <v>0</v>
      </c>
      <c r="AA282" s="56"/>
      <c r="AB282" s="57"/>
      <c r="AC282" s="300" t="s">
        <v>461</v>
      </c>
      <c r="AG282" s="67"/>
      <c r="AJ282" s="71" t="s">
        <v>71</v>
      </c>
      <c r="AK282" s="71">
        <v>1</v>
      </c>
      <c r="BB282" s="301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31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32"/>
      <c r="P283" s="325" t="s">
        <v>72</v>
      </c>
      <c r="Q283" s="326"/>
      <c r="R283" s="326"/>
      <c r="S283" s="326"/>
      <c r="T283" s="326"/>
      <c r="U283" s="326"/>
      <c r="V283" s="327"/>
      <c r="W283" s="37" t="s">
        <v>69</v>
      </c>
      <c r="X283" s="312">
        <f>IFERROR(SUM(X263:X282),"0")</f>
        <v>1386</v>
      </c>
      <c r="Y283" s="312">
        <f>IFERROR(SUM(Y263:Y282),"0")</f>
        <v>1386</v>
      </c>
      <c r="Z283" s="31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14.520239999999999</v>
      </c>
      <c r="AA283" s="313"/>
      <c r="AB283" s="313"/>
      <c r="AC283" s="313"/>
    </row>
    <row r="284" spans="1:68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32"/>
      <c r="P284" s="325" t="s">
        <v>72</v>
      </c>
      <c r="Q284" s="326"/>
      <c r="R284" s="326"/>
      <c r="S284" s="326"/>
      <c r="T284" s="326"/>
      <c r="U284" s="326"/>
      <c r="V284" s="327"/>
      <c r="W284" s="37" t="s">
        <v>73</v>
      </c>
      <c r="X284" s="312">
        <f>IFERROR(SUMPRODUCT(X263:X282*H263:H282),"0")</f>
        <v>5581.8000000000011</v>
      </c>
      <c r="Y284" s="312">
        <f>IFERROR(SUMPRODUCT(Y263:Y282*H263:H282),"0")</f>
        <v>5581.8000000000011</v>
      </c>
      <c r="Z284" s="37"/>
      <c r="AA284" s="313"/>
      <c r="AB284" s="313"/>
      <c r="AC284" s="313"/>
    </row>
    <row r="285" spans="1:68" ht="15" customHeight="1" x14ac:dyDescent="0.2">
      <c r="A285" s="314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6"/>
      <c r="P285" s="427" t="s">
        <v>462</v>
      </c>
      <c r="Q285" s="397"/>
      <c r="R285" s="397"/>
      <c r="S285" s="397"/>
      <c r="T285" s="397"/>
      <c r="U285" s="397"/>
      <c r="V285" s="398"/>
      <c r="W285" s="37" t="s">
        <v>73</v>
      </c>
      <c r="X285" s="312">
        <f>IFERROR(X24+X33+X39+X44+X60+X66+X71+X77+X87+X94+X106+X112+X118+X125+X130+X136+X141+X147+X155+X160+X168+X172+X177+X183+X190+X200+X208+X213+X219+X225+X232+X238+X246+X250+X255+X261+X284,"0")</f>
        <v>11938.2</v>
      </c>
      <c r="Y285" s="312">
        <f>IFERROR(Y24+Y33+Y39+Y44+Y60+Y66+Y71+Y77+Y87+Y94+Y106+Y112+Y118+Y125+Y130+Y136+Y141+Y147+Y155+Y160+Y168+Y172+Y177+Y183+Y190+Y200+Y208+Y213+Y219+Y225+Y232+Y238+Y246+Y250+Y255+Y261+Y284,"0")</f>
        <v>11938.2</v>
      </c>
      <c r="Z285" s="37"/>
      <c r="AA285" s="313"/>
      <c r="AB285" s="313"/>
      <c r="AC285" s="313"/>
    </row>
    <row r="286" spans="1:68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6"/>
      <c r="P286" s="427" t="s">
        <v>463</v>
      </c>
      <c r="Q286" s="397"/>
      <c r="R286" s="397"/>
      <c r="S286" s="397"/>
      <c r="T286" s="397"/>
      <c r="U286" s="397"/>
      <c r="V286" s="398"/>
      <c r="W286" s="37" t="s">
        <v>73</v>
      </c>
      <c r="X286" s="312">
        <f>IFERROR(SUM(BM22:BM282),"0")</f>
        <v>12931.035599999999</v>
      </c>
      <c r="Y286" s="312">
        <f>IFERROR(SUM(BN22:BN282),"0")</f>
        <v>12931.035599999999</v>
      </c>
      <c r="Z286" s="37"/>
      <c r="AA286" s="313"/>
      <c r="AB286" s="313"/>
      <c r="AC286" s="313"/>
    </row>
    <row r="287" spans="1:68" x14ac:dyDescent="0.2">
      <c r="A287" s="315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6"/>
      <c r="P287" s="427" t="s">
        <v>464</v>
      </c>
      <c r="Q287" s="397"/>
      <c r="R287" s="397"/>
      <c r="S287" s="397"/>
      <c r="T287" s="397"/>
      <c r="U287" s="397"/>
      <c r="V287" s="398"/>
      <c r="W287" s="37" t="s">
        <v>465</v>
      </c>
      <c r="X287" s="38">
        <f>ROUNDUP(SUM(BO22:BO282),0)</f>
        <v>31</v>
      </c>
      <c r="Y287" s="38">
        <f>ROUNDUP(SUM(BP22:BP282),0)</f>
        <v>31</v>
      </c>
      <c r="Z287" s="37"/>
      <c r="AA287" s="313"/>
      <c r="AB287" s="313"/>
      <c r="AC287" s="313"/>
    </row>
    <row r="288" spans="1:68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6"/>
      <c r="P288" s="427" t="s">
        <v>466</v>
      </c>
      <c r="Q288" s="397"/>
      <c r="R288" s="397"/>
      <c r="S288" s="397"/>
      <c r="T288" s="397"/>
      <c r="U288" s="397"/>
      <c r="V288" s="398"/>
      <c r="W288" s="37" t="s">
        <v>73</v>
      </c>
      <c r="X288" s="312">
        <f>GrossWeightTotal+PalletQtyTotal*25</f>
        <v>13706.035599999999</v>
      </c>
      <c r="Y288" s="312">
        <f>GrossWeightTotalR+PalletQtyTotalR*25</f>
        <v>13706.035599999999</v>
      </c>
      <c r="Z288" s="37"/>
      <c r="AA288" s="313"/>
      <c r="AB288" s="313"/>
      <c r="AC288" s="313"/>
    </row>
    <row r="289" spans="1:3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6"/>
      <c r="P289" s="427" t="s">
        <v>467</v>
      </c>
      <c r="Q289" s="397"/>
      <c r="R289" s="397"/>
      <c r="S289" s="397"/>
      <c r="T289" s="397"/>
      <c r="U289" s="397"/>
      <c r="V289" s="398"/>
      <c r="W289" s="37" t="s">
        <v>465</v>
      </c>
      <c r="X289" s="312">
        <f>IFERROR(X23+X32+X38+X43+X59+X65+X70+X76+X86+X93+X105+X111+X117+X124+X129+X135+X140+X146+X154+X159+X167+X171+X176+X182+X189+X199+X207+X212+X218+X224+X231+X237+X245+X249+X254+X260+X283,"0")</f>
        <v>2874</v>
      </c>
      <c r="Y289" s="312">
        <f>IFERROR(Y23+Y32+Y38+Y43+Y59+Y65+Y70+Y76+Y86+Y93+Y105+Y111+Y117+Y124+Y129+Y135+Y140+Y146+Y154+Y159+Y167+Y171+Y176+Y182+Y189+Y199+Y207+Y212+Y218+Y224+Y231+Y237+Y245+Y249+Y254+Y260+Y283,"0")</f>
        <v>2874</v>
      </c>
      <c r="Z289" s="37"/>
      <c r="AA289" s="313"/>
      <c r="AB289" s="313"/>
      <c r="AC289" s="313"/>
    </row>
    <row r="290" spans="1:33" ht="14.25" customHeight="1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6"/>
      <c r="P290" s="427" t="s">
        <v>468</v>
      </c>
      <c r="Q290" s="397"/>
      <c r="R290" s="397"/>
      <c r="S290" s="397"/>
      <c r="T290" s="397"/>
      <c r="U290" s="397"/>
      <c r="V290" s="398"/>
      <c r="W290" s="39" t="s">
        <v>469</v>
      </c>
      <c r="X290" s="37"/>
      <c r="Y290" s="37"/>
      <c r="Z290" s="37">
        <f>IFERROR(Z23+Z32+Z38+Z43+Z59+Z65+Z70+Z76+Z86+Z93+Z105+Z111+Z117+Z124+Z129+Z135+Z140+Z146+Z154+Z159+Z167+Z171+Z176+Z182+Z189+Z199+Z207+Z212+Z218+Z224+Z231+Z237+Z245+Z249+Z254+Z260+Z283,"0")</f>
        <v>38.56476</v>
      </c>
      <c r="AA290" s="313"/>
      <c r="AB290" s="313"/>
      <c r="AC290" s="313"/>
    </row>
    <row r="291" spans="1:33" ht="13.5" customHeight="1" thickBot="1" x14ac:dyDescent="0.25"/>
    <row r="292" spans="1:33" ht="27" customHeight="1" thickTop="1" thickBot="1" x14ac:dyDescent="0.25">
      <c r="A292" s="40" t="s">
        <v>470</v>
      </c>
      <c r="B292" s="302" t="s">
        <v>62</v>
      </c>
      <c r="C292" s="322" t="s">
        <v>74</v>
      </c>
      <c r="D292" s="323"/>
      <c r="E292" s="323"/>
      <c r="F292" s="323"/>
      <c r="G292" s="323"/>
      <c r="H292" s="323"/>
      <c r="I292" s="323"/>
      <c r="J292" s="323"/>
      <c r="K292" s="323"/>
      <c r="L292" s="323"/>
      <c r="M292" s="323"/>
      <c r="N292" s="323"/>
      <c r="O292" s="323"/>
      <c r="P292" s="323"/>
      <c r="Q292" s="323"/>
      <c r="R292" s="323"/>
      <c r="S292" s="324"/>
      <c r="T292" s="322" t="s">
        <v>239</v>
      </c>
      <c r="U292" s="324"/>
      <c r="V292" s="322" t="s">
        <v>267</v>
      </c>
      <c r="W292" s="324"/>
      <c r="X292" s="322" t="s">
        <v>290</v>
      </c>
      <c r="Y292" s="323"/>
      <c r="Z292" s="323"/>
      <c r="AA292" s="323"/>
      <c r="AB292" s="323"/>
      <c r="AC292" s="324"/>
      <c r="AD292" s="302" t="s">
        <v>344</v>
      </c>
      <c r="AE292" s="302" t="s">
        <v>350</v>
      </c>
      <c r="AF292" s="302" t="s">
        <v>357</v>
      </c>
      <c r="AG292" s="302" t="s">
        <v>240</v>
      </c>
    </row>
    <row r="293" spans="1:33" ht="14.25" customHeight="1" thickTop="1" x14ac:dyDescent="0.2">
      <c r="A293" s="377" t="s">
        <v>471</v>
      </c>
      <c r="B293" s="322" t="s">
        <v>62</v>
      </c>
      <c r="C293" s="322" t="s">
        <v>75</v>
      </c>
      <c r="D293" s="322" t="s">
        <v>92</v>
      </c>
      <c r="E293" s="322" t="s">
        <v>99</v>
      </c>
      <c r="F293" s="322" t="s">
        <v>105</v>
      </c>
      <c r="G293" s="322" t="s">
        <v>133</v>
      </c>
      <c r="H293" s="322" t="s">
        <v>140</v>
      </c>
      <c r="I293" s="322" t="s">
        <v>145</v>
      </c>
      <c r="J293" s="322" t="s">
        <v>153</v>
      </c>
      <c r="K293" s="322" t="s">
        <v>172</v>
      </c>
      <c r="L293" s="322" t="s">
        <v>182</v>
      </c>
      <c r="M293" s="322" t="s">
        <v>201</v>
      </c>
      <c r="N293" s="303"/>
      <c r="O293" s="322" t="s">
        <v>207</v>
      </c>
      <c r="P293" s="322" t="s">
        <v>214</v>
      </c>
      <c r="Q293" s="322" t="s">
        <v>222</v>
      </c>
      <c r="R293" s="322" t="s">
        <v>226</v>
      </c>
      <c r="S293" s="322" t="s">
        <v>235</v>
      </c>
      <c r="T293" s="322" t="s">
        <v>240</v>
      </c>
      <c r="U293" s="322" t="s">
        <v>244</v>
      </c>
      <c r="V293" s="322" t="s">
        <v>268</v>
      </c>
      <c r="W293" s="322" t="s">
        <v>286</v>
      </c>
      <c r="X293" s="322" t="s">
        <v>291</v>
      </c>
      <c r="Y293" s="322" t="s">
        <v>297</v>
      </c>
      <c r="Z293" s="322" t="s">
        <v>307</v>
      </c>
      <c r="AA293" s="322" t="s">
        <v>322</v>
      </c>
      <c r="AB293" s="322" t="s">
        <v>333</v>
      </c>
      <c r="AC293" s="322" t="s">
        <v>337</v>
      </c>
      <c r="AD293" s="322" t="s">
        <v>345</v>
      </c>
      <c r="AE293" s="322" t="s">
        <v>351</v>
      </c>
      <c r="AF293" s="322" t="s">
        <v>358</v>
      </c>
      <c r="AG293" s="322" t="s">
        <v>240</v>
      </c>
    </row>
    <row r="294" spans="1:33" ht="13.5" customHeight="1" thickBot="1" x14ac:dyDescent="0.25">
      <c r="A294" s="378"/>
      <c r="B294" s="345"/>
      <c r="C294" s="345"/>
      <c r="D294" s="345"/>
      <c r="E294" s="345"/>
      <c r="F294" s="345"/>
      <c r="G294" s="345"/>
      <c r="H294" s="345"/>
      <c r="I294" s="345"/>
      <c r="J294" s="345"/>
      <c r="K294" s="345"/>
      <c r="L294" s="345"/>
      <c r="M294" s="345"/>
      <c r="N294" s="303"/>
      <c r="O294" s="345"/>
      <c r="P294" s="345"/>
      <c r="Q294" s="345"/>
      <c r="R294" s="345"/>
      <c r="S294" s="345"/>
      <c r="T294" s="345"/>
      <c r="U294" s="345"/>
      <c r="V294" s="345"/>
      <c r="W294" s="345"/>
      <c r="X294" s="345"/>
      <c r="Y294" s="345"/>
      <c r="Z294" s="345"/>
      <c r="AA294" s="345"/>
      <c r="AB294" s="345"/>
      <c r="AC294" s="345"/>
      <c r="AD294" s="345"/>
      <c r="AE294" s="345"/>
      <c r="AF294" s="345"/>
      <c r="AG294" s="345"/>
    </row>
    <row r="295" spans="1:33" ht="18" customHeight="1" thickTop="1" thickBot="1" x14ac:dyDescent="0.25">
      <c r="A295" s="40" t="s">
        <v>472</v>
      </c>
      <c r="B295" s="46">
        <f>IFERROR(X22*H22,"0")</f>
        <v>0</v>
      </c>
      <c r="C295" s="46">
        <f>IFERROR(X28*H28,"0")+IFERROR(X29*H29,"0")+IFERROR(X30*H30,"0")+IFERROR(X31*H31,"0")</f>
        <v>0</v>
      </c>
      <c r="D295" s="46">
        <f>IFERROR(X36*H36,"0")+IFERROR(X37*H37,"0")</f>
        <v>504</v>
      </c>
      <c r="E295" s="46">
        <f>IFERROR(X42*H42,"0")</f>
        <v>36</v>
      </c>
      <c r="F29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345.6</v>
      </c>
      <c r="G295" s="46">
        <f>IFERROR(X63*H63,"0")+IFERROR(X64*H64,"0")</f>
        <v>540</v>
      </c>
      <c r="H295" s="46">
        <f>IFERROR(X69*H69,"0")</f>
        <v>0</v>
      </c>
      <c r="I295" s="46">
        <f>IFERROR(X74*H74,"0")+IFERROR(X75*H75,"0")</f>
        <v>252</v>
      </c>
      <c r="J295" s="46">
        <f>IFERROR(X80*H80,"0")+IFERROR(X81*H81,"0")+IFERROR(X82*H82,"0")+IFERROR(X83*H83,"0")+IFERROR(X84*H84,"0")+IFERROR(X85*H85,"0")</f>
        <v>756</v>
      </c>
      <c r="K295" s="46">
        <f>IFERROR(X90*H90,"0")+IFERROR(X91*H91,"0")+IFERROR(X92*H92,"0")</f>
        <v>0</v>
      </c>
      <c r="L295" s="46">
        <f>IFERROR(X97*H97,"0")+IFERROR(X98*H98,"0")+IFERROR(X99*H99,"0")+IFERROR(X100*H100,"0")+IFERROR(X101*H101,"0")+IFERROR(X102*H102,"0")+IFERROR(X103*H103,"0")+IFERROR(X104*H104,"0")</f>
        <v>604.80000000000007</v>
      </c>
      <c r="M295" s="46">
        <f>IFERROR(X109*H109,"0")+IFERROR(X110*H110,"0")</f>
        <v>840</v>
      </c>
      <c r="N295" s="303"/>
      <c r="O295" s="46">
        <f>IFERROR(X115*H115,"0")+IFERROR(X116*H116,"0")</f>
        <v>210</v>
      </c>
      <c r="P295" s="46">
        <f>IFERROR(X121*H121,"0")+IFERROR(X122*H122,"0")+IFERROR(X123*H123,"0")</f>
        <v>0</v>
      </c>
      <c r="Q295" s="46">
        <f>IFERROR(X128*H128,"0")</f>
        <v>210</v>
      </c>
      <c r="R295" s="46">
        <f>IFERROR(X133*H133,"0")+IFERROR(X134*H134,"0")</f>
        <v>0</v>
      </c>
      <c r="S295" s="46">
        <f>IFERROR(X139*H139,"0")</f>
        <v>0</v>
      </c>
      <c r="T295" s="46">
        <f>IFERROR(X145*H145,"0")</f>
        <v>0</v>
      </c>
      <c r="U295" s="46">
        <f>IFERROR(X150*H150,"0")+IFERROR(X151*H151,"0")+IFERROR(X152*H152,"0")+IFERROR(X153*H153,"0")+IFERROR(X157*H157,"0")+IFERROR(X158*H158,"0")</f>
        <v>0</v>
      </c>
      <c r="V295" s="46">
        <f>IFERROR(X164*H164,"0")+IFERROR(X165*H165,"0")+IFERROR(X166*H166,"0")+IFERROR(X170*H170,"0")</f>
        <v>294</v>
      </c>
      <c r="W295" s="46">
        <f>IFERROR(X175*H175,"0")</f>
        <v>0</v>
      </c>
      <c r="X295" s="46">
        <f>IFERROR(X181*H181,"0")</f>
        <v>0</v>
      </c>
      <c r="Y295" s="46">
        <f>IFERROR(X186*H186,"0")+IFERROR(X187*H187,"0")+IFERROR(X188*H188,"0")</f>
        <v>0</v>
      </c>
      <c r="Z295" s="46">
        <f>IFERROR(X193*H193,"0")+IFERROR(X194*H194,"0")+IFERROR(X195*H195,"0")+IFERROR(X196*H196,"0")+IFERROR(X197*H197,"0")+IFERROR(X198*H198,"0")</f>
        <v>0</v>
      </c>
      <c r="AA295" s="46">
        <f>IFERROR(X203*H203,"0")+IFERROR(X204*H204,"0")+IFERROR(X205*H205,"0")+IFERROR(X206*H206,"0")</f>
        <v>0</v>
      </c>
      <c r="AB295" s="46">
        <f>IFERROR(X211*H211,"0")</f>
        <v>0</v>
      </c>
      <c r="AC295" s="46">
        <f>IFERROR(X216*H216,"0")+IFERROR(X217*H217,"0")</f>
        <v>0</v>
      </c>
      <c r="AD295" s="46">
        <f>IFERROR(X223*H223,"0")</f>
        <v>0</v>
      </c>
      <c r="AE295" s="46">
        <f>IFERROR(X229*H229,"0")+IFERROR(X230*H230,"0")</f>
        <v>0</v>
      </c>
      <c r="AF295" s="46">
        <f>IFERROR(X236*H236,"0")</f>
        <v>0</v>
      </c>
      <c r="AG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7345.8000000000011</v>
      </c>
    </row>
    <row r="296" spans="1:33" ht="13.5" customHeight="1" thickTop="1" x14ac:dyDescent="0.2">
      <c r="C296" s="303"/>
    </row>
    <row r="297" spans="1:33" ht="19.5" customHeight="1" x14ac:dyDescent="0.2">
      <c r="A297" s="58" t="s">
        <v>473</v>
      </c>
      <c r="B297" s="58" t="s">
        <v>474</v>
      </c>
      <c r="C297" s="58" t="s">
        <v>475</v>
      </c>
    </row>
    <row r="298" spans="1:33" x14ac:dyDescent="0.2">
      <c r="A298" s="59">
        <f>SUMPRODUCT(--(BB:BB="ЗПФ"),--(W:W="кор"),H:H,Y:Y)+SUMPRODUCT(--(BB:BB="ЗПФ"),--(W:W="кг"),Y:Y)</f>
        <v>1994.4</v>
      </c>
      <c r="B298" s="60">
        <f>SUMPRODUCT(--(BB:BB="ПГП"),--(W:W="кор"),H:H,Y:Y)+SUMPRODUCT(--(BB:BB="ПГП"),--(W:W="кг"),Y:Y)</f>
        <v>9943.8000000000011</v>
      </c>
      <c r="C298" s="60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A21:Z21"/>
    <mergeCell ref="A192:Z192"/>
    <mergeCell ref="AB293:AB294"/>
    <mergeCell ref="D121:E121"/>
    <mergeCell ref="D42:E42"/>
    <mergeCell ref="T292:U292"/>
    <mergeCell ref="D17:E18"/>
    <mergeCell ref="V292:W292"/>
    <mergeCell ref="A131:Z131"/>
    <mergeCell ref="X17:X18"/>
    <mergeCell ref="D123:E123"/>
    <mergeCell ref="P58:T58"/>
    <mergeCell ref="D50:E50"/>
    <mergeCell ref="D110:E110"/>
    <mergeCell ref="E293:E294"/>
    <mergeCell ref="G293:G294"/>
    <mergeCell ref="P43:V43"/>
    <mergeCell ref="P285:V285"/>
    <mergeCell ref="I293:I294"/>
    <mergeCell ref="P85:T85"/>
    <mergeCell ref="D266:E266"/>
    <mergeCell ref="U17:V17"/>
    <mergeCell ref="Y17:Y18"/>
    <mergeCell ref="D74:E74"/>
    <mergeCell ref="A59:O60"/>
    <mergeCell ref="A67:Z67"/>
    <mergeCell ref="A249:O250"/>
    <mergeCell ref="A254:O255"/>
    <mergeCell ref="P273:T273"/>
    <mergeCell ref="D272:E272"/>
    <mergeCell ref="P271:T271"/>
    <mergeCell ref="Z293:Z294"/>
    <mergeCell ref="A260:O261"/>
    <mergeCell ref="D97:E97"/>
    <mergeCell ref="P151:T151"/>
    <mergeCell ref="P76:V76"/>
    <mergeCell ref="D268:E268"/>
    <mergeCell ref="P140:V140"/>
    <mergeCell ref="D278:E278"/>
    <mergeCell ref="P263:T263"/>
    <mergeCell ref="D244:E244"/>
    <mergeCell ref="A245:O246"/>
    <mergeCell ref="P253:T253"/>
    <mergeCell ref="D223:E223"/>
    <mergeCell ref="P270:T270"/>
    <mergeCell ref="P269:T269"/>
    <mergeCell ref="A231:O232"/>
    <mergeCell ref="H293:H294"/>
    <mergeCell ref="Q6:R6"/>
    <mergeCell ref="P134:T134"/>
    <mergeCell ref="A124:O125"/>
    <mergeCell ref="P243:T243"/>
    <mergeCell ref="A189:O190"/>
    <mergeCell ref="D102:E102"/>
    <mergeCell ref="P208:V208"/>
    <mergeCell ref="D196:E196"/>
    <mergeCell ref="P219:V219"/>
    <mergeCell ref="P23:V23"/>
    <mergeCell ref="D133:E133"/>
    <mergeCell ref="A35:Z35"/>
    <mergeCell ref="A262:Z262"/>
    <mergeCell ref="A62:Z62"/>
    <mergeCell ref="D54:E54"/>
    <mergeCell ref="P160:V160"/>
    <mergeCell ref="P283:V283"/>
    <mergeCell ref="P83:T83"/>
    <mergeCell ref="D271:E271"/>
    <mergeCell ref="V12:W12"/>
    <mergeCell ref="D279:E279"/>
    <mergeCell ref="P121:T121"/>
    <mergeCell ref="P181:T181"/>
    <mergeCell ref="D29:E29"/>
    <mergeCell ref="AA293:AA294"/>
    <mergeCell ref="D216:E216"/>
    <mergeCell ref="D265:E265"/>
    <mergeCell ref="AC293:AC294"/>
    <mergeCell ref="A20:Z20"/>
    <mergeCell ref="D252:E252"/>
    <mergeCell ref="P123:T123"/>
    <mergeCell ref="P110:T110"/>
    <mergeCell ref="P66:V66"/>
    <mergeCell ref="A127:Z127"/>
    <mergeCell ref="P289:V289"/>
    <mergeCell ref="A114:Z114"/>
    <mergeCell ref="A191:Z191"/>
    <mergeCell ref="A107:Z107"/>
    <mergeCell ref="D276:E276"/>
    <mergeCell ref="A178:Z178"/>
    <mergeCell ref="D170:E170"/>
    <mergeCell ref="D49:E49"/>
    <mergeCell ref="D242:E242"/>
    <mergeCell ref="P290:V290"/>
    <mergeCell ref="D270:E270"/>
    <mergeCell ref="A201:Z201"/>
    <mergeCell ref="P128:T128"/>
    <mergeCell ref="AD17:AF18"/>
    <mergeCell ref="P167:V167"/>
    <mergeCell ref="D101:E101"/>
    <mergeCell ref="A132:Z132"/>
    <mergeCell ref="P117:V117"/>
    <mergeCell ref="A221:Z221"/>
    <mergeCell ref="A25:Z25"/>
    <mergeCell ref="D175:E175"/>
    <mergeCell ref="P186:T186"/>
    <mergeCell ref="P82:T82"/>
    <mergeCell ref="P57:T57"/>
    <mergeCell ref="D165:E165"/>
    <mergeCell ref="P75:T75"/>
    <mergeCell ref="D152:E152"/>
    <mergeCell ref="N17:N18"/>
    <mergeCell ref="F17:F18"/>
    <mergeCell ref="P164:T164"/>
    <mergeCell ref="G17:G18"/>
    <mergeCell ref="A143:Z143"/>
    <mergeCell ref="P171:V171"/>
    <mergeCell ref="D80:E80"/>
    <mergeCell ref="P188:T188"/>
    <mergeCell ref="A169:Z169"/>
    <mergeCell ref="A176:O177"/>
    <mergeCell ref="P2:W3"/>
    <mergeCell ref="P133:T133"/>
    <mergeCell ref="P198:T198"/>
    <mergeCell ref="P218:V218"/>
    <mergeCell ref="P54:T54"/>
    <mergeCell ref="D10:E10"/>
    <mergeCell ref="A23:O24"/>
    <mergeCell ref="P64:T64"/>
    <mergeCell ref="F10:G10"/>
    <mergeCell ref="D99:E99"/>
    <mergeCell ref="F5:G5"/>
    <mergeCell ref="V11:W11"/>
    <mergeCell ref="Q5:R5"/>
    <mergeCell ref="A8:C8"/>
    <mergeCell ref="A10:C10"/>
    <mergeCell ref="H5:M5"/>
    <mergeCell ref="A27:Z27"/>
    <mergeCell ref="P98:T98"/>
    <mergeCell ref="A214:Z214"/>
    <mergeCell ref="D6:M6"/>
    <mergeCell ref="P175:T175"/>
    <mergeCell ref="D83:E83"/>
    <mergeCell ref="A86:O87"/>
    <mergeCell ref="D85:E85"/>
    <mergeCell ref="S293:S294"/>
    <mergeCell ref="U293:U294"/>
    <mergeCell ref="D151:E151"/>
    <mergeCell ref="P49:T49"/>
    <mergeCell ref="P284:V284"/>
    <mergeCell ref="P36:T36"/>
    <mergeCell ref="D150:E150"/>
    <mergeCell ref="P278:T278"/>
    <mergeCell ref="P129:V129"/>
    <mergeCell ref="P101:T101"/>
    <mergeCell ref="P250:V250"/>
    <mergeCell ref="P286:V286"/>
    <mergeCell ref="A233:Z233"/>
    <mergeCell ref="A235:Z235"/>
    <mergeCell ref="P102:T102"/>
    <mergeCell ref="A247:Z247"/>
    <mergeCell ref="P189:V189"/>
    <mergeCell ref="A185:Z185"/>
    <mergeCell ref="P196:T196"/>
    <mergeCell ref="P287:V287"/>
    <mergeCell ref="D164:E164"/>
    <mergeCell ref="R293:R294"/>
    <mergeCell ref="D243:E243"/>
    <mergeCell ref="T293:T294"/>
    <mergeCell ref="P282:T282"/>
    <mergeCell ref="A227:Z227"/>
    <mergeCell ref="P48:T48"/>
    <mergeCell ref="A105:O106"/>
    <mergeCell ref="V6:W9"/>
    <mergeCell ref="D128:E128"/>
    <mergeCell ref="AD293:AD294"/>
    <mergeCell ref="P109:T109"/>
    <mergeCell ref="D186:E186"/>
    <mergeCell ref="P274:T274"/>
    <mergeCell ref="A93:O94"/>
    <mergeCell ref="D217:E217"/>
    <mergeCell ref="P84:T84"/>
    <mergeCell ref="P22:T22"/>
    <mergeCell ref="P193:T193"/>
    <mergeCell ref="A61:Z61"/>
    <mergeCell ref="A88:Z88"/>
    <mergeCell ref="P257:T257"/>
    <mergeCell ref="P80:T80"/>
    <mergeCell ref="D194:E194"/>
    <mergeCell ref="Z17:Z18"/>
    <mergeCell ref="AB17:AB18"/>
    <mergeCell ref="P94:V94"/>
    <mergeCell ref="A41:Z41"/>
    <mergeCell ref="P44:V44"/>
    <mergeCell ref="P237:V237"/>
    <mergeCell ref="A9:C9"/>
    <mergeCell ref="D58:E58"/>
    <mergeCell ref="K293:K294"/>
    <mergeCell ref="D273:E273"/>
    <mergeCell ref="P105:V105"/>
    <mergeCell ref="H10:M10"/>
    <mergeCell ref="AA17:AA18"/>
    <mergeCell ref="Q13:R13"/>
    <mergeCell ref="A207:O208"/>
    <mergeCell ref="D269:E269"/>
    <mergeCell ref="D75:E75"/>
    <mergeCell ref="D206:E206"/>
    <mergeCell ref="D181:E181"/>
    <mergeCell ref="P91:T91"/>
    <mergeCell ref="M17:M18"/>
    <mergeCell ref="O17:O18"/>
    <mergeCell ref="A15:M15"/>
    <mergeCell ref="A256:Z256"/>
    <mergeCell ref="P60:V60"/>
    <mergeCell ref="P216:T216"/>
    <mergeCell ref="A210:Z210"/>
    <mergeCell ref="P124:V124"/>
    <mergeCell ref="D277:E277"/>
    <mergeCell ref="A137:Z137"/>
    <mergeCell ref="AC17:AC18"/>
    <mergeCell ref="P279:T279"/>
    <mergeCell ref="A72:Z72"/>
    <mergeCell ref="P147:V147"/>
    <mergeCell ref="D153:E153"/>
    <mergeCell ref="A179:Z179"/>
    <mergeCell ref="P39:V39"/>
    <mergeCell ref="P70:V70"/>
    <mergeCell ref="A156:Z156"/>
    <mergeCell ref="P32:V32"/>
    <mergeCell ref="A220:Z220"/>
    <mergeCell ref="P139:T139"/>
    <mergeCell ref="D84:E84"/>
    <mergeCell ref="D22:E22"/>
    <mergeCell ref="A222:Z222"/>
    <mergeCell ref="P255:V255"/>
    <mergeCell ref="P276:T276"/>
    <mergeCell ref="D257:E257"/>
    <mergeCell ref="D267:E267"/>
    <mergeCell ref="H17:H18"/>
    <mergeCell ref="P90:T90"/>
    <mergeCell ref="D204:E204"/>
    <mergeCell ref="M293:M294"/>
    <mergeCell ref="D275:E275"/>
    <mergeCell ref="P254:V254"/>
    <mergeCell ref="P264:T264"/>
    <mergeCell ref="AG293:AG294"/>
    <mergeCell ref="D48:E48"/>
    <mergeCell ref="P229:T229"/>
    <mergeCell ref="P204:T204"/>
    <mergeCell ref="J9:M9"/>
    <mergeCell ref="A283:O284"/>
    <mergeCell ref="D56:E56"/>
    <mergeCell ref="A65:O66"/>
    <mergeCell ref="D193:E193"/>
    <mergeCell ref="P206:T206"/>
    <mergeCell ref="P37:T37"/>
    <mergeCell ref="P155:V155"/>
    <mergeCell ref="A154:O155"/>
    <mergeCell ref="D64:E64"/>
    <mergeCell ref="A129:O130"/>
    <mergeCell ref="P248:T248"/>
    <mergeCell ref="D51:E51"/>
    <mergeCell ref="P86:V86"/>
    <mergeCell ref="P213:V213"/>
    <mergeCell ref="A209:Z209"/>
    <mergeCell ref="A38:O39"/>
    <mergeCell ref="D52:E52"/>
    <mergeCell ref="P65:V65"/>
    <mergeCell ref="D230:E230"/>
    <mergeCell ref="P238:V238"/>
    <mergeCell ref="AF293:AF294"/>
    <mergeCell ref="D188:E188"/>
    <mergeCell ref="C292:S292"/>
    <mergeCell ref="P211:T211"/>
    <mergeCell ref="P225:V225"/>
    <mergeCell ref="P153:T153"/>
    <mergeCell ref="A199:O200"/>
    <mergeCell ref="P71:V71"/>
    <mergeCell ref="A138:Z138"/>
    <mergeCell ref="A119:Z119"/>
    <mergeCell ref="AE293:AE294"/>
    <mergeCell ref="P115:T115"/>
    <mergeCell ref="P231:V231"/>
    <mergeCell ref="J293:J294"/>
    <mergeCell ref="L293:L294"/>
    <mergeCell ref="Y293:Y294"/>
    <mergeCell ref="D280:E280"/>
    <mergeCell ref="D282:E282"/>
    <mergeCell ref="P267:T267"/>
    <mergeCell ref="B293:B294"/>
    <mergeCell ref="D293:D294"/>
    <mergeCell ref="A162:Z162"/>
    <mergeCell ref="D116:E116"/>
    <mergeCell ref="D91:E91"/>
    <mergeCell ref="P272:T272"/>
    <mergeCell ref="A146:O147"/>
    <mergeCell ref="D264:E264"/>
    <mergeCell ref="P277:T277"/>
    <mergeCell ref="P199:V199"/>
    <mergeCell ref="A251:Z251"/>
    <mergeCell ref="P122:T122"/>
    <mergeCell ref="P288:V288"/>
    <mergeCell ref="D157:E157"/>
    <mergeCell ref="P136:V136"/>
    <mergeCell ref="A135:O136"/>
    <mergeCell ref="W293:W294"/>
    <mergeCell ref="C293:C294"/>
    <mergeCell ref="A120:Z120"/>
    <mergeCell ref="A239:Z239"/>
    <mergeCell ref="A95:Z95"/>
    <mergeCell ref="P280:T280"/>
    <mergeCell ref="V293:V294"/>
    <mergeCell ref="X293:X294"/>
    <mergeCell ref="A5:C5"/>
    <mergeCell ref="P135:V135"/>
    <mergeCell ref="A174:Z174"/>
    <mergeCell ref="A108:Z108"/>
    <mergeCell ref="D166:E166"/>
    <mergeCell ref="A17:A18"/>
    <mergeCell ref="K17:K18"/>
    <mergeCell ref="P195:T195"/>
    <mergeCell ref="C17:C18"/>
    <mergeCell ref="D103:E103"/>
    <mergeCell ref="D37:E37"/>
    <mergeCell ref="D9:E9"/>
    <mergeCell ref="F9:G9"/>
    <mergeCell ref="P53:T53"/>
    <mergeCell ref="P15:T16"/>
    <mergeCell ref="A126:Z126"/>
    <mergeCell ref="T5:U5"/>
    <mergeCell ref="V5:W5"/>
    <mergeCell ref="Q8:R8"/>
    <mergeCell ref="T6:U9"/>
    <mergeCell ref="Q10:R10"/>
    <mergeCell ref="P51:T51"/>
    <mergeCell ref="D36:E36"/>
    <mergeCell ref="A13:M13"/>
    <mergeCell ref="A6:C6"/>
    <mergeCell ref="A96:Z96"/>
    <mergeCell ref="A161:Z161"/>
    <mergeCell ref="P55:T55"/>
    <mergeCell ref="D115:E115"/>
    <mergeCell ref="Q12:R12"/>
    <mergeCell ref="D90:E90"/>
    <mergeCell ref="P183:V183"/>
    <mergeCell ref="A43:O44"/>
    <mergeCell ref="A46:Z46"/>
    <mergeCell ref="A89:Z89"/>
    <mergeCell ref="P166:T166"/>
    <mergeCell ref="P52:T52"/>
    <mergeCell ref="D7:M7"/>
    <mergeCell ref="P92:T92"/>
    <mergeCell ref="A159:O160"/>
    <mergeCell ref="P29:T29"/>
    <mergeCell ref="P100:T100"/>
    <mergeCell ref="D81:E81"/>
    <mergeCell ref="A12:M12"/>
    <mergeCell ref="A180:Z180"/>
    <mergeCell ref="P74:T74"/>
    <mergeCell ref="A19:Z19"/>
    <mergeCell ref="A68:Z68"/>
    <mergeCell ref="D1:F1"/>
    <mergeCell ref="P190:V190"/>
    <mergeCell ref="P230:T230"/>
    <mergeCell ref="P268:T268"/>
    <mergeCell ref="P47:T47"/>
    <mergeCell ref="P111:V111"/>
    <mergeCell ref="A234:Z234"/>
    <mergeCell ref="J17:J18"/>
    <mergeCell ref="D82:E82"/>
    <mergeCell ref="L17:L18"/>
    <mergeCell ref="A184:Z184"/>
    <mergeCell ref="P125:V125"/>
    <mergeCell ref="P112:V112"/>
    <mergeCell ref="D100:E100"/>
    <mergeCell ref="A173:Z173"/>
    <mergeCell ref="P17:T18"/>
    <mergeCell ref="P63:T63"/>
    <mergeCell ref="A148:Z148"/>
    <mergeCell ref="P194:T194"/>
    <mergeCell ref="P50:T50"/>
    <mergeCell ref="D31:E31"/>
    <mergeCell ref="D158:E158"/>
    <mergeCell ref="A167:O168"/>
    <mergeCell ref="D229:E229"/>
    <mergeCell ref="P293:P294"/>
    <mergeCell ref="D274:E274"/>
    <mergeCell ref="P116:T116"/>
    <mergeCell ref="D122:E122"/>
    <mergeCell ref="P103:T103"/>
    <mergeCell ref="P59:V59"/>
    <mergeCell ref="P97:T97"/>
    <mergeCell ref="P130:V130"/>
    <mergeCell ref="D211:E211"/>
    <mergeCell ref="A117:O118"/>
    <mergeCell ref="P187:T187"/>
    <mergeCell ref="P258:T258"/>
    <mergeCell ref="A111:O112"/>
    <mergeCell ref="A182:O183"/>
    <mergeCell ref="P223:T223"/>
    <mergeCell ref="P176:V176"/>
    <mergeCell ref="P281:T281"/>
    <mergeCell ref="A293:A294"/>
    <mergeCell ref="O293:O294"/>
    <mergeCell ref="P154:V154"/>
    <mergeCell ref="Q293:Q294"/>
    <mergeCell ref="A144:Z144"/>
    <mergeCell ref="A215:Z215"/>
    <mergeCell ref="P236:T236"/>
    <mergeCell ref="H1:Q1"/>
    <mergeCell ref="P38:V38"/>
    <mergeCell ref="P246:V246"/>
    <mergeCell ref="D259:E259"/>
    <mergeCell ref="A237:O238"/>
    <mergeCell ref="D28:E28"/>
    <mergeCell ref="A163:Z163"/>
    <mergeCell ref="D236:E236"/>
    <mergeCell ref="D92:E92"/>
    <mergeCell ref="D55:E55"/>
    <mergeCell ref="D30:E30"/>
    <mergeCell ref="P242:T242"/>
    <mergeCell ref="D5:E5"/>
    <mergeCell ref="P42:T42"/>
    <mergeCell ref="A32:O33"/>
    <mergeCell ref="P259:T259"/>
    <mergeCell ref="D69:E69"/>
    <mergeCell ref="P106:V106"/>
    <mergeCell ref="P177:V177"/>
    <mergeCell ref="P33:V33"/>
    <mergeCell ref="P93:V93"/>
    <mergeCell ref="A45:Z45"/>
    <mergeCell ref="D145:E145"/>
    <mergeCell ref="A26:Z26"/>
    <mergeCell ref="D8:M8"/>
    <mergeCell ref="A226:Z226"/>
    <mergeCell ref="P31:T31"/>
    <mergeCell ref="P158:T158"/>
    <mergeCell ref="D139:E139"/>
    <mergeCell ref="P118:V118"/>
    <mergeCell ref="A241:Z241"/>
    <mergeCell ref="A228:Z228"/>
    <mergeCell ref="W17:W18"/>
    <mergeCell ref="I17:I18"/>
    <mergeCell ref="A40:Z40"/>
    <mergeCell ref="Q9:R9"/>
    <mergeCell ref="A113:Z113"/>
    <mergeCell ref="Q11:R11"/>
    <mergeCell ref="P205:T205"/>
    <mergeCell ref="P197:T197"/>
    <mergeCell ref="A240:Z240"/>
    <mergeCell ref="P200:V200"/>
    <mergeCell ref="A14:M14"/>
    <mergeCell ref="D109:E109"/>
    <mergeCell ref="P203:T203"/>
    <mergeCell ref="A224:O225"/>
    <mergeCell ref="P212:V212"/>
    <mergeCell ref="A142:Z142"/>
    <mergeCell ref="P266:T266"/>
    <mergeCell ref="A212:O213"/>
    <mergeCell ref="D197:E197"/>
    <mergeCell ref="D253:E253"/>
    <mergeCell ref="D53:E53"/>
    <mergeCell ref="P232:V232"/>
    <mergeCell ref="D47:E47"/>
    <mergeCell ref="P159:V159"/>
    <mergeCell ref="A149:Z149"/>
    <mergeCell ref="P261:V261"/>
    <mergeCell ref="P182:V182"/>
    <mergeCell ref="D203:E203"/>
    <mergeCell ref="P265:T265"/>
    <mergeCell ref="P69:T69"/>
    <mergeCell ref="D104:E104"/>
    <mergeCell ref="A79:Z79"/>
    <mergeCell ref="P146:V146"/>
    <mergeCell ref="D63:E63"/>
    <mergeCell ref="D248:E248"/>
    <mergeCell ref="P249:V249"/>
    <mergeCell ref="P172:V172"/>
    <mergeCell ref="P217:T217"/>
    <mergeCell ref="D198:E198"/>
    <mergeCell ref="D57:E57"/>
    <mergeCell ref="R1:T1"/>
    <mergeCell ref="P28:T28"/>
    <mergeCell ref="P150:T150"/>
    <mergeCell ref="A218:O219"/>
    <mergeCell ref="P165:T165"/>
    <mergeCell ref="F293:F294"/>
    <mergeCell ref="D98:E98"/>
    <mergeCell ref="P30:T30"/>
    <mergeCell ref="P77:V77"/>
    <mergeCell ref="P152:T152"/>
    <mergeCell ref="A76:O77"/>
    <mergeCell ref="P141:V141"/>
    <mergeCell ref="A140:O141"/>
    <mergeCell ref="A202:Z202"/>
    <mergeCell ref="P104:T104"/>
    <mergeCell ref="P168:V168"/>
    <mergeCell ref="P275:T275"/>
    <mergeCell ref="B17:B18"/>
    <mergeCell ref="A73:Z73"/>
    <mergeCell ref="A171:O172"/>
    <mergeCell ref="D258:E258"/>
    <mergeCell ref="P207:V207"/>
    <mergeCell ref="P81:T81"/>
    <mergeCell ref="P56:T56"/>
    <mergeCell ref="A285:O290"/>
    <mergeCell ref="P244:T244"/>
    <mergeCell ref="D187:E187"/>
    <mergeCell ref="X292:AC292"/>
    <mergeCell ref="P87:V87"/>
    <mergeCell ref="A34:Z34"/>
    <mergeCell ref="P245:V245"/>
    <mergeCell ref="H9:I9"/>
    <mergeCell ref="P224:V224"/>
    <mergeCell ref="P24:V24"/>
    <mergeCell ref="D281:E281"/>
    <mergeCell ref="P260:V260"/>
    <mergeCell ref="A78:Z78"/>
    <mergeCell ref="D263:E263"/>
    <mergeCell ref="A70:O71"/>
    <mergeCell ref="P157:T157"/>
    <mergeCell ref="D134:E134"/>
    <mergeCell ref="D205:E205"/>
    <mergeCell ref="V10:W10"/>
    <mergeCell ref="D195:E195"/>
    <mergeCell ref="P252:T252"/>
    <mergeCell ref="P99:T99"/>
    <mergeCell ref="P170:T170"/>
    <mergeCell ref="P145:T1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7:X282 X272:X273 X269:X270 X267 X265 X263 X259 X253 X236 X230 X223 X216:X217 X211 X205 X203 X197 X195 X193 X187:X188 X181 X175 X170 X157:X158 X153 X150:X151 X145 X139 X121 X84 X82 X63 X58 X54:X56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:X276 X268 X266 X264 X257 X248 X242:X244 X206 X204 X198 X196 X194 X186 X166 X133:X134 X128 X122:X123 X115 X101 X97:X98 X90:X92 X85 X83 X80:X81 X74:X75 X69 X57 X47:X53 X42 X36:X37 X31 X28:X2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1 X258 X252 X229 X164:X165 X152 X116 X109:X110 X102:X104 X99:X100 X64" xr:uid="{00000000-0002-0000-0000-000014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52"/>
    </row>
    <row r="3" spans="2:8" x14ac:dyDescent="0.2">
      <c r="B3" s="47" t="s">
        <v>477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478</v>
      </c>
      <c r="D6" s="47" t="s">
        <v>479</v>
      </c>
      <c r="E6" s="47"/>
    </row>
    <row r="8" spans="2:8" x14ac:dyDescent="0.2">
      <c r="B8" s="47" t="s">
        <v>18</v>
      </c>
      <c r="C8" s="47" t="s">
        <v>478</v>
      </c>
      <c r="D8" s="47"/>
      <c r="E8" s="47"/>
    </row>
    <row r="10" spans="2:8" x14ac:dyDescent="0.2">
      <c r="B10" s="47" t="s">
        <v>480</v>
      </c>
      <c r="C10" s="47"/>
      <c r="D10" s="47"/>
      <c r="E10" s="47"/>
    </row>
    <row r="11" spans="2:8" x14ac:dyDescent="0.2">
      <c r="B11" s="47" t="s">
        <v>481</v>
      </c>
      <c r="C11" s="47"/>
      <c r="D11" s="47"/>
      <c r="E11" s="47"/>
    </row>
    <row r="12" spans="2:8" x14ac:dyDescent="0.2">
      <c r="B12" s="47" t="s">
        <v>482</v>
      </c>
      <c r="C12" s="47"/>
      <c r="D12" s="47"/>
      <c r="E12" s="47"/>
    </row>
    <row r="13" spans="2:8" x14ac:dyDescent="0.2">
      <c r="B13" s="47" t="s">
        <v>483</v>
      </c>
      <c r="C13" s="47"/>
      <c r="D13" s="47"/>
      <c r="E13" s="47"/>
    </row>
    <row r="14" spans="2:8" x14ac:dyDescent="0.2">
      <c r="B14" s="47" t="s">
        <v>484</v>
      </c>
      <c r="C14" s="47"/>
      <c r="D14" s="47"/>
      <c r="E14" s="47"/>
    </row>
    <row r="15" spans="2:8" x14ac:dyDescent="0.2">
      <c r="B15" s="47" t="s">
        <v>485</v>
      </c>
      <c r="C15" s="47"/>
      <c r="D15" s="47"/>
      <c r="E15" s="47"/>
    </row>
    <row r="16" spans="2:8" x14ac:dyDescent="0.2">
      <c r="B16" s="47" t="s">
        <v>486</v>
      </c>
      <c r="C16" s="47"/>
      <c r="D16" s="47"/>
      <c r="E16" s="47"/>
    </row>
    <row r="17" spans="2:5" x14ac:dyDescent="0.2">
      <c r="B17" s="47" t="s">
        <v>487</v>
      </c>
      <c r="C17" s="47"/>
      <c r="D17" s="47"/>
      <c r="E17" s="47"/>
    </row>
    <row r="18" spans="2:5" x14ac:dyDescent="0.2">
      <c r="B18" s="47" t="s">
        <v>488</v>
      </c>
      <c r="C18" s="47"/>
      <c r="D18" s="47"/>
      <c r="E18" s="47"/>
    </row>
    <row r="19" spans="2:5" x14ac:dyDescent="0.2">
      <c r="B19" s="47" t="s">
        <v>489</v>
      </c>
      <c r="C19" s="47"/>
      <c r="D19" s="47"/>
      <c r="E19" s="47"/>
    </row>
    <row r="20" spans="2:5" x14ac:dyDescent="0.2">
      <c r="B20" s="47" t="s">
        <v>490</v>
      </c>
      <c r="C20" s="47"/>
      <c r="D20" s="47"/>
      <c r="E20" s="47"/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2024-10-31T08:01:58Z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