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C8BAC0D-03E6-4D42-BA91-3CA36C21DA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BO539" i="1"/>
  <c r="BM539" i="1"/>
  <c r="Y539" i="1"/>
  <c r="P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Y367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R627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Y213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7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21" i="1" s="1"/>
  <c r="BO22" i="1"/>
  <c r="X619" i="1" s="1"/>
  <c r="BM22" i="1"/>
  <c r="X618" i="1" s="1"/>
  <c r="X620" i="1" s="1"/>
  <c r="Y22" i="1"/>
  <c r="B627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Y238" i="1"/>
  <c r="BP242" i="1"/>
  <c r="BN242" i="1"/>
  <c r="Z242" i="1"/>
  <c r="Z245" i="1" s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Z283" i="1" s="1"/>
  <c r="Y283" i="1"/>
  <c r="Z295" i="1"/>
  <c r="BP293" i="1"/>
  <c r="BN293" i="1"/>
  <c r="Z293" i="1"/>
  <c r="BP302" i="1"/>
  <c r="BN302" i="1"/>
  <c r="Z302" i="1"/>
  <c r="BP324" i="1"/>
  <c r="BN324" i="1"/>
  <c r="Z324" i="1"/>
  <c r="BP328" i="1"/>
  <c r="BN328" i="1"/>
  <c r="Z328" i="1"/>
  <c r="BP336" i="1"/>
  <c r="BN336" i="1"/>
  <c r="Z336" i="1"/>
  <c r="BP344" i="1"/>
  <c r="BN344" i="1"/>
  <c r="Z344" i="1"/>
  <c r="BP352" i="1"/>
  <c r="BN352" i="1"/>
  <c r="Z352" i="1"/>
  <c r="Y354" i="1"/>
  <c r="BP358" i="1"/>
  <c r="BN358" i="1"/>
  <c r="Z358" i="1"/>
  <c r="Z360" i="1" s="1"/>
  <c r="Y360" i="1"/>
  <c r="BP385" i="1"/>
  <c r="BN385" i="1"/>
  <c r="Z385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Y405" i="1"/>
  <c r="X627" i="1"/>
  <c r="Y420" i="1"/>
  <c r="BP413" i="1"/>
  <c r="BN413" i="1"/>
  <c r="Z413" i="1"/>
  <c r="Y421" i="1"/>
  <c r="BP417" i="1"/>
  <c r="BN417" i="1"/>
  <c r="Z417" i="1"/>
  <c r="BP429" i="1"/>
  <c r="BN429" i="1"/>
  <c r="Z429" i="1"/>
  <c r="Z433" i="1" s="1"/>
  <c r="Y433" i="1"/>
  <c r="BP447" i="1"/>
  <c r="BN447" i="1"/>
  <c r="Z447" i="1"/>
  <c r="Y466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Y488" i="1"/>
  <c r="BP501" i="1"/>
  <c r="BN501" i="1"/>
  <c r="Z501" i="1"/>
  <c r="Z504" i="1" s="1"/>
  <c r="Y505" i="1"/>
  <c r="H627" i="1"/>
  <c r="Y59" i="1"/>
  <c r="F9" i="1"/>
  <c r="J9" i="1"/>
  <c r="Z22" i="1"/>
  <c r="Z23" i="1" s="1"/>
  <c r="BN22" i="1"/>
  <c r="BP22" i="1"/>
  <c r="Y23" i="1"/>
  <c r="X617" i="1"/>
  <c r="Z26" i="1"/>
  <c r="BN26" i="1"/>
  <c r="BP26" i="1"/>
  <c r="Z27" i="1"/>
  <c r="BN27" i="1"/>
  <c r="Z29" i="1"/>
  <c r="BN29" i="1"/>
  <c r="Z32" i="1"/>
  <c r="BN32" i="1"/>
  <c r="Z33" i="1"/>
  <c r="BN33" i="1"/>
  <c r="C627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Z87" i="1" s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Z102" i="1" s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Z126" i="1" s="1"/>
  <c r="BN121" i="1"/>
  <c r="BP121" i="1"/>
  <c r="Z123" i="1"/>
  <c r="BN123" i="1"/>
  <c r="Z125" i="1"/>
  <c r="BN125" i="1"/>
  <c r="Y126" i="1"/>
  <c r="Z129" i="1"/>
  <c r="Z134" i="1" s="1"/>
  <c r="BN129" i="1"/>
  <c r="BP129" i="1"/>
  <c r="Z130" i="1"/>
  <c r="BN130" i="1"/>
  <c r="Z138" i="1"/>
  <c r="Z144" i="1" s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Z179" i="1" s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Z238" i="1" s="1"/>
  <c r="BP236" i="1"/>
  <c r="BN236" i="1"/>
  <c r="Z236" i="1"/>
  <c r="Y245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Z269" i="1" s="1"/>
  <c r="BP266" i="1"/>
  <c r="BN266" i="1"/>
  <c r="Z266" i="1"/>
  <c r="BP281" i="1"/>
  <c r="BN281" i="1"/>
  <c r="Z281" i="1"/>
  <c r="Y295" i="1"/>
  <c r="Z304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Z338" i="1" s="1"/>
  <c r="Y338" i="1"/>
  <c r="BP342" i="1"/>
  <c r="BN342" i="1"/>
  <c r="Z342" i="1"/>
  <c r="Z377" i="1"/>
  <c r="BP375" i="1"/>
  <c r="BN375" i="1"/>
  <c r="Z375" i="1"/>
  <c r="Y377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6" i="1"/>
  <c r="BN346" i="1"/>
  <c r="Z346" i="1"/>
  <c r="Z347" i="1" s="1"/>
  <c r="Y348" i="1"/>
  <c r="Y353" i="1"/>
  <c r="BP350" i="1"/>
  <c r="BN350" i="1"/>
  <c r="Z350" i="1"/>
  <c r="Z353" i="1" s="1"/>
  <c r="Y361" i="1"/>
  <c r="Z366" i="1"/>
  <c r="BP364" i="1"/>
  <c r="BN364" i="1"/>
  <c r="Z364" i="1"/>
  <c r="V627" i="1"/>
  <c r="Y378" i="1"/>
  <c r="BP383" i="1"/>
  <c r="BN383" i="1"/>
  <c r="Z383" i="1"/>
  <c r="BP387" i="1"/>
  <c r="BN387" i="1"/>
  <c r="Z387" i="1"/>
  <c r="Z393" i="1" s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5" i="1"/>
  <c r="BN415" i="1"/>
  <c r="Z415" i="1"/>
  <c r="BP419" i="1"/>
  <c r="BN419" i="1"/>
  <c r="Z419" i="1"/>
  <c r="Y426" i="1"/>
  <c r="BP423" i="1"/>
  <c r="BN423" i="1"/>
  <c r="Z423" i="1"/>
  <c r="Z425" i="1" s="1"/>
  <c r="Y434" i="1"/>
  <c r="BP431" i="1"/>
  <c r="BN431" i="1"/>
  <c r="Z431" i="1"/>
  <c r="Y465" i="1"/>
  <c r="BP449" i="1"/>
  <c r="BN449" i="1"/>
  <c r="Z449" i="1"/>
  <c r="Z465" i="1" s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71" i="1"/>
  <c r="BP468" i="1"/>
  <c r="BN468" i="1"/>
  <c r="Z468" i="1"/>
  <c r="Z470" i="1" s="1"/>
  <c r="Y475" i="1"/>
  <c r="BP485" i="1"/>
  <c r="BN485" i="1"/>
  <c r="Z485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29" i="1"/>
  <c r="BN529" i="1"/>
  <c r="Z529" i="1"/>
  <c r="Y532" i="1"/>
  <c r="BP536" i="1"/>
  <c r="BN536" i="1"/>
  <c r="Z536" i="1"/>
  <c r="BP540" i="1"/>
  <c r="BN540" i="1"/>
  <c r="Z540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0" i="1"/>
  <c r="BN530" i="1"/>
  <c r="Z530" i="1"/>
  <c r="Z531" i="1" s="1"/>
  <c r="Y544" i="1"/>
  <c r="BP534" i="1"/>
  <c r="BN534" i="1"/>
  <c r="Z534" i="1"/>
  <c r="BP539" i="1"/>
  <c r="BN539" i="1"/>
  <c r="Z539" i="1"/>
  <c r="Y543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25" i="1" l="1"/>
  <c r="Z597" i="1"/>
  <c r="Z583" i="1"/>
  <c r="Z331" i="1"/>
  <c r="Z257" i="1"/>
  <c r="Z224" i="1"/>
  <c r="Z117" i="1"/>
  <c r="Z109" i="1"/>
  <c r="Z96" i="1"/>
  <c r="Z78" i="1"/>
  <c r="Z71" i="1"/>
  <c r="Z35" i="1"/>
  <c r="Y621" i="1"/>
  <c r="Y618" i="1"/>
  <c r="Z488" i="1"/>
  <c r="Y617" i="1"/>
  <c r="Z543" i="1"/>
  <c r="Z566" i="1"/>
  <c r="Y619" i="1"/>
  <c r="Z420" i="1"/>
  <c r="Z404" i="1"/>
  <c r="Z622" i="1" s="1"/>
  <c r="Y620" i="1" l="1"/>
</calcChain>
</file>

<file path=xl/sharedStrings.xml><?xml version="1.0" encoding="utf-8"?>
<sst xmlns="http://schemas.openxmlformats.org/spreadsheetml/2006/main" count="2901" uniqueCount="1021">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</sst>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595" zoomScaleNormal="100" zoomScaleSheetLayoutView="100" workbookViewId="0">
      <selection activeCell="AA623" sqref="AA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45596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Четверг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 t="s">
        <v>19</v>
      </c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20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21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22</v>
      </c>
      <c r="Q10" s="937"/>
      <c r="R10" s="938"/>
      <c r="U10" s="24" t="s">
        <v>23</v>
      </c>
      <c r="V10" s="776" t="s">
        <v>24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4"/>
      <c r="R11" s="875"/>
      <c r="U11" s="24" t="s">
        <v>27</v>
      </c>
      <c r="V11" s="1046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29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30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31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32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33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34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35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36</v>
      </c>
      <c r="B17" s="773" t="s">
        <v>37</v>
      </c>
      <c r="C17" s="887" t="s">
        <v>38</v>
      </c>
      <c r="D17" s="773" t="s">
        <v>39</v>
      </c>
      <c r="E17" s="844"/>
      <c r="F17" s="773" t="s">
        <v>40</v>
      </c>
      <c r="G17" s="773" t="s">
        <v>41</v>
      </c>
      <c r="H17" s="773" t="s">
        <v>42</v>
      </c>
      <c r="I17" s="773" t="s">
        <v>43</v>
      </c>
      <c r="J17" s="773" t="s">
        <v>44</v>
      </c>
      <c r="K17" s="773" t="s">
        <v>45</v>
      </c>
      <c r="L17" s="773" t="s">
        <v>46</v>
      </c>
      <c r="M17" s="773" t="s">
        <v>47</v>
      </c>
      <c r="N17" s="773" t="s">
        <v>48</v>
      </c>
      <c r="O17" s="773" t="s">
        <v>49</v>
      </c>
      <c r="P17" s="773" t="s">
        <v>50</v>
      </c>
      <c r="Q17" s="843"/>
      <c r="R17" s="843"/>
      <c r="S17" s="843"/>
      <c r="T17" s="844"/>
      <c r="U17" s="1125" t="s">
        <v>51</v>
      </c>
      <c r="V17" s="755"/>
      <c r="W17" s="773" t="s">
        <v>52</v>
      </c>
      <c r="X17" s="773" t="s">
        <v>53</v>
      </c>
      <c r="Y17" s="1126" t="s">
        <v>54</v>
      </c>
      <c r="Z17" s="1017" t="s">
        <v>55</v>
      </c>
      <c r="AA17" s="993" t="s">
        <v>56</v>
      </c>
      <c r="AB17" s="993" t="s">
        <v>57</v>
      </c>
      <c r="AC17" s="993" t="s">
        <v>58</v>
      </c>
      <c r="AD17" s="993" t="s">
        <v>59</v>
      </c>
      <c r="AE17" s="1080"/>
      <c r="AF17" s="1081"/>
      <c r="AG17" s="66"/>
      <c r="BD17" s="65" t="s">
        <v>60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61</v>
      </c>
      <c r="V18" s="67" t="s">
        <v>62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63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63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64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71</v>
      </c>
      <c r="Q23" s="740"/>
      <c r="R23" s="740"/>
      <c r="S23" s="740"/>
      <c r="T23" s="740"/>
      <c r="U23" s="740"/>
      <c r="V23" s="741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71</v>
      </c>
      <c r="Q24" s="740"/>
      <c r="R24" s="740"/>
      <c r="S24" s="740"/>
      <c r="T24" s="740"/>
      <c r="U24" s="740"/>
      <c r="V24" s="741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73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27">
        <v>4607091383881</v>
      </c>
      <c r="E26" s="728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2"/>
      <c r="R26" s="732"/>
      <c r="S26" s="732"/>
      <c r="T26" s="733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27">
        <v>4680115885912</v>
      </c>
      <c r="E27" s="728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83" t="s">
        <v>80</v>
      </c>
      <c r="Q27" s="732"/>
      <c r="R27" s="732"/>
      <c r="S27" s="732"/>
      <c r="T27" s="733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3" t="s">
        <v>92</v>
      </c>
      <c r="Q31" s="732"/>
      <c r="R31" s="732"/>
      <c r="S31" s="732"/>
      <c r="T31" s="733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27">
        <v>4607091383911</v>
      </c>
      <c r="E32" s="728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2"/>
      <c r="R32" s="732"/>
      <c r="S32" s="732"/>
      <c r="T32" s="733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27">
        <v>4680115885905</v>
      </c>
      <c r="E33" s="728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30" t="s">
        <v>99</v>
      </c>
      <c r="Q33" s="732"/>
      <c r="R33" s="732"/>
      <c r="S33" s="732"/>
      <c r="T33" s="733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71</v>
      </c>
      <c r="Q35" s="740"/>
      <c r="R35" s="740"/>
      <c r="S35" s="740"/>
      <c r="T35" s="740"/>
      <c r="U35" s="740"/>
      <c r="V35" s="741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71</v>
      </c>
      <c r="Q36" s="740"/>
      <c r="R36" s="740"/>
      <c r="S36" s="740"/>
      <c r="T36" s="740"/>
      <c r="U36" s="740"/>
      <c r="V36" s="741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103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71</v>
      </c>
      <c r="Q39" s="740"/>
      <c r="R39" s="740"/>
      <c r="S39" s="740"/>
      <c r="T39" s="740"/>
      <c r="U39" s="740"/>
      <c r="V39" s="741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71</v>
      </c>
      <c r="Q40" s="740"/>
      <c r="R40" s="740"/>
      <c r="S40" s="740"/>
      <c r="T40" s="740"/>
      <c r="U40" s="740"/>
      <c r="V40" s="741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109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71</v>
      </c>
      <c r="Q43" s="740"/>
      <c r="R43" s="740"/>
      <c r="S43" s="740"/>
      <c r="T43" s="740"/>
      <c r="U43" s="740"/>
      <c r="V43" s="741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71</v>
      </c>
      <c r="Q44" s="740"/>
      <c r="R44" s="740"/>
      <c r="S44" s="740"/>
      <c r="T44" s="740"/>
      <c r="U44" s="740"/>
      <c r="V44" s="741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112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113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114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7">
        <v>4607091385670</v>
      </c>
      <c r="E48" s="728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2"/>
      <c r="R48" s="732"/>
      <c r="S48" s="732"/>
      <c r="T48" s="733"/>
      <c r="U48" s="34"/>
      <c r="V48" s="34"/>
      <c r="W48" s="35" t="s">
        <v>69</v>
      </c>
      <c r="X48" s="723">
        <v>10</v>
      </c>
      <c r="Y48" s="724">
        <f t="shared" ref="Y48:Y53" si="6">IFERROR(IF(X48="",0,CEILING((X48/$H48),1)*$H48),"")</f>
        <v>10.8</v>
      </c>
      <c r="Z48" s="36">
        <f>IFERROR(IF(Y48=0,"",ROUNDUP(Y48/H48,0)*0.02175),"")</f>
        <v>2.1749999999999999E-2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10.444444444444443</v>
      </c>
      <c r="BN48" s="64">
        <f t="shared" ref="BN48:BN53" si="8">IFERROR(Y48*I48/H48,"0")</f>
        <v>11.28</v>
      </c>
      <c r="BO48" s="64">
        <f t="shared" ref="BO48:BO53" si="9">IFERROR(1/J48*(X48/H48),"0")</f>
        <v>1.653439153439153E-2</v>
      </c>
      <c r="BP48" s="64">
        <f t="shared" ref="BP48:BP53" si="10">IFERROR(1/J48*(Y48/H48),"0")</f>
        <v>1.7857142857142856E-2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27">
        <v>4607091385670</v>
      </c>
      <c r="E49" s="728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2"/>
      <c r="R49" s="732"/>
      <c r="S49" s="732"/>
      <c r="T49" s="733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27">
        <v>4607091385687</v>
      </c>
      <c r="E51" s="728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2"/>
      <c r="R51" s="732"/>
      <c r="S51" s="732"/>
      <c r="T51" s="733"/>
      <c r="U51" s="34"/>
      <c r="V51" s="34"/>
      <c r="W51" s="35" t="s">
        <v>69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27">
        <v>4680115882539</v>
      </c>
      <c r="E52" s="728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2"/>
      <c r="R52" s="732"/>
      <c r="S52" s="732"/>
      <c r="T52" s="733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71</v>
      </c>
      <c r="Q54" s="740"/>
      <c r="R54" s="740"/>
      <c r="S54" s="740"/>
      <c r="T54" s="740"/>
      <c r="U54" s="740"/>
      <c r="V54" s="741"/>
      <c r="W54" s="37" t="s">
        <v>72</v>
      </c>
      <c r="X54" s="725">
        <f>IFERROR(X48/H48,"0")+IFERROR(X49/H49,"0")+IFERROR(X50/H50,"0")+IFERROR(X51/H51,"0")+IFERROR(X52/H52,"0")+IFERROR(X53/H53,"0")</f>
        <v>0.92592592592592582</v>
      </c>
      <c r="Y54" s="725">
        <f>IFERROR(Y48/H48,"0")+IFERROR(Y49/H49,"0")+IFERROR(Y50/H50,"0")+IFERROR(Y51/H51,"0")+IFERROR(Y52/H52,"0")+IFERROR(Y53/H53,"0")</f>
        <v>1</v>
      </c>
      <c r="Z54" s="725">
        <f>IFERROR(IF(Z48="",0,Z48),"0")+IFERROR(IF(Z49="",0,Z49),"0")+IFERROR(IF(Z50="",0,Z50),"0")+IFERROR(IF(Z51="",0,Z51),"0")+IFERROR(IF(Z52="",0,Z52),"0")+IFERROR(IF(Z53="",0,Z53),"0")</f>
        <v>2.1749999999999999E-2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71</v>
      </c>
      <c r="Q55" s="740"/>
      <c r="R55" s="740"/>
      <c r="S55" s="740"/>
      <c r="T55" s="740"/>
      <c r="U55" s="740"/>
      <c r="V55" s="741"/>
      <c r="W55" s="37" t="s">
        <v>69</v>
      </c>
      <c r="X55" s="725">
        <f>IFERROR(SUM(X48:X53),"0")</f>
        <v>10</v>
      </c>
      <c r="Y55" s="725">
        <f>IFERROR(SUM(Y48:Y53),"0")</f>
        <v>10.8</v>
      </c>
      <c r="Z55" s="37"/>
      <c r="AA55" s="726"/>
      <c r="AB55" s="726"/>
      <c r="AC55" s="726"/>
    </row>
    <row r="56" spans="1:68" ht="14.25" customHeight="1" x14ac:dyDescent="0.25">
      <c r="A56" s="742" t="s">
        <v>73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71</v>
      </c>
      <c r="Q59" s="740"/>
      <c r="R59" s="740"/>
      <c r="S59" s="740"/>
      <c r="T59" s="740"/>
      <c r="U59" s="740"/>
      <c r="V59" s="741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71</v>
      </c>
      <c r="Q60" s="740"/>
      <c r="R60" s="740"/>
      <c r="S60" s="740"/>
      <c r="T60" s="740"/>
      <c r="U60" s="740"/>
      <c r="V60" s="741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138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114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50" t="s">
        <v>141</v>
      </c>
      <c r="Q63" s="732"/>
      <c r="R63" s="732"/>
      <c r="S63" s="732"/>
      <c r="T63" s="733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69</v>
      </c>
      <c r="X64" s="723">
        <v>30</v>
      </c>
      <c r="Y64" s="724">
        <f t="shared" si="11"/>
        <v>32.400000000000006</v>
      </c>
      <c r="Z64" s="36">
        <f>IFERROR(IF(Y64=0,"",ROUNDUP(Y64/H64,0)*0.02175),"")</f>
        <v>6.5250000000000002E-2</v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31.333333333333329</v>
      </c>
      <c r="BN64" s="64">
        <f t="shared" si="13"/>
        <v>33.840000000000003</v>
      </c>
      <c r="BO64" s="64">
        <f t="shared" si="14"/>
        <v>4.96031746031746E-2</v>
      </c>
      <c r="BP64" s="64">
        <f t="shared" si="15"/>
        <v>5.3571428571428575E-2</v>
      </c>
    </row>
    <row r="65" spans="1:68" ht="27" customHeight="1" x14ac:dyDescent="0.25">
      <c r="A65" s="54" t="s">
        <v>144</v>
      </c>
      <c r="B65" s="54" t="s">
        <v>147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904" t="s">
        <v>159</v>
      </c>
      <c r="Q68" s="732"/>
      <c r="R68" s="732"/>
      <c r="S68" s="732"/>
      <c r="T68" s="733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69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71</v>
      </c>
      <c r="Q71" s="740"/>
      <c r="R71" s="740"/>
      <c r="S71" s="740"/>
      <c r="T71" s="740"/>
      <c r="U71" s="740"/>
      <c r="V71" s="741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2.7777777777777777</v>
      </c>
      <c r="Y71" s="725">
        <f>IFERROR(Y63/H63,"0")+IFERROR(Y64/H64,"0")+IFERROR(Y65/H65,"0")+IFERROR(Y66/H66,"0")+IFERROR(Y67/H67,"0")+IFERROR(Y68/H68,"0")+IFERROR(Y69/H69,"0")+IFERROR(Y70/H70,"0")</f>
        <v>3.0000000000000004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6.5250000000000002E-2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71</v>
      </c>
      <c r="Q72" s="740"/>
      <c r="R72" s="740"/>
      <c r="S72" s="740"/>
      <c r="T72" s="740"/>
      <c r="U72" s="740"/>
      <c r="V72" s="741"/>
      <c r="W72" s="37" t="s">
        <v>69</v>
      </c>
      <c r="X72" s="725">
        <f>IFERROR(SUM(X63:X70),"0")</f>
        <v>30</v>
      </c>
      <c r="Y72" s="725">
        <f>IFERROR(SUM(Y63:Y70),"0")</f>
        <v>32.400000000000006</v>
      </c>
      <c r="Z72" s="37"/>
      <c r="AA72" s="726"/>
      <c r="AB72" s="726"/>
      <c r="AC72" s="726"/>
    </row>
    <row r="73" spans="1:68" ht="14.25" customHeight="1" x14ac:dyDescent="0.25">
      <c r="A73" s="742" t="s">
        <v>166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69</v>
      </c>
      <c r="X74" s="723">
        <v>170</v>
      </c>
      <c r="Y74" s="724">
        <f>IFERROR(IF(X74="",0,CEILING((X74/$H74),1)*$H74),"")</f>
        <v>172.8</v>
      </c>
      <c r="Z74" s="36">
        <f>IFERROR(IF(Y74=0,"",ROUNDUP(Y74/H74,0)*0.02175),"")</f>
        <v>0.34799999999999998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177.55555555555554</v>
      </c>
      <c r="BN74" s="64">
        <f>IFERROR(Y74*I74/H74,"0")</f>
        <v>180.48</v>
      </c>
      <c r="BO74" s="64">
        <f>IFERROR(1/J74*(X74/H74),"0")</f>
        <v>0.28108465608465605</v>
      </c>
      <c r="BP74" s="64">
        <f>IFERROR(1/J74*(Y74/H74),"0")</f>
        <v>0.2857142857142857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30" t="s">
        <v>175</v>
      </c>
      <c r="Q76" s="732"/>
      <c r="R76" s="732"/>
      <c r="S76" s="732"/>
      <c r="T76" s="733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69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71</v>
      </c>
      <c r="Q78" s="740"/>
      <c r="R78" s="740"/>
      <c r="S78" s="740"/>
      <c r="T78" s="740"/>
      <c r="U78" s="740"/>
      <c r="V78" s="741"/>
      <c r="W78" s="37" t="s">
        <v>72</v>
      </c>
      <c r="X78" s="725">
        <f>IFERROR(X74/H74,"0")+IFERROR(X75/H75,"0")+IFERROR(X76/H76,"0")+IFERROR(X77/H77,"0")</f>
        <v>15.74074074074074</v>
      </c>
      <c r="Y78" s="725">
        <f>IFERROR(Y74/H74,"0")+IFERROR(Y75/H75,"0")+IFERROR(Y76/H76,"0")+IFERROR(Y77/H77,"0")</f>
        <v>16</v>
      </c>
      <c r="Z78" s="725">
        <f>IFERROR(IF(Z74="",0,Z74),"0")+IFERROR(IF(Z75="",0,Z75),"0")+IFERROR(IF(Z76="",0,Z76),"0")+IFERROR(IF(Z77="",0,Z77),"0")</f>
        <v>0.34799999999999998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71</v>
      </c>
      <c r="Q79" s="740"/>
      <c r="R79" s="740"/>
      <c r="S79" s="740"/>
      <c r="T79" s="740"/>
      <c r="U79" s="740"/>
      <c r="V79" s="741"/>
      <c r="W79" s="37" t="s">
        <v>69</v>
      </c>
      <c r="X79" s="725">
        <f>IFERROR(SUM(X74:X77),"0")</f>
        <v>170</v>
      </c>
      <c r="Y79" s="725">
        <f>IFERROR(SUM(Y74:Y77),"0")</f>
        <v>172.8</v>
      </c>
      <c r="Z79" s="37"/>
      <c r="AA79" s="726"/>
      <c r="AB79" s="726"/>
      <c r="AC79" s="726"/>
    </row>
    <row r="80" spans="1:68" ht="14.25" customHeight="1" x14ac:dyDescent="0.25">
      <c r="A80" s="742" t="s">
        <v>64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71</v>
      </c>
      <c r="Q87" s="740"/>
      <c r="R87" s="740"/>
      <c r="S87" s="740"/>
      <c r="T87" s="740"/>
      <c r="U87" s="740"/>
      <c r="V87" s="741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71</v>
      </c>
      <c r="Q88" s="740"/>
      <c r="R88" s="740"/>
      <c r="S88" s="740"/>
      <c r="T88" s="740"/>
      <c r="U88" s="740"/>
      <c r="V88" s="741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73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76" t="s">
        <v>195</v>
      </c>
      <c r="Q90" s="732"/>
      <c r="R90" s="732"/>
      <c r="S90" s="732"/>
      <c r="T90" s="733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9" t="s">
        <v>200</v>
      </c>
      <c r="Q91" s="732"/>
      <c r="R91" s="732"/>
      <c r="S91" s="732"/>
      <c r="T91" s="733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89" t="s">
        <v>204</v>
      </c>
      <c r="Q92" s="732"/>
      <c r="R92" s="732"/>
      <c r="S92" s="732"/>
      <c r="T92" s="733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31" t="s">
        <v>207</v>
      </c>
      <c r="Q93" s="732"/>
      <c r="R93" s="732"/>
      <c r="S93" s="732"/>
      <c r="T93" s="733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71</v>
      </c>
      <c r="Q96" s="740"/>
      <c r="R96" s="740"/>
      <c r="S96" s="740"/>
      <c r="T96" s="740"/>
      <c r="U96" s="740"/>
      <c r="V96" s="741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71</v>
      </c>
      <c r="Q97" s="740"/>
      <c r="R97" s="740"/>
      <c r="S97" s="740"/>
      <c r="T97" s="740"/>
      <c r="U97" s="740"/>
      <c r="V97" s="741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213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71</v>
      </c>
      <c r="Q102" s="740"/>
      <c r="R102" s="740"/>
      <c r="S102" s="740"/>
      <c r="T102" s="740"/>
      <c r="U102" s="740"/>
      <c r="V102" s="741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71</v>
      </c>
      <c r="Q103" s="740"/>
      <c r="R103" s="740"/>
      <c r="S103" s="740"/>
      <c r="T103" s="740"/>
      <c r="U103" s="740"/>
      <c r="V103" s="741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44" t="s">
        <v>221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114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69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69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71</v>
      </c>
      <c r="Q109" s="740"/>
      <c r="R109" s="740"/>
      <c r="S109" s="740"/>
      <c r="T109" s="740"/>
      <c r="U109" s="740"/>
      <c r="V109" s="741"/>
      <c r="W109" s="37" t="s">
        <v>72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71</v>
      </c>
      <c r="Q110" s="740"/>
      <c r="R110" s="740"/>
      <c r="S110" s="740"/>
      <c r="T110" s="740"/>
      <c r="U110" s="740"/>
      <c r="V110" s="741"/>
      <c r="W110" s="37" t="s">
        <v>69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customHeight="1" x14ac:dyDescent="0.25">
      <c r="A111" s="742" t="s">
        <v>73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231</v>
      </c>
      <c r="B112" s="54" t="s">
        <v>232</v>
      </c>
      <c r="C112" s="31">
        <v>4301051546</v>
      </c>
      <c r="D112" s="727">
        <v>4607091386967</v>
      </c>
      <c r="E112" s="728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2"/>
      <c r="R112" s="732"/>
      <c r="S112" s="732"/>
      <c r="T112" s="733"/>
      <c r="U112" s="34"/>
      <c r="V112" s="34"/>
      <c r="W112" s="35" t="s">
        <v>69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231</v>
      </c>
      <c r="B113" s="54" t="s">
        <v>234</v>
      </c>
      <c r="C113" s="31">
        <v>4301051437</v>
      </c>
      <c r="D113" s="727">
        <v>4607091386967</v>
      </c>
      <c r="E113" s="728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2"/>
      <c r="R113" s="732"/>
      <c r="S113" s="732"/>
      <c r="T113" s="733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71</v>
      </c>
      <c r="Q117" s="740"/>
      <c r="R117" s="740"/>
      <c r="S117" s="740"/>
      <c r="T117" s="740"/>
      <c r="U117" s="740"/>
      <c r="V117" s="741"/>
      <c r="W117" s="37" t="s">
        <v>72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71</v>
      </c>
      <c r="Q118" s="740"/>
      <c r="R118" s="740"/>
      <c r="S118" s="740"/>
      <c r="T118" s="740"/>
      <c r="U118" s="740"/>
      <c r="V118" s="741"/>
      <c r="W118" s="37" t="s">
        <v>69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44" t="s">
        <v>243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114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16.5" customHeight="1" x14ac:dyDescent="0.25">
      <c r="A121" s="54" t="s">
        <v>244</v>
      </c>
      <c r="B121" s="54" t="s">
        <v>245</v>
      </c>
      <c r="C121" s="31">
        <v>4301011703</v>
      </c>
      <c r="D121" s="727">
        <v>4680115882133</v>
      </c>
      <c r="E121" s="728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244</v>
      </c>
      <c r="B122" s="54" t="s">
        <v>247</v>
      </c>
      <c r="C122" s="31">
        <v>4301011514</v>
      </c>
      <c r="D122" s="727">
        <v>4680115882133</v>
      </c>
      <c r="E122" s="728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71</v>
      </c>
      <c r="Q126" s="740"/>
      <c r="R126" s="740"/>
      <c r="S126" s="740"/>
      <c r="T126" s="740"/>
      <c r="U126" s="740"/>
      <c r="V126" s="741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71</v>
      </c>
      <c r="Q127" s="740"/>
      <c r="R127" s="740"/>
      <c r="S127" s="740"/>
      <c r="T127" s="740"/>
      <c r="U127" s="740"/>
      <c r="V127" s="741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42" t="s">
        <v>166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255</v>
      </c>
      <c r="B129" s="54" t="s">
        <v>256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258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1035" t="s">
        <v>259</v>
      </c>
      <c r="Q130" s="732"/>
      <c r="R130" s="732"/>
      <c r="S130" s="732"/>
      <c r="T130" s="733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4301020258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5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2"/>
      <c r="R131" s="732"/>
      <c r="S131" s="732"/>
      <c r="T131" s="733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263</v>
      </c>
      <c r="C132" s="31">
        <v>4301020346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06" t="s">
        <v>264</v>
      </c>
      <c r="Q132" s="732"/>
      <c r="R132" s="732"/>
      <c r="S132" s="732"/>
      <c r="T132" s="733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5" t="s">
        <v>267</v>
      </c>
      <c r="Q133" s="732"/>
      <c r="R133" s="732"/>
      <c r="S133" s="732"/>
      <c r="T133" s="733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71</v>
      </c>
      <c r="Q134" s="740"/>
      <c r="R134" s="740"/>
      <c r="S134" s="740"/>
      <c r="T134" s="740"/>
      <c r="U134" s="740"/>
      <c r="V134" s="741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71</v>
      </c>
      <c r="Q135" s="740"/>
      <c r="R135" s="740"/>
      <c r="S135" s="740"/>
      <c r="T135" s="740"/>
      <c r="U135" s="740"/>
      <c r="V135" s="741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73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27">
        <v>4607091385168</v>
      </c>
      <c r="E137" s="728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2"/>
      <c r="R137" s="732"/>
      <c r="S137" s="732"/>
      <c r="T137" s="733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27">
        <v>4607091385168</v>
      </c>
      <c r="E138" s="728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2"/>
      <c r="R138" s="732"/>
      <c r="S138" s="732"/>
      <c r="T138" s="733"/>
      <c r="U138" s="34"/>
      <c r="V138" s="34"/>
      <c r="W138" s="35" t="s">
        <v>69</v>
      </c>
      <c r="X138" s="723">
        <v>30</v>
      </c>
      <c r="Y138" s="724">
        <f t="shared" si="26"/>
        <v>33.6</v>
      </c>
      <c r="Z138" s="36">
        <f>IFERROR(IF(Y138=0,"",ROUNDUP(Y138/H138,0)*0.02175),"")</f>
        <v>8.6999999999999994E-2</v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31.992857142857144</v>
      </c>
      <c r="BN138" s="64">
        <f t="shared" si="28"/>
        <v>35.832000000000001</v>
      </c>
      <c r="BO138" s="64">
        <f t="shared" si="29"/>
        <v>6.377551020408162E-2</v>
      </c>
      <c r="BP138" s="64">
        <f t="shared" si="30"/>
        <v>7.1428571428571425E-2</v>
      </c>
    </row>
    <row r="139" spans="1:68" ht="37.5" customHeight="1" x14ac:dyDescent="0.25">
      <c r="A139" s="54" t="s">
        <v>273</v>
      </c>
      <c r="B139" s="54" t="s">
        <v>274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8" t="s">
        <v>275</v>
      </c>
      <c r="Q139" s="732"/>
      <c r="R139" s="732"/>
      <c r="S139" s="732"/>
      <c r="T139" s="733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69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281</v>
      </c>
      <c r="B142" s="54" t="s">
        <v>282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71</v>
      </c>
      <c r="Q144" s="740"/>
      <c r="R144" s="740"/>
      <c r="S144" s="740"/>
      <c r="T144" s="740"/>
      <c r="U144" s="740"/>
      <c r="V144" s="741"/>
      <c r="W144" s="37" t="s">
        <v>72</v>
      </c>
      <c r="X144" s="725">
        <f>IFERROR(X137/H137,"0")+IFERROR(X138/H138,"0")+IFERROR(X139/H139,"0")+IFERROR(X140/H140,"0")+IFERROR(X141/H141,"0")+IFERROR(X142/H142,"0")+IFERROR(X143/H143,"0")</f>
        <v>3.5714285714285712</v>
      </c>
      <c r="Y144" s="725">
        <f>IFERROR(Y137/H137,"0")+IFERROR(Y138/H138,"0")+IFERROR(Y139/H139,"0")+IFERROR(Y140/H140,"0")+IFERROR(Y141/H141,"0")+IFERROR(Y142/H142,"0")+IFERROR(Y143/H143,"0")</f>
        <v>4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8.6999999999999994E-2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71</v>
      </c>
      <c r="Q145" s="740"/>
      <c r="R145" s="740"/>
      <c r="S145" s="740"/>
      <c r="T145" s="740"/>
      <c r="U145" s="740"/>
      <c r="V145" s="741"/>
      <c r="W145" s="37" t="s">
        <v>69</v>
      </c>
      <c r="X145" s="725">
        <f>IFERROR(SUM(X137:X143),"0")</f>
        <v>30</v>
      </c>
      <c r="Y145" s="725">
        <f>IFERROR(SUM(Y137:Y143),"0")</f>
        <v>33.6</v>
      </c>
      <c r="Z145" s="37"/>
      <c r="AA145" s="726"/>
      <c r="AB145" s="726"/>
      <c r="AC145" s="726"/>
    </row>
    <row r="146" spans="1:68" ht="14.25" customHeight="1" x14ac:dyDescent="0.25">
      <c r="A146" s="742" t="s">
        <v>213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287</v>
      </c>
      <c r="B147" s="54" t="s">
        <v>288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290</v>
      </c>
      <c r="B148" s="54" t="s">
        <v>291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71</v>
      </c>
      <c r="Q149" s="740"/>
      <c r="R149" s="740"/>
      <c r="S149" s="740"/>
      <c r="T149" s="740"/>
      <c r="U149" s="740"/>
      <c r="V149" s="741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71</v>
      </c>
      <c r="Q150" s="740"/>
      <c r="R150" s="740"/>
      <c r="S150" s="740"/>
      <c r="T150" s="740"/>
      <c r="U150" s="740"/>
      <c r="V150" s="741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293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114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294</v>
      </c>
      <c r="B153" s="54" t="s">
        <v>295</v>
      </c>
      <c r="C153" s="31">
        <v>4301011564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2"/>
      <c r="R153" s="732"/>
      <c r="S153" s="732"/>
      <c r="T153" s="733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294</v>
      </c>
      <c r="B154" s="54" t="s">
        <v>297</v>
      </c>
      <c r="C154" s="31">
        <v>4301011562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2"/>
      <c r="R154" s="732"/>
      <c r="S154" s="732"/>
      <c r="T154" s="733"/>
      <c r="U154" s="34"/>
      <c r="V154" s="34"/>
      <c r="W154" s="35" t="s">
        <v>69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71</v>
      </c>
      <c r="Q155" s="740"/>
      <c r="R155" s="740"/>
      <c r="S155" s="740"/>
      <c r="T155" s="740"/>
      <c r="U155" s="740"/>
      <c r="V155" s="741"/>
      <c r="W155" s="37" t="s">
        <v>72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71</v>
      </c>
      <c r="Q156" s="740"/>
      <c r="R156" s="740"/>
      <c r="S156" s="740"/>
      <c r="T156" s="740"/>
      <c r="U156" s="740"/>
      <c r="V156" s="741"/>
      <c r="W156" s="37" t="s">
        <v>69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64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298</v>
      </c>
      <c r="B158" s="54" t="s">
        <v>299</v>
      </c>
      <c r="C158" s="31">
        <v>4301031235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298</v>
      </c>
      <c r="B159" s="54" t="s">
        <v>301</v>
      </c>
      <c r="C159" s="31">
        <v>4301031234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71</v>
      </c>
      <c r="Q160" s="740"/>
      <c r="R160" s="740"/>
      <c r="S160" s="740"/>
      <c r="T160" s="740"/>
      <c r="U160" s="740"/>
      <c r="V160" s="741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71</v>
      </c>
      <c r="Q161" s="740"/>
      <c r="R161" s="740"/>
      <c r="S161" s="740"/>
      <c r="T161" s="740"/>
      <c r="U161" s="740"/>
      <c r="V161" s="741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73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302</v>
      </c>
      <c r="B163" s="54" t="s">
        <v>303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302</v>
      </c>
      <c r="B164" s="54" t="s">
        <v>304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71</v>
      </c>
      <c r="Q165" s="740"/>
      <c r="R165" s="740"/>
      <c r="S165" s="740"/>
      <c r="T165" s="740"/>
      <c r="U165" s="740"/>
      <c r="V165" s="741"/>
      <c r="W165" s="37" t="s">
        <v>72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71</v>
      </c>
      <c r="Q166" s="740"/>
      <c r="R166" s="740"/>
      <c r="S166" s="740"/>
      <c r="T166" s="740"/>
      <c r="U166" s="740"/>
      <c r="V166" s="741"/>
      <c r="W166" s="37" t="s">
        <v>69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112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114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305</v>
      </c>
      <c r="B169" s="54" t="s">
        <v>306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71</v>
      </c>
      <c r="Q171" s="740"/>
      <c r="R171" s="740"/>
      <c r="S171" s="740"/>
      <c r="T171" s="740"/>
      <c r="U171" s="740"/>
      <c r="V171" s="741"/>
      <c r="W171" s="37" t="s">
        <v>72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71</v>
      </c>
      <c r="Q172" s="740"/>
      <c r="R172" s="740"/>
      <c r="S172" s="740"/>
      <c r="T172" s="740"/>
      <c r="U172" s="740"/>
      <c r="V172" s="741"/>
      <c r="W172" s="37" t="s">
        <v>69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64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69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69</v>
      </c>
      <c r="X176" s="723">
        <v>20</v>
      </c>
      <c r="Y176" s="724">
        <f>IFERROR(IF(X176="",0,CEILING((X176/$H176),1)*$H176),"")</f>
        <v>27</v>
      </c>
      <c r="Z176" s="36">
        <f>IFERROR(IF(Y176=0,"",ROUNDUP(Y176/H176,0)*0.02175),"")</f>
        <v>6.5250000000000002E-2</v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21.400000000000002</v>
      </c>
      <c r="BN176" s="64">
        <f>IFERROR(Y176*I176/H176,"0")</f>
        <v>28.890000000000004</v>
      </c>
      <c r="BO176" s="64">
        <f>IFERROR(1/J176*(X176/H176),"0")</f>
        <v>3.968253968253968E-2</v>
      </c>
      <c r="BP176" s="64">
        <f>IFERROR(1/J176*(Y176/H176),"0")</f>
        <v>5.3571428571428568E-2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71</v>
      </c>
      <c r="Q179" s="740"/>
      <c r="R179" s="740"/>
      <c r="S179" s="740"/>
      <c r="T179" s="740"/>
      <c r="U179" s="740"/>
      <c r="V179" s="741"/>
      <c r="W179" s="37" t="s">
        <v>72</v>
      </c>
      <c r="X179" s="725">
        <f>IFERROR(X174/H174,"0")+IFERROR(X175/H175,"0")+IFERROR(X176/H176,"0")+IFERROR(X177/H177,"0")+IFERROR(X178/H178,"0")</f>
        <v>2.2222222222222223</v>
      </c>
      <c r="Y179" s="725">
        <f>IFERROR(Y174/H174,"0")+IFERROR(Y175/H175,"0")+IFERROR(Y176/H176,"0")+IFERROR(Y177/H177,"0")+IFERROR(Y178/H178,"0")</f>
        <v>3</v>
      </c>
      <c r="Z179" s="725">
        <f>IFERROR(IF(Z174="",0,Z174),"0")+IFERROR(IF(Z175="",0,Z175),"0")+IFERROR(IF(Z176="",0,Z176),"0")+IFERROR(IF(Z177="",0,Z177),"0")+IFERROR(IF(Z178="",0,Z178),"0")</f>
        <v>6.5250000000000002E-2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71</v>
      </c>
      <c r="Q180" s="740"/>
      <c r="R180" s="740"/>
      <c r="S180" s="740"/>
      <c r="T180" s="740"/>
      <c r="U180" s="740"/>
      <c r="V180" s="741"/>
      <c r="W180" s="37" t="s">
        <v>69</v>
      </c>
      <c r="X180" s="725">
        <f>IFERROR(SUM(X174:X178),"0")</f>
        <v>20</v>
      </c>
      <c r="Y180" s="725">
        <f>IFERROR(SUM(Y174:Y178),"0")</f>
        <v>27</v>
      </c>
      <c r="Z180" s="37"/>
      <c r="AA180" s="726"/>
      <c r="AB180" s="726"/>
      <c r="AC180" s="726"/>
    </row>
    <row r="181" spans="1:68" ht="14.25" customHeight="1" x14ac:dyDescent="0.25">
      <c r="A181" s="742" t="s">
        <v>73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69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327</v>
      </c>
      <c r="B183" s="54" t="s">
        <v>328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69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71</v>
      </c>
      <c r="Q185" s="740"/>
      <c r="R185" s="740"/>
      <c r="S185" s="740"/>
      <c r="T185" s="740"/>
      <c r="U185" s="740"/>
      <c r="V185" s="741"/>
      <c r="W185" s="37" t="s">
        <v>72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71</v>
      </c>
      <c r="Q186" s="740"/>
      <c r="R186" s="740"/>
      <c r="S186" s="740"/>
      <c r="T186" s="740"/>
      <c r="U186" s="740"/>
      <c r="V186" s="741"/>
      <c r="W186" s="37" t="s">
        <v>69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332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333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166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36" t="s">
        <v>336</v>
      </c>
      <c r="Q190" s="732"/>
      <c r="R190" s="732"/>
      <c r="S190" s="732"/>
      <c r="T190" s="733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71</v>
      </c>
      <c r="Q191" s="740"/>
      <c r="R191" s="740"/>
      <c r="S191" s="740"/>
      <c r="T191" s="740"/>
      <c r="U191" s="740"/>
      <c r="V191" s="741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71</v>
      </c>
      <c r="Q192" s="740"/>
      <c r="R192" s="740"/>
      <c r="S192" s="740"/>
      <c r="T192" s="740"/>
      <c r="U192" s="740"/>
      <c r="V192" s="741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64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69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71</v>
      </c>
      <c r="Q202" s="740"/>
      <c r="R202" s="740"/>
      <c r="S202" s="740"/>
      <c r="T202" s="740"/>
      <c r="U202" s="740"/>
      <c r="V202" s="741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71</v>
      </c>
      <c r="Q203" s="740"/>
      <c r="R203" s="740"/>
      <c r="S203" s="740"/>
      <c r="T203" s="740"/>
      <c r="U203" s="740"/>
      <c r="V203" s="741"/>
      <c r="W203" s="37" t="s">
        <v>69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customHeight="1" x14ac:dyDescent="0.25">
      <c r="A204" s="744" t="s">
        <v>358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114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71</v>
      </c>
      <c r="Q208" s="740"/>
      <c r="R208" s="740"/>
      <c r="S208" s="740"/>
      <c r="T208" s="740"/>
      <c r="U208" s="740"/>
      <c r="V208" s="741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71</v>
      </c>
      <c r="Q209" s="740"/>
      <c r="R209" s="740"/>
      <c r="S209" s="740"/>
      <c r="T209" s="740"/>
      <c r="U209" s="740"/>
      <c r="V209" s="741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166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71</v>
      </c>
      <c r="Q213" s="740"/>
      <c r="R213" s="740"/>
      <c r="S213" s="740"/>
      <c r="T213" s="740"/>
      <c r="U213" s="740"/>
      <c r="V213" s="741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71</v>
      </c>
      <c r="Q214" s="740"/>
      <c r="R214" s="740"/>
      <c r="S214" s="740"/>
      <c r="T214" s="740"/>
      <c r="U214" s="740"/>
      <c r="V214" s="741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64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69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69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69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69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71</v>
      </c>
      <c r="Q224" s="740"/>
      <c r="R224" s="740"/>
      <c r="S224" s="740"/>
      <c r="T224" s="740"/>
      <c r="U224" s="740"/>
      <c r="V224" s="741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71</v>
      </c>
      <c r="Q225" s="740"/>
      <c r="R225" s="740"/>
      <c r="S225" s="740"/>
      <c r="T225" s="740"/>
      <c r="U225" s="740"/>
      <c r="V225" s="741"/>
      <c r="W225" s="37" t="s">
        <v>69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customHeight="1" x14ac:dyDescent="0.25">
      <c r="A226" s="742" t="s">
        <v>73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69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69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69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69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69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69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71</v>
      </c>
      <c r="Q238" s="740"/>
      <c r="R238" s="740"/>
      <c r="S238" s="740"/>
      <c r="T238" s="740"/>
      <c r="U238" s="740"/>
      <c r="V238" s="741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71</v>
      </c>
      <c r="Q239" s="740"/>
      <c r="R239" s="740"/>
      <c r="S239" s="740"/>
      <c r="T239" s="740"/>
      <c r="U239" s="740"/>
      <c r="V239" s="741"/>
      <c r="W239" s="37" t="s">
        <v>69</v>
      </c>
      <c r="X239" s="725">
        <f>IFERROR(SUM(X227:X237),"0")</f>
        <v>0</v>
      </c>
      <c r="Y239" s="725">
        <f>IFERROR(SUM(Y227:Y237),"0")</f>
        <v>0</v>
      </c>
      <c r="Z239" s="37"/>
      <c r="AA239" s="726"/>
      <c r="AB239" s="726"/>
      <c r="AC239" s="726"/>
    </row>
    <row r="240" spans="1:68" ht="14.25" customHeight="1" x14ac:dyDescent="0.25">
      <c r="A240" s="742" t="s">
        <v>213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420</v>
      </c>
      <c r="B242" s="54" t="s">
        <v>421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69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423</v>
      </c>
      <c r="B243" s="54" t="s">
        <v>424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426</v>
      </c>
      <c r="B244" s="54" t="s">
        <v>427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69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71</v>
      </c>
      <c r="Q245" s="740"/>
      <c r="R245" s="740"/>
      <c r="S245" s="740"/>
      <c r="T245" s="740"/>
      <c r="U245" s="740"/>
      <c r="V245" s="741"/>
      <c r="W245" s="37" t="s">
        <v>72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71</v>
      </c>
      <c r="Q246" s="740"/>
      <c r="R246" s="740"/>
      <c r="S246" s="740"/>
      <c r="T246" s="740"/>
      <c r="U246" s="740"/>
      <c r="V246" s="741"/>
      <c r="W246" s="37" t="s">
        <v>69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44" t="s">
        <v>429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114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430</v>
      </c>
      <c r="B249" s="54" t="s">
        <v>431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430</v>
      </c>
      <c r="B250" s="54" t="s">
        <v>433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435</v>
      </c>
      <c r="B251" s="54" t="s">
        <v>436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438</v>
      </c>
      <c r="B252" s="54" t="s">
        <v>439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440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71</v>
      </c>
      <c r="Q257" s="740"/>
      <c r="R257" s="740"/>
      <c r="S257" s="740"/>
      <c r="T257" s="740"/>
      <c r="U257" s="740"/>
      <c r="V257" s="741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71</v>
      </c>
      <c r="Q258" s="740"/>
      <c r="R258" s="740"/>
      <c r="S258" s="740"/>
      <c r="T258" s="740"/>
      <c r="U258" s="740"/>
      <c r="V258" s="741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449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114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450</v>
      </c>
      <c r="B261" s="54" t="s">
        <v>451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450</v>
      </c>
      <c r="B262" s="54" t="s">
        <v>452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71</v>
      </c>
      <c r="Q269" s="740"/>
      <c r="R269" s="740"/>
      <c r="S269" s="740"/>
      <c r="T269" s="740"/>
      <c r="U269" s="740"/>
      <c r="V269" s="741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71</v>
      </c>
      <c r="Q270" s="740"/>
      <c r="R270" s="740"/>
      <c r="S270" s="740"/>
      <c r="T270" s="740"/>
      <c r="U270" s="740"/>
      <c r="V270" s="741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166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913" t="s">
        <v>471</v>
      </c>
      <c r="Q272" s="732"/>
      <c r="R272" s="732"/>
      <c r="S272" s="732"/>
      <c r="T272" s="733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71</v>
      </c>
      <c r="Q273" s="740"/>
      <c r="R273" s="740"/>
      <c r="S273" s="740"/>
      <c r="T273" s="740"/>
      <c r="U273" s="740"/>
      <c r="V273" s="741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71</v>
      </c>
      <c r="Q274" s="740"/>
      <c r="R274" s="740"/>
      <c r="S274" s="740"/>
      <c r="T274" s="740"/>
      <c r="U274" s="740"/>
      <c r="V274" s="741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473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114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63" t="s">
        <v>479</v>
      </c>
      <c r="Q278" s="732"/>
      <c r="R278" s="732"/>
      <c r="S278" s="732"/>
      <c r="T278" s="733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69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71</v>
      </c>
      <c r="Q283" s="740"/>
      <c r="R283" s="740"/>
      <c r="S283" s="740"/>
      <c r="T283" s="740"/>
      <c r="U283" s="740"/>
      <c r="V283" s="741"/>
      <c r="W283" s="37" t="s">
        <v>72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71</v>
      </c>
      <c r="Q284" s="740"/>
      <c r="R284" s="740"/>
      <c r="S284" s="740"/>
      <c r="T284" s="740"/>
      <c r="U284" s="740"/>
      <c r="V284" s="741"/>
      <c r="W284" s="37" t="s">
        <v>69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490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114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69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71</v>
      </c>
      <c r="Q288" s="740"/>
      <c r="R288" s="740"/>
      <c r="S288" s="740"/>
      <c r="T288" s="740"/>
      <c r="U288" s="740"/>
      <c r="V288" s="741"/>
      <c r="W288" s="37" t="s">
        <v>72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71</v>
      </c>
      <c r="Q289" s="740"/>
      <c r="R289" s="740"/>
      <c r="S289" s="740"/>
      <c r="T289" s="740"/>
      <c r="U289" s="740"/>
      <c r="V289" s="741"/>
      <c r="W289" s="37" t="s">
        <v>69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493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114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71</v>
      </c>
      <c r="Q295" s="740"/>
      <c r="R295" s="740"/>
      <c r="S295" s="740"/>
      <c r="T295" s="740"/>
      <c r="U295" s="740"/>
      <c r="V295" s="741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71</v>
      </c>
      <c r="Q296" s="740"/>
      <c r="R296" s="740"/>
      <c r="S296" s="740"/>
      <c r="T296" s="740"/>
      <c r="U296" s="740"/>
      <c r="V296" s="741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502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73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69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69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69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71</v>
      </c>
      <c r="Q304" s="740"/>
      <c r="R304" s="740"/>
      <c r="S304" s="740"/>
      <c r="T304" s="740"/>
      <c r="U304" s="740"/>
      <c r="V304" s="741"/>
      <c r="W304" s="37" t="s">
        <v>72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71</v>
      </c>
      <c r="Q305" s="740"/>
      <c r="R305" s="740"/>
      <c r="S305" s="740"/>
      <c r="T305" s="740"/>
      <c r="U305" s="740"/>
      <c r="V305" s="741"/>
      <c r="W305" s="37" t="s">
        <v>69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customHeight="1" x14ac:dyDescent="0.25">
      <c r="A306" s="744" t="s">
        <v>516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73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71</v>
      </c>
      <c r="Q309" s="740"/>
      <c r="R309" s="740"/>
      <c r="S309" s="740"/>
      <c r="T309" s="740"/>
      <c r="U309" s="740"/>
      <c r="V309" s="741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71</v>
      </c>
      <c r="Q310" s="740"/>
      <c r="R310" s="740"/>
      <c r="S310" s="740"/>
      <c r="T310" s="740"/>
      <c r="U310" s="740"/>
      <c r="V310" s="741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520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114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71</v>
      </c>
      <c r="Q314" s="740"/>
      <c r="R314" s="740"/>
      <c r="S314" s="740"/>
      <c r="T314" s="740"/>
      <c r="U314" s="740"/>
      <c r="V314" s="741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71</v>
      </c>
      <c r="Q315" s="740"/>
      <c r="R315" s="740"/>
      <c r="S315" s="740"/>
      <c r="T315" s="740"/>
      <c r="U315" s="740"/>
      <c r="V315" s="741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64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71</v>
      </c>
      <c r="Q319" s="740"/>
      <c r="R319" s="740"/>
      <c r="S319" s="740"/>
      <c r="T319" s="740"/>
      <c r="U319" s="740"/>
      <c r="V319" s="741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71</v>
      </c>
      <c r="Q320" s="740"/>
      <c r="R320" s="740"/>
      <c r="S320" s="740"/>
      <c r="T320" s="740"/>
      <c r="U320" s="740"/>
      <c r="V320" s="741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528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114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951" t="s">
        <v>534</v>
      </c>
      <c r="Q324" s="732"/>
      <c r="R324" s="732"/>
      <c r="S324" s="732"/>
      <c r="T324" s="733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69</v>
      </c>
      <c r="X325" s="723">
        <v>190</v>
      </c>
      <c r="Y325" s="724">
        <f t="shared" si="62"/>
        <v>194.4</v>
      </c>
      <c r="Z325" s="36">
        <f>IFERROR(IF(Y325=0,"",ROUNDUP(Y325/H325,0)*0.02175),"")</f>
        <v>0.39149999999999996</v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198.44444444444443</v>
      </c>
      <c r="BN325" s="64">
        <f t="shared" si="64"/>
        <v>203.03999999999996</v>
      </c>
      <c r="BO325" s="64">
        <f t="shared" si="65"/>
        <v>0.31415343915343913</v>
      </c>
      <c r="BP325" s="64">
        <f t="shared" si="66"/>
        <v>0.3214285714285714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69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71</v>
      </c>
      <c r="Q331" s="740"/>
      <c r="R331" s="740"/>
      <c r="S331" s="740"/>
      <c r="T331" s="740"/>
      <c r="U331" s="740"/>
      <c r="V331" s="741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17.592592592592592</v>
      </c>
      <c r="Y331" s="725">
        <f>IFERROR(Y323/H323,"0")+IFERROR(Y324/H324,"0")+IFERROR(Y325/H325,"0")+IFERROR(Y326/H326,"0")+IFERROR(Y327/H327,"0")+IFERROR(Y328/H328,"0")+IFERROR(Y329/H329,"0")+IFERROR(Y330/H330,"0")</f>
        <v>18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0.39149999999999996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71</v>
      </c>
      <c r="Q332" s="740"/>
      <c r="R332" s="740"/>
      <c r="S332" s="740"/>
      <c r="T332" s="740"/>
      <c r="U332" s="740"/>
      <c r="V332" s="741"/>
      <c r="W332" s="37" t="s">
        <v>69</v>
      </c>
      <c r="X332" s="725">
        <f>IFERROR(SUM(X323:X330),"0")</f>
        <v>190</v>
      </c>
      <c r="Y332" s="725">
        <f>IFERROR(SUM(Y323:Y330),"0")</f>
        <v>194.4</v>
      </c>
      <c r="Z332" s="37"/>
      <c r="AA332" s="726"/>
      <c r="AB332" s="726"/>
      <c r="AC332" s="726"/>
    </row>
    <row r="333" spans="1:68" ht="14.25" customHeight="1" x14ac:dyDescent="0.25">
      <c r="A333" s="742" t="s">
        <v>64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69</v>
      </c>
      <c r="X334" s="723">
        <v>90</v>
      </c>
      <c r="Y334" s="724">
        <f>IFERROR(IF(X334="",0,CEILING((X334/$H334),1)*$H334),"")</f>
        <v>92.4</v>
      </c>
      <c r="Z334" s="36">
        <f>IFERROR(IF(Y334=0,"",ROUNDUP(Y334/H334,0)*0.00753),"")</f>
        <v>0.16566</v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95.571428571428555</v>
      </c>
      <c r="BN334" s="64">
        <f>IFERROR(Y334*I334/H334,"0")</f>
        <v>98.12</v>
      </c>
      <c r="BO334" s="64">
        <f>IFERROR(1/J334*(X334/H334),"0")</f>
        <v>0.13736263736263735</v>
      </c>
      <c r="BP334" s="64">
        <f>IFERROR(1/J334*(Y334/H334),"0")</f>
        <v>0.14102564102564102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69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71</v>
      </c>
      <c r="Q338" s="740"/>
      <c r="R338" s="740"/>
      <c r="S338" s="740"/>
      <c r="T338" s="740"/>
      <c r="U338" s="740"/>
      <c r="V338" s="741"/>
      <c r="W338" s="37" t="s">
        <v>72</v>
      </c>
      <c r="X338" s="725">
        <f>IFERROR(X334/H334,"0")+IFERROR(X335/H335,"0")+IFERROR(X336/H336,"0")+IFERROR(X337/H337,"0")</f>
        <v>21.428571428571427</v>
      </c>
      <c r="Y338" s="725">
        <f>IFERROR(Y334/H334,"0")+IFERROR(Y335/H335,"0")+IFERROR(Y336/H336,"0")+IFERROR(Y337/H337,"0")</f>
        <v>22</v>
      </c>
      <c r="Z338" s="725">
        <f>IFERROR(IF(Z334="",0,Z334),"0")+IFERROR(IF(Z335="",0,Z335),"0")+IFERROR(IF(Z336="",0,Z336),"0")+IFERROR(IF(Z337="",0,Z337),"0")</f>
        <v>0.16566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71</v>
      </c>
      <c r="Q339" s="740"/>
      <c r="R339" s="740"/>
      <c r="S339" s="740"/>
      <c r="T339" s="740"/>
      <c r="U339" s="740"/>
      <c r="V339" s="741"/>
      <c r="W339" s="37" t="s">
        <v>69</v>
      </c>
      <c r="X339" s="725">
        <f>IFERROR(SUM(X334:X337),"0")</f>
        <v>90</v>
      </c>
      <c r="Y339" s="725">
        <f>IFERROR(SUM(Y334:Y337),"0")</f>
        <v>92.4</v>
      </c>
      <c r="Z339" s="37"/>
      <c r="AA339" s="726"/>
      <c r="AB339" s="726"/>
      <c r="AC339" s="726"/>
    </row>
    <row r="340" spans="1:68" ht="14.25" customHeight="1" x14ac:dyDescent="0.25">
      <c r="A340" s="742" t="s">
        <v>73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69</v>
      </c>
      <c r="X341" s="723">
        <v>500</v>
      </c>
      <c r="Y341" s="724">
        <f t="shared" ref="Y341:Y346" si="67">IFERROR(IF(X341="",0,CEILING((X341/$H341),1)*$H341),"")</f>
        <v>507</v>
      </c>
      <c r="Z341" s="36">
        <f>IFERROR(IF(Y341=0,"",ROUNDUP(Y341/H341,0)*0.02175),"")</f>
        <v>1.4137499999999998</v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535.76923076923083</v>
      </c>
      <c r="BN341" s="64">
        <f t="shared" ref="BN341:BN346" si="69">IFERROR(Y341*I341/H341,"0")</f>
        <v>543.2700000000001</v>
      </c>
      <c r="BO341" s="64">
        <f t="shared" ref="BO341:BO346" si="70">IFERROR(1/J341*(X341/H341),"0")</f>
        <v>1.1446886446886446</v>
      </c>
      <c r="BP341" s="64">
        <f t="shared" ref="BP341:BP346" si="71">IFERROR(1/J341*(Y341/H341),"0")</f>
        <v>1.1607142857142856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69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71</v>
      </c>
      <c r="Q347" s="740"/>
      <c r="R347" s="740"/>
      <c r="S347" s="740"/>
      <c r="T347" s="740"/>
      <c r="U347" s="740"/>
      <c r="V347" s="741"/>
      <c r="W347" s="37" t="s">
        <v>72</v>
      </c>
      <c r="X347" s="725">
        <f>IFERROR(X341/H341,"0")+IFERROR(X342/H342,"0")+IFERROR(X343/H343,"0")+IFERROR(X344/H344,"0")+IFERROR(X345/H345,"0")+IFERROR(X346/H346,"0")</f>
        <v>64.102564102564102</v>
      </c>
      <c r="Y347" s="725">
        <f>IFERROR(Y341/H341,"0")+IFERROR(Y342/H342,"0")+IFERROR(Y343/H343,"0")+IFERROR(Y344/H344,"0")+IFERROR(Y345/H345,"0")+IFERROR(Y346/H346,"0")</f>
        <v>65</v>
      </c>
      <c r="Z347" s="725">
        <f>IFERROR(IF(Z341="",0,Z341),"0")+IFERROR(IF(Z342="",0,Z342),"0")+IFERROR(IF(Z343="",0,Z343),"0")+IFERROR(IF(Z344="",0,Z344),"0")+IFERROR(IF(Z345="",0,Z345),"0")+IFERROR(IF(Z346="",0,Z346),"0")</f>
        <v>1.4137499999999998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71</v>
      </c>
      <c r="Q348" s="740"/>
      <c r="R348" s="740"/>
      <c r="S348" s="740"/>
      <c r="T348" s="740"/>
      <c r="U348" s="740"/>
      <c r="V348" s="741"/>
      <c r="W348" s="37" t="s">
        <v>69</v>
      </c>
      <c r="X348" s="725">
        <f>IFERROR(SUM(X341:X346),"0")</f>
        <v>500</v>
      </c>
      <c r="Y348" s="725">
        <f>IFERROR(SUM(Y341:Y346),"0")</f>
        <v>507</v>
      </c>
      <c r="Z348" s="37"/>
      <c r="AA348" s="726"/>
      <c r="AB348" s="726"/>
      <c r="AC348" s="726"/>
    </row>
    <row r="349" spans="1:68" ht="14.25" customHeight="1" x14ac:dyDescent="0.25">
      <c r="A349" s="742" t="s">
        <v>213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69</v>
      </c>
      <c r="X350" s="723">
        <v>15</v>
      </c>
      <c r="Y350" s="724">
        <f>IFERROR(IF(X350="",0,CEILING((X350/$H350),1)*$H350),"")</f>
        <v>16.8</v>
      </c>
      <c r="Z350" s="36">
        <f>IFERROR(IF(Y350=0,"",ROUNDUP(Y350/H350,0)*0.02175),"")</f>
        <v>4.3499999999999997E-2</v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16.007142857142856</v>
      </c>
      <c r="BN350" s="64">
        <f>IFERROR(Y350*I350/H350,"0")</f>
        <v>17.928000000000001</v>
      </c>
      <c r="BO350" s="64">
        <f>IFERROR(1/J350*(X350/H350),"0")</f>
        <v>3.188775510204081E-2</v>
      </c>
      <c r="BP350" s="64">
        <f>IFERROR(1/J350*(Y350/H350),"0")</f>
        <v>3.5714285714285712E-2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69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71</v>
      </c>
      <c r="Q353" s="740"/>
      <c r="R353" s="740"/>
      <c r="S353" s="740"/>
      <c r="T353" s="740"/>
      <c r="U353" s="740"/>
      <c r="V353" s="741"/>
      <c r="W353" s="37" t="s">
        <v>72</v>
      </c>
      <c r="X353" s="725">
        <f>IFERROR(X350/H350,"0")+IFERROR(X351/H351,"0")+IFERROR(X352/H352,"0")</f>
        <v>1.7857142857142856</v>
      </c>
      <c r="Y353" s="725">
        <f>IFERROR(Y350/H350,"0")+IFERROR(Y351/H351,"0")+IFERROR(Y352/H352,"0")</f>
        <v>2</v>
      </c>
      <c r="Z353" s="725">
        <f>IFERROR(IF(Z350="",0,Z350),"0")+IFERROR(IF(Z351="",0,Z351),"0")+IFERROR(IF(Z352="",0,Z352),"0")</f>
        <v>4.3499999999999997E-2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71</v>
      </c>
      <c r="Q354" s="740"/>
      <c r="R354" s="740"/>
      <c r="S354" s="740"/>
      <c r="T354" s="740"/>
      <c r="U354" s="740"/>
      <c r="V354" s="741"/>
      <c r="W354" s="37" t="s">
        <v>69</v>
      </c>
      <c r="X354" s="725">
        <f>IFERROR(SUM(X350:X352),"0")</f>
        <v>15</v>
      </c>
      <c r="Y354" s="725">
        <f>IFERROR(SUM(Y350:Y352),"0")</f>
        <v>16.8</v>
      </c>
      <c r="Z354" s="37"/>
      <c r="AA354" s="726"/>
      <c r="AB354" s="726"/>
      <c r="AC354" s="726"/>
    </row>
    <row r="355" spans="1:68" ht="14.25" customHeight="1" x14ac:dyDescent="0.25">
      <c r="A355" s="742" t="s">
        <v>103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39" t="s">
        <v>591</v>
      </c>
      <c r="Q356" s="732"/>
      <c r="R356" s="732"/>
      <c r="S356" s="732"/>
      <c r="T356" s="733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97" t="s">
        <v>595</v>
      </c>
      <c r="Q357" s="732"/>
      <c r="R357" s="732"/>
      <c r="S357" s="732"/>
      <c r="T357" s="733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69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69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71</v>
      </c>
      <c r="Q360" s="740"/>
      <c r="R360" s="740"/>
      <c r="S360" s="740"/>
      <c r="T360" s="740"/>
      <c r="U360" s="740"/>
      <c r="V360" s="741"/>
      <c r="W360" s="37" t="s">
        <v>72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71</v>
      </c>
      <c r="Q361" s="740"/>
      <c r="R361" s="740"/>
      <c r="S361" s="740"/>
      <c r="T361" s="740"/>
      <c r="U361" s="740"/>
      <c r="V361" s="741"/>
      <c r="W361" s="37" t="s">
        <v>69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601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71</v>
      </c>
      <c r="Q366" s="740"/>
      <c r="R366" s="740"/>
      <c r="S366" s="740"/>
      <c r="T366" s="740"/>
      <c r="U366" s="740"/>
      <c r="V366" s="741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71</v>
      </c>
      <c r="Q367" s="740"/>
      <c r="R367" s="740"/>
      <c r="S367" s="740"/>
      <c r="T367" s="740"/>
      <c r="U367" s="740"/>
      <c r="V367" s="741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611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64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71</v>
      </c>
      <c r="Q371" s="740"/>
      <c r="R371" s="740"/>
      <c r="S371" s="740"/>
      <c r="T371" s="740"/>
      <c r="U371" s="740"/>
      <c r="V371" s="741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71</v>
      </c>
      <c r="Q372" s="740"/>
      <c r="R372" s="740"/>
      <c r="S372" s="740"/>
      <c r="T372" s="740"/>
      <c r="U372" s="740"/>
      <c r="V372" s="741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73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69</v>
      </c>
      <c r="X374" s="723">
        <v>140</v>
      </c>
      <c r="Y374" s="724">
        <f>IFERROR(IF(X374="",0,CEILING((X374/$H374),1)*$H374),"")</f>
        <v>145.79999999999998</v>
      </c>
      <c r="Z374" s="36">
        <f>IFERROR(IF(Y374=0,"",ROUNDUP(Y374/H374,0)*0.02175),"")</f>
        <v>0.39149999999999996</v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149.74814814814815</v>
      </c>
      <c r="BN374" s="64">
        <f>IFERROR(Y374*I374/H374,"0")</f>
        <v>155.95199999999997</v>
      </c>
      <c r="BO374" s="64">
        <f>IFERROR(1/J374*(X374/H374),"0")</f>
        <v>0.30864197530864201</v>
      </c>
      <c r="BP374" s="64">
        <f>IFERROR(1/J374*(Y374/H374),"0")</f>
        <v>0.3214285714285714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69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69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71</v>
      </c>
      <c r="Q377" s="740"/>
      <c r="R377" s="740"/>
      <c r="S377" s="740"/>
      <c r="T377" s="740"/>
      <c r="U377" s="740"/>
      <c r="V377" s="741"/>
      <c r="W377" s="37" t="s">
        <v>72</v>
      </c>
      <c r="X377" s="725">
        <f>IFERROR(X374/H374,"0")+IFERROR(X375/H375,"0")+IFERROR(X376/H376,"0")</f>
        <v>17.283950617283953</v>
      </c>
      <c r="Y377" s="725">
        <f>IFERROR(Y374/H374,"0")+IFERROR(Y375/H375,"0")+IFERROR(Y376/H376,"0")</f>
        <v>18</v>
      </c>
      <c r="Z377" s="725">
        <f>IFERROR(IF(Z374="",0,Z374),"0")+IFERROR(IF(Z375="",0,Z375),"0")+IFERROR(IF(Z376="",0,Z376),"0")</f>
        <v>0.39149999999999996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71</v>
      </c>
      <c r="Q378" s="740"/>
      <c r="R378" s="740"/>
      <c r="S378" s="740"/>
      <c r="T378" s="740"/>
      <c r="U378" s="740"/>
      <c r="V378" s="741"/>
      <c r="W378" s="37" t="s">
        <v>69</v>
      </c>
      <c r="X378" s="725">
        <f>IFERROR(SUM(X374:X376),"0")</f>
        <v>140</v>
      </c>
      <c r="Y378" s="725">
        <f>IFERROR(SUM(Y374:Y376),"0")</f>
        <v>145.79999999999998</v>
      </c>
      <c r="Z378" s="37"/>
      <c r="AA378" s="726"/>
      <c r="AB378" s="726"/>
      <c r="AC378" s="726"/>
    </row>
    <row r="379" spans="1:68" ht="27.75" customHeight="1" x14ac:dyDescent="0.2">
      <c r="A379" s="825" t="s">
        <v>624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625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114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2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69</v>
      </c>
      <c r="X383" s="723">
        <v>160</v>
      </c>
      <c r="Y383" s="724">
        <f t="shared" si="72"/>
        <v>165</v>
      </c>
      <c r="Z383" s="36">
        <f>IFERROR(IF(Y383=0,"",ROUNDUP(Y383/H383,0)*0.02175),"")</f>
        <v>0.23924999999999999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165.12</v>
      </c>
      <c r="BN383" s="64">
        <f t="shared" si="74"/>
        <v>170.28000000000003</v>
      </c>
      <c r="BO383" s="64">
        <f t="shared" si="75"/>
        <v>0.22222222222222221</v>
      </c>
      <c r="BP383" s="64">
        <f t="shared" si="76"/>
        <v>0.22916666666666666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69</v>
      </c>
      <c r="X385" s="723">
        <v>0</v>
      </c>
      <c r="Y385" s="724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69</v>
      </c>
      <c r="X387" s="723">
        <v>200</v>
      </c>
      <c r="Y387" s="724">
        <f t="shared" si="72"/>
        <v>210</v>
      </c>
      <c r="Z387" s="36">
        <f>IFERROR(IF(Y387=0,"",ROUNDUP(Y387/H387,0)*0.02175),"")</f>
        <v>0.30449999999999999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206.4</v>
      </c>
      <c r="BN387" s="64">
        <f t="shared" si="74"/>
        <v>216.72</v>
      </c>
      <c r="BO387" s="64">
        <f t="shared" si="75"/>
        <v>0.27777777777777779</v>
      </c>
      <c r="BP387" s="64">
        <f t="shared" si="76"/>
        <v>0.29166666666666663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71</v>
      </c>
      <c r="Q393" s="740"/>
      <c r="R393" s="740"/>
      <c r="S393" s="740"/>
      <c r="T393" s="740"/>
      <c r="U393" s="740"/>
      <c r="V393" s="741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24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25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0.54374999999999996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71</v>
      </c>
      <c r="Q394" s="740"/>
      <c r="R394" s="740"/>
      <c r="S394" s="740"/>
      <c r="T394" s="740"/>
      <c r="U394" s="740"/>
      <c r="V394" s="741"/>
      <c r="W394" s="37" t="s">
        <v>69</v>
      </c>
      <c r="X394" s="725">
        <f>IFERROR(SUM(X382:X392),"0")</f>
        <v>360</v>
      </c>
      <c r="Y394" s="725">
        <f>IFERROR(SUM(Y382:Y392),"0")</f>
        <v>375</v>
      </c>
      <c r="Z394" s="37"/>
      <c r="AA394" s="726"/>
      <c r="AB394" s="726"/>
      <c r="AC394" s="726"/>
    </row>
    <row r="395" spans="1:68" ht="14.25" customHeight="1" x14ac:dyDescent="0.25">
      <c r="A395" s="742" t="s">
        <v>166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69</v>
      </c>
      <c r="X396" s="723">
        <v>1200</v>
      </c>
      <c r="Y396" s="724">
        <f>IFERROR(IF(X396="",0,CEILING((X396/$H396),1)*$H396),"")</f>
        <v>1200</v>
      </c>
      <c r="Z396" s="36">
        <f>IFERROR(IF(Y396=0,"",ROUNDUP(Y396/H396,0)*0.02175),"")</f>
        <v>1.7399999999999998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1238.4000000000001</v>
      </c>
      <c r="BN396" s="64">
        <f>IFERROR(Y396*I396/H396,"0")</f>
        <v>1238.4000000000001</v>
      </c>
      <c r="BO396" s="64">
        <f>IFERROR(1/J396*(X396/H396),"0")</f>
        <v>1.6666666666666665</v>
      </c>
      <c r="BP396" s="64">
        <f>IFERROR(1/J396*(Y396/H396),"0")</f>
        <v>1.6666666666666665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69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71</v>
      </c>
      <c r="Q398" s="740"/>
      <c r="R398" s="740"/>
      <c r="S398" s="740"/>
      <c r="T398" s="740"/>
      <c r="U398" s="740"/>
      <c r="V398" s="741"/>
      <c r="W398" s="37" t="s">
        <v>72</v>
      </c>
      <c r="X398" s="725">
        <f>IFERROR(X396/H396,"0")+IFERROR(X397/H397,"0")</f>
        <v>80</v>
      </c>
      <c r="Y398" s="725">
        <f>IFERROR(Y396/H396,"0")+IFERROR(Y397/H397,"0")</f>
        <v>80</v>
      </c>
      <c r="Z398" s="725">
        <f>IFERROR(IF(Z396="",0,Z396),"0")+IFERROR(IF(Z397="",0,Z397),"0")</f>
        <v>1.7399999999999998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71</v>
      </c>
      <c r="Q399" s="740"/>
      <c r="R399" s="740"/>
      <c r="S399" s="740"/>
      <c r="T399" s="740"/>
      <c r="U399" s="740"/>
      <c r="V399" s="741"/>
      <c r="W399" s="37" t="s">
        <v>69</v>
      </c>
      <c r="X399" s="725">
        <f>IFERROR(SUM(X396:X397),"0")</f>
        <v>1200</v>
      </c>
      <c r="Y399" s="725">
        <f>IFERROR(SUM(Y396:Y397),"0")</f>
        <v>1200</v>
      </c>
      <c r="Z399" s="37"/>
      <c r="AA399" s="726"/>
      <c r="AB399" s="726"/>
      <c r="AC399" s="726"/>
    </row>
    <row r="400" spans="1:68" ht="14.25" customHeight="1" x14ac:dyDescent="0.25">
      <c r="A400" s="742" t="s">
        <v>73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71</v>
      </c>
      <c r="Q404" s="740"/>
      <c r="R404" s="740"/>
      <c r="S404" s="740"/>
      <c r="T404" s="740"/>
      <c r="U404" s="740"/>
      <c r="V404" s="741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71</v>
      </c>
      <c r="Q405" s="740"/>
      <c r="R405" s="740"/>
      <c r="S405" s="740"/>
      <c r="T405" s="740"/>
      <c r="U405" s="740"/>
      <c r="V405" s="741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213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69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71</v>
      </c>
      <c r="Q409" s="740"/>
      <c r="R409" s="740"/>
      <c r="S409" s="740"/>
      <c r="T409" s="740"/>
      <c r="U409" s="740"/>
      <c r="V409" s="741"/>
      <c r="W409" s="37" t="s">
        <v>72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71</v>
      </c>
      <c r="Q410" s="740"/>
      <c r="R410" s="740"/>
      <c r="S410" s="740"/>
      <c r="T410" s="740"/>
      <c r="U410" s="740"/>
      <c r="V410" s="741"/>
      <c r="W410" s="37" t="s">
        <v>69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customHeight="1" x14ac:dyDescent="0.25">
      <c r="A411" s="744" t="s">
        <v>670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114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6" t="s">
        <v>673</v>
      </c>
      <c r="Q413" s="732"/>
      <c r="R413" s="732"/>
      <c r="S413" s="732"/>
      <c r="T413" s="733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71</v>
      </c>
      <c r="Q420" s="740"/>
      <c r="R420" s="740"/>
      <c r="S420" s="740"/>
      <c r="T420" s="740"/>
      <c r="U420" s="740"/>
      <c r="V420" s="741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71</v>
      </c>
      <c r="Q421" s="740"/>
      <c r="R421" s="740"/>
      <c r="S421" s="740"/>
      <c r="T421" s="740"/>
      <c r="U421" s="740"/>
      <c r="V421" s="741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64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69</v>
      </c>
      <c r="X423" s="723">
        <v>20</v>
      </c>
      <c r="Y423" s="724">
        <f>IFERROR(IF(X423="",0,CEILING((X423/$H423),1)*$H423),"")</f>
        <v>21.9</v>
      </c>
      <c r="Z423" s="36">
        <f>IFERROR(IF(Y423=0,"",ROUNDUP(Y423/H423,0)*0.00753),"")</f>
        <v>3.7650000000000003E-2</v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21.187214611872147</v>
      </c>
      <c r="BN423" s="64">
        <f>IFERROR(Y423*I423/H423,"0")</f>
        <v>23.199999999999996</v>
      </c>
      <c r="BO423" s="64">
        <f>IFERROR(1/J423*(X423/H423),"0")</f>
        <v>2.9270577215782696E-2</v>
      </c>
      <c r="BP423" s="64">
        <f>IFERROR(1/J423*(Y423/H423),"0")</f>
        <v>3.2051282051282048E-2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71</v>
      </c>
      <c r="Q425" s="740"/>
      <c r="R425" s="740"/>
      <c r="S425" s="740"/>
      <c r="T425" s="740"/>
      <c r="U425" s="740"/>
      <c r="V425" s="741"/>
      <c r="W425" s="37" t="s">
        <v>72</v>
      </c>
      <c r="X425" s="725">
        <f>IFERROR(X423/H423,"0")+IFERROR(X424/H424,"0")</f>
        <v>4.5662100456621006</v>
      </c>
      <c r="Y425" s="725">
        <f>IFERROR(Y423/H423,"0")+IFERROR(Y424/H424,"0")</f>
        <v>5</v>
      </c>
      <c r="Z425" s="725">
        <f>IFERROR(IF(Z423="",0,Z423),"0")+IFERROR(IF(Z424="",0,Z424),"0")</f>
        <v>3.7650000000000003E-2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71</v>
      </c>
      <c r="Q426" s="740"/>
      <c r="R426" s="740"/>
      <c r="S426" s="740"/>
      <c r="T426" s="740"/>
      <c r="U426" s="740"/>
      <c r="V426" s="741"/>
      <c r="W426" s="37" t="s">
        <v>69</v>
      </c>
      <c r="X426" s="725">
        <f>IFERROR(SUM(X423:X424),"0")</f>
        <v>20</v>
      </c>
      <c r="Y426" s="725">
        <f>IFERROR(SUM(Y423:Y424),"0")</f>
        <v>21.9</v>
      </c>
      <c r="Z426" s="37"/>
      <c r="AA426" s="726"/>
      <c r="AB426" s="726"/>
      <c r="AC426" s="726"/>
    </row>
    <row r="427" spans="1:68" ht="14.25" customHeight="1" x14ac:dyDescent="0.25">
      <c r="A427" s="742" t="s">
        <v>73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69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2"/>
      <c r="R430" s="732"/>
      <c r="S430" s="732"/>
      <c r="T430" s="733"/>
      <c r="U430" s="34"/>
      <c r="V430" s="34"/>
      <c r="W430" s="35" t="s">
        <v>69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2"/>
      <c r="R431" s="732"/>
      <c r="S431" s="732"/>
      <c r="T431" s="733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71</v>
      </c>
      <c r="Q433" s="740"/>
      <c r="R433" s="740"/>
      <c r="S433" s="740"/>
      <c r="T433" s="740"/>
      <c r="U433" s="740"/>
      <c r="V433" s="741"/>
      <c r="W433" s="37" t="s">
        <v>72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71</v>
      </c>
      <c r="Q434" s="740"/>
      <c r="R434" s="740"/>
      <c r="S434" s="740"/>
      <c r="T434" s="740"/>
      <c r="U434" s="740"/>
      <c r="V434" s="741"/>
      <c r="W434" s="37" t="s">
        <v>69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213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69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71</v>
      </c>
      <c r="Q437" s="740"/>
      <c r="R437" s="740"/>
      <c r="S437" s="740"/>
      <c r="T437" s="740"/>
      <c r="U437" s="740"/>
      <c r="V437" s="741"/>
      <c r="W437" s="37" t="s">
        <v>72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71</v>
      </c>
      <c r="Q438" s="740"/>
      <c r="R438" s="740"/>
      <c r="S438" s="740"/>
      <c r="T438" s="740"/>
      <c r="U438" s="740"/>
      <c r="V438" s="741"/>
      <c r="W438" s="37" t="s">
        <v>69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709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710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114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71</v>
      </c>
      <c r="Q443" s="740"/>
      <c r="R443" s="740"/>
      <c r="S443" s="740"/>
      <c r="T443" s="740"/>
      <c r="U443" s="740"/>
      <c r="V443" s="741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71</v>
      </c>
      <c r="Q444" s="740"/>
      <c r="R444" s="740"/>
      <c r="S444" s="740"/>
      <c r="T444" s="740"/>
      <c r="U444" s="740"/>
      <c r="V444" s="741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64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97" t="s">
        <v>740</v>
      </c>
      <c r="Q458" s="732"/>
      <c r="R458" s="732"/>
      <c r="S458" s="732"/>
      <c r="T458" s="733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71</v>
      </c>
      <c r="Q465" s="740"/>
      <c r="R465" s="740"/>
      <c r="S465" s="740"/>
      <c r="T465" s="740"/>
      <c r="U465" s="740"/>
      <c r="V465" s="741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71</v>
      </c>
      <c r="Q466" s="740"/>
      <c r="R466" s="740"/>
      <c r="S466" s="740"/>
      <c r="T466" s="740"/>
      <c r="U466" s="740"/>
      <c r="V466" s="741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73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71</v>
      </c>
      <c r="Q470" s="740"/>
      <c r="R470" s="740"/>
      <c r="S470" s="740"/>
      <c r="T470" s="740"/>
      <c r="U470" s="740"/>
      <c r="V470" s="741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71</v>
      </c>
      <c r="Q471" s="740"/>
      <c r="R471" s="740"/>
      <c r="S471" s="740"/>
      <c r="T471" s="740"/>
      <c r="U471" s="740"/>
      <c r="V471" s="741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103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69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765</v>
      </c>
      <c r="B474" s="54" t="s">
        <v>766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71</v>
      </c>
      <c r="Q475" s="740"/>
      <c r="R475" s="740"/>
      <c r="S475" s="740"/>
      <c r="T475" s="740"/>
      <c r="U475" s="740"/>
      <c r="V475" s="741"/>
      <c r="W475" s="37" t="s">
        <v>72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71</v>
      </c>
      <c r="Q476" s="740"/>
      <c r="R476" s="740"/>
      <c r="S476" s="740"/>
      <c r="T476" s="740"/>
      <c r="U476" s="740"/>
      <c r="V476" s="741"/>
      <c r="W476" s="37" t="s">
        <v>69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768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166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769</v>
      </c>
      <c r="B479" s="54" t="s">
        <v>770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71</v>
      </c>
      <c r="Q480" s="740"/>
      <c r="R480" s="740"/>
      <c r="S480" s="740"/>
      <c r="T480" s="740"/>
      <c r="U480" s="740"/>
      <c r="V480" s="741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71</v>
      </c>
      <c r="Q481" s="740"/>
      <c r="R481" s="740"/>
      <c r="S481" s="740"/>
      <c r="T481" s="740"/>
      <c r="U481" s="740"/>
      <c r="V481" s="741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64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772</v>
      </c>
      <c r="B483" s="54" t="s">
        <v>773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775</v>
      </c>
      <c r="B484" s="54" t="s">
        <v>776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781</v>
      </c>
      <c r="B486" s="54" t="s">
        <v>782</v>
      </c>
      <c r="C486" s="31">
        <v>4301031327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2"/>
      <c r="R486" s="732"/>
      <c r="S486" s="732"/>
      <c r="T486" s="733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781</v>
      </c>
      <c r="B487" s="54" t="s">
        <v>783</v>
      </c>
      <c r="C487" s="31">
        <v>4301031359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01" t="s">
        <v>784</v>
      </c>
      <c r="Q487" s="732"/>
      <c r="R487" s="732"/>
      <c r="S487" s="732"/>
      <c r="T487" s="733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71</v>
      </c>
      <c r="Q488" s="740"/>
      <c r="R488" s="740"/>
      <c r="S488" s="740"/>
      <c r="T488" s="740"/>
      <c r="U488" s="740"/>
      <c r="V488" s="741"/>
      <c r="W488" s="37" t="s">
        <v>72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71</v>
      </c>
      <c r="Q489" s="740"/>
      <c r="R489" s="740"/>
      <c r="S489" s="740"/>
      <c r="T489" s="740"/>
      <c r="U489" s="740"/>
      <c r="V489" s="741"/>
      <c r="W489" s="37" t="s">
        <v>69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42" t="s">
        <v>103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785</v>
      </c>
      <c r="B491" s="54" t="s">
        <v>786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71</v>
      </c>
      <c r="Q492" s="740"/>
      <c r="R492" s="740"/>
      <c r="S492" s="740"/>
      <c r="T492" s="740"/>
      <c r="U492" s="740"/>
      <c r="V492" s="741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71</v>
      </c>
      <c r="Q493" s="740"/>
      <c r="R493" s="740"/>
      <c r="S493" s="740"/>
      <c r="T493" s="740"/>
      <c r="U493" s="740"/>
      <c r="V493" s="741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787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788</v>
      </c>
      <c r="B495" s="54" t="s">
        <v>789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71</v>
      </c>
      <c r="Q496" s="740"/>
      <c r="R496" s="740"/>
      <c r="S496" s="740"/>
      <c r="T496" s="740"/>
      <c r="U496" s="740"/>
      <c r="V496" s="741"/>
      <c r="W496" s="37" t="s">
        <v>72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71</v>
      </c>
      <c r="Q497" s="740"/>
      <c r="R497" s="740"/>
      <c r="S497" s="740"/>
      <c r="T497" s="740"/>
      <c r="U497" s="740"/>
      <c r="V497" s="741"/>
      <c r="W497" s="37" t="s">
        <v>69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791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64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792</v>
      </c>
      <c r="B500" s="54" t="s">
        <v>793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797</v>
      </c>
      <c r="B502" s="54" t="s">
        <v>798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800</v>
      </c>
      <c r="B503" s="54" t="s">
        <v>801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81" t="s">
        <v>802</v>
      </c>
      <c r="Q503" s="732"/>
      <c r="R503" s="732"/>
      <c r="S503" s="732"/>
      <c r="T503" s="733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71</v>
      </c>
      <c r="Q504" s="740"/>
      <c r="R504" s="740"/>
      <c r="S504" s="740"/>
      <c r="T504" s="740"/>
      <c r="U504" s="740"/>
      <c r="V504" s="741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71</v>
      </c>
      <c r="Q505" s="740"/>
      <c r="R505" s="740"/>
      <c r="S505" s="740"/>
      <c r="T505" s="740"/>
      <c r="U505" s="740"/>
      <c r="V505" s="741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804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64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805</v>
      </c>
      <c r="B508" s="54" t="s">
        <v>806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71</v>
      </c>
      <c r="Q509" s="740"/>
      <c r="R509" s="740"/>
      <c r="S509" s="740"/>
      <c r="T509" s="740"/>
      <c r="U509" s="740"/>
      <c r="V509" s="741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71</v>
      </c>
      <c r="Q510" s="740"/>
      <c r="R510" s="740"/>
      <c r="S510" s="740"/>
      <c r="T510" s="740"/>
      <c r="U510" s="740"/>
      <c r="V510" s="741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808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808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114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809</v>
      </c>
      <c r="B514" s="54" t="s">
        <v>810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69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811</v>
      </c>
      <c r="B515" s="54" t="s">
        <v>812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814</v>
      </c>
      <c r="B516" s="54" t="s">
        <v>815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817</v>
      </c>
      <c r="B517" s="54" t="s">
        <v>818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69</v>
      </c>
      <c r="X517" s="723">
        <v>50</v>
      </c>
      <c r="Y517" s="724">
        <f t="shared" si="89"/>
        <v>52.800000000000004</v>
      </c>
      <c r="Z517" s="36">
        <f t="shared" si="90"/>
        <v>0.1196</v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53.409090909090907</v>
      </c>
      <c r="BN517" s="64">
        <f t="shared" si="92"/>
        <v>56.400000000000006</v>
      </c>
      <c r="BO517" s="64">
        <f t="shared" si="93"/>
        <v>9.1054778554778545E-2</v>
      </c>
      <c r="BP517" s="64">
        <f t="shared" si="94"/>
        <v>9.6153846153846159E-2</v>
      </c>
    </row>
    <row r="518" spans="1:68" ht="16.5" customHeight="1" x14ac:dyDescent="0.25">
      <c r="A518" s="54" t="s">
        <v>820</v>
      </c>
      <c r="B518" s="54" t="s">
        <v>821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823</v>
      </c>
      <c r="B519" s="54" t="s">
        <v>824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69</v>
      </c>
      <c r="X519" s="723">
        <v>200</v>
      </c>
      <c r="Y519" s="724">
        <f t="shared" si="89"/>
        <v>200.64000000000001</v>
      </c>
      <c r="Z519" s="36">
        <f t="shared" si="90"/>
        <v>0.45448</v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213.63636363636363</v>
      </c>
      <c r="BN519" s="64">
        <f t="shared" si="92"/>
        <v>214.32</v>
      </c>
      <c r="BO519" s="64">
        <f t="shared" si="93"/>
        <v>0.36421911421911418</v>
      </c>
      <c r="BP519" s="64">
        <f t="shared" si="94"/>
        <v>0.36538461538461542</v>
      </c>
    </row>
    <row r="520" spans="1:68" ht="27" customHeight="1" x14ac:dyDescent="0.25">
      <c r="A520" s="54" t="s">
        <v>826</v>
      </c>
      <c r="B520" s="54" t="s">
        <v>827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1" t="s">
        <v>828</v>
      </c>
      <c r="Q520" s="732"/>
      <c r="R520" s="732"/>
      <c r="S520" s="732"/>
      <c r="T520" s="733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826</v>
      </c>
      <c r="B521" s="54" t="s">
        <v>829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807" t="s">
        <v>832</v>
      </c>
      <c r="Q522" s="732"/>
      <c r="R522" s="732"/>
      <c r="S522" s="732"/>
      <c r="T522" s="733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833</v>
      </c>
      <c r="B523" s="54" t="s">
        <v>834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67" t="s">
        <v>835</v>
      </c>
      <c r="Q523" s="732"/>
      <c r="R523" s="732"/>
      <c r="S523" s="732"/>
      <c r="T523" s="733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833</v>
      </c>
      <c r="B524" s="54" t="s">
        <v>836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71</v>
      </c>
      <c r="Q525" s="740"/>
      <c r="R525" s="740"/>
      <c r="S525" s="740"/>
      <c r="T525" s="740"/>
      <c r="U525" s="740"/>
      <c r="V525" s="741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47.348484848484844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48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0.57408000000000003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71</v>
      </c>
      <c r="Q526" s="740"/>
      <c r="R526" s="740"/>
      <c r="S526" s="740"/>
      <c r="T526" s="740"/>
      <c r="U526" s="740"/>
      <c r="V526" s="741"/>
      <c r="W526" s="37" t="s">
        <v>69</v>
      </c>
      <c r="X526" s="725">
        <f>IFERROR(SUM(X514:X524),"0")</f>
        <v>250</v>
      </c>
      <c r="Y526" s="725">
        <f>IFERROR(SUM(Y514:Y524),"0")</f>
        <v>253.44000000000003</v>
      </c>
      <c r="Z526" s="37"/>
      <c r="AA526" s="726"/>
      <c r="AB526" s="726"/>
      <c r="AC526" s="726"/>
    </row>
    <row r="527" spans="1:68" ht="14.25" customHeight="1" x14ac:dyDescent="0.25">
      <c r="A527" s="742" t="s">
        <v>166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837</v>
      </c>
      <c r="B528" s="54" t="s">
        <v>838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69</v>
      </c>
      <c r="X528" s="723">
        <v>200</v>
      </c>
      <c r="Y528" s="724">
        <f>IFERROR(IF(X528="",0,CEILING((X528/$H528),1)*$H528),"")</f>
        <v>200.64000000000001</v>
      </c>
      <c r="Z528" s="36">
        <f>IFERROR(IF(Y528=0,"",ROUNDUP(Y528/H528,0)*0.01196),"")</f>
        <v>0.45448</v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213.63636363636363</v>
      </c>
      <c r="BN528" s="64">
        <f>IFERROR(Y528*I528/H528,"0")</f>
        <v>214.32</v>
      </c>
      <c r="BO528" s="64">
        <f>IFERROR(1/J528*(X528/H528),"0")</f>
        <v>0.36421911421911418</v>
      </c>
      <c r="BP528" s="64">
        <f>IFERROR(1/J528*(Y528/H528),"0")</f>
        <v>0.36538461538461542</v>
      </c>
    </row>
    <row r="529" spans="1:68" ht="16.5" customHeight="1" x14ac:dyDescent="0.25">
      <c r="A529" s="54" t="s">
        <v>840</v>
      </c>
      <c r="B529" s="54" t="s">
        <v>841</v>
      </c>
      <c r="C529" s="31">
        <v>4301020206</v>
      </c>
      <c r="D529" s="727">
        <v>4680115880054</v>
      </c>
      <c r="E529" s="728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840</v>
      </c>
      <c r="B530" s="54" t="s">
        <v>842</v>
      </c>
      <c r="C530" s="31">
        <v>4301020364</v>
      </c>
      <c r="D530" s="727">
        <v>4680115880054</v>
      </c>
      <c r="E530" s="728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1003" t="s">
        <v>843</v>
      </c>
      <c r="Q530" s="732"/>
      <c r="R530" s="732"/>
      <c r="S530" s="732"/>
      <c r="T530" s="733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71</v>
      </c>
      <c r="Q531" s="740"/>
      <c r="R531" s="740"/>
      <c r="S531" s="740"/>
      <c r="T531" s="740"/>
      <c r="U531" s="740"/>
      <c r="V531" s="741"/>
      <c r="W531" s="37" t="s">
        <v>72</v>
      </c>
      <c r="X531" s="725">
        <f>IFERROR(X528/H528,"0")+IFERROR(X529/H529,"0")+IFERROR(X530/H530,"0")</f>
        <v>37.878787878787875</v>
      </c>
      <c r="Y531" s="725">
        <f>IFERROR(Y528/H528,"0")+IFERROR(Y529/H529,"0")+IFERROR(Y530/H530,"0")</f>
        <v>38</v>
      </c>
      <c r="Z531" s="725">
        <f>IFERROR(IF(Z528="",0,Z528),"0")+IFERROR(IF(Z529="",0,Z529),"0")+IFERROR(IF(Z530="",0,Z530),"0")</f>
        <v>0.45448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71</v>
      </c>
      <c r="Q532" s="740"/>
      <c r="R532" s="740"/>
      <c r="S532" s="740"/>
      <c r="T532" s="740"/>
      <c r="U532" s="740"/>
      <c r="V532" s="741"/>
      <c r="W532" s="37" t="s">
        <v>69</v>
      </c>
      <c r="X532" s="725">
        <f>IFERROR(SUM(X528:X530),"0")</f>
        <v>200</v>
      </c>
      <c r="Y532" s="725">
        <f>IFERROR(SUM(Y528:Y530),"0")</f>
        <v>200.64000000000001</v>
      </c>
      <c r="Z532" s="37"/>
      <c r="AA532" s="726"/>
      <c r="AB532" s="726"/>
      <c r="AC532" s="726"/>
    </row>
    <row r="533" spans="1:68" ht="14.25" customHeight="1" x14ac:dyDescent="0.25">
      <c r="A533" s="742" t="s">
        <v>64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844</v>
      </c>
      <c r="B534" s="54" t="s">
        <v>845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69</v>
      </c>
      <c r="X534" s="723">
        <v>50</v>
      </c>
      <c r="Y534" s="724">
        <f t="shared" ref="Y534:Y542" si="95">IFERROR(IF(X534="",0,CEILING((X534/$H534),1)*$H534),"")</f>
        <v>52.800000000000004</v>
      </c>
      <c r="Z534" s="36">
        <f>IFERROR(IF(Y534=0,"",ROUNDUP(Y534/H534,0)*0.01196),"")</f>
        <v>0.1196</v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53.409090909090907</v>
      </c>
      <c r="BN534" s="64">
        <f t="shared" ref="BN534:BN542" si="97">IFERROR(Y534*I534/H534,"0")</f>
        <v>56.400000000000006</v>
      </c>
      <c r="BO534" s="64">
        <f t="shared" ref="BO534:BO542" si="98">IFERROR(1/J534*(X534/H534),"0")</f>
        <v>9.1054778554778545E-2</v>
      </c>
      <c r="BP534" s="64">
        <f t="shared" ref="BP534:BP542" si="99">IFERROR(1/J534*(Y534/H534),"0")</f>
        <v>9.6153846153846159E-2</v>
      </c>
    </row>
    <row r="535" spans="1:68" ht="27" customHeight="1" x14ac:dyDescent="0.25">
      <c r="A535" s="54" t="s">
        <v>847</v>
      </c>
      <c r="B535" s="54" t="s">
        <v>848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69</v>
      </c>
      <c r="X535" s="723">
        <v>50</v>
      </c>
      <c r="Y535" s="724">
        <f t="shared" si="95"/>
        <v>52.800000000000004</v>
      </c>
      <c r="Z535" s="36">
        <f>IFERROR(IF(Y535=0,"",ROUNDUP(Y535/H535,0)*0.01196),"")</f>
        <v>0.1196</v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53.409090909090907</v>
      </c>
      <c r="BN535" s="64">
        <f t="shared" si="97"/>
        <v>56.400000000000006</v>
      </c>
      <c r="BO535" s="64">
        <f t="shared" si="98"/>
        <v>9.1054778554778545E-2</v>
      </c>
      <c r="BP535" s="64">
        <f t="shared" si="99"/>
        <v>9.6153846153846159E-2</v>
      </c>
    </row>
    <row r="536" spans="1:68" ht="27" customHeight="1" x14ac:dyDescent="0.25">
      <c r="A536" s="54" t="s">
        <v>850</v>
      </c>
      <c r="B536" s="54" t="s">
        <v>851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69</v>
      </c>
      <c r="X536" s="723">
        <v>25</v>
      </c>
      <c r="Y536" s="724">
        <f t="shared" si="95"/>
        <v>26.400000000000002</v>
      </c>
      <c r="Z536" s="36">
        <f>IFERROR(IF(Y536=0,"",ROUNDUP(Y536/H536,0)*0.01196),"")</f>
        <v>5.9799999999999999E-2</v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26.704545454545453</v>
      </c>
      <c r="BN536" s="64">
        <f t="shared" si="97"/>
        <v>28.200000000000003</v>
      </c>
      <c r="BO536" s="64">
        <f t="shared" si="98"/>
        <v>4.5527389277389273E-2</v>
      </c>
      <c r="BP536" s="64">
        <f t="shared" si="99"/>
        <v>4.807692307692308E-2</v>
      </c>
    </row>
    <row r="537" spans="1:68" ht="27" customHeight="1" x14ac:dyDescent="0.25">
      <c r="A537" s="54" t="s">
        <v>853</v>
      </c>
      <c r="B537" s="54" t="s">
        <v>854</v>
      </c>
      <c r="C537" s="31">
        <v>4301031249</v>
      </c>
      <c r="D537" s="727">
        <v>4680115882072</v>
      </c>
      <c r="E537" s="728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8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2"/>
      <c r="R537" s="732"/>
      <c r="S537" s="732"/>
      <c r="T537" s="733"/>
      <c r="U537" s="34"/>
      <c r="V537" s="34"/>
      <c r="W537" s="35" t="s">
        <v>69</v>
      </c>
      <c r="X537" s="723">
        <v>0</v>
      </c>
      <c r="Y537" s="724">
        <f t="shared" si="95"/>
        <v>0</v>
      </c>
      <c r="Z537" s="36" t="str">
        <f>IFERROR(IF(Y537=0,"",ROUNDUP(Y537/H537,0)*0.00902),"")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853</v>
      </c>
      <c r="B538" s="54" t="s">
        <v>856</v>
      </c>
      <c r="C538" s="31">
        <v>4301031383</v>
      </c>
      <c r="D538" s="727">
        <v>4680115882072</v>
      </c>
      <c r="E538" s="728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9" t="s">
        <v>857</v>
      </c>
      <c r="Q538" s="732"/>
      <c r="R538" s="732"/>
      <c r="S538" s="732"/>
      <c r="T538" s="733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858</v>
      </c>
      <c r="B539" s="54" t="s">
        <v>859</v>
      </c>
      <c r="C539" s="31">
        <v>4301031251</v>
      </c>
      <c r="D539" s="727">
        <v>4680115882102</v>
      </c>
      <c r="E539" s="728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2"/>
      <c r="R539" s="732"/>
      <c r="S539" s="732"/>
      <c r="T539" s="733"/>
      <c r="U539" s="34"/>
      <c r="V539" s="34"/>
      <c r="W539" s="35" t="s">
        <v>69</v>
      </c>
      <c r="X539" s="723">
        <v>0</v>
      </c>
      <c r="Y539" s="724">
        <f t="shared" si="95"/>
        <v>0</v>
      </c>
      <c r="Z539" s="36" t="str">
        <f>IFERROR(IF(Y539=0,"",ROUNDUP(Y539/H539,0)*0.00902),"")</f>
        <v/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858</v>
      </c>
      <c r="B540" s="54" t="s">
        <v>860</v>
      </c>
      <c r="C540" s="31">
        <v>4301031385</v>
      </c>
      <c r="D540" s="727">
        <v>4680115882102</v>
      </c>
      <c r="E540" s="728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5" t="s">
        <v>861</v>
      </c>
      <c r="Q540" s="732"/>
      <c r="R540" s="732"/>
      <c r="S540" s="732"/>
      <c r="T540" s="733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4301031253</v>
      </c>
      <c r="D541" s="727">
        <v>4680115882096</v>
      </c>
      <c r="E541" s="728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10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2"/>
      <c r="R541" s="732"/>
      <c r="S541" s="732"/>
      <c r="T541" s="733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863</v>
      </c>
      <c r="B542" s="54" t="s">
        <v>865</v>
      </c>
      <c r="C542" s="31">
        <v>4301031384</v>
      </c>
      <c r="D542" s="727">
        <v>4680115882096</v>
      </c>
      <c r="E542" s="728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7" t="s">
        <v>866</v>
      </c>
      <c r="Q542" s="732"/>
      <c r="R542" s="732"/>
      <c r="S542" s="732"/>
      <c r="T542" s="733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71</v>
      </c>
      <c r="Q543" s="740"/>
      <c r="R543" s="740"/>
      <c r="S543" s="740"/>
      <c r="T543" s="740"/>
      <c r="U543" s="740"/>
      <c r="V543" s="741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23.674242424242422</v>
      </c>
      <c r="Y543" s="725">
        <f>IFERROR(Y534/H534,"0")+IFERROR(Y535/H535,"0")+IFERROR(Y536/H536,"0")+IFERROR(Y537/H537,"0")+IFERROR(Y538/H538,"0")+IFERROR(Y539/H539,"0")+IFERROR(Y540/H540,"0")+IFERROR(Y541/H541,"0")+IFERROR(Y542/H542,"0")</f>
        <v>25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0.29899999999999999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71</v>
      </c>
      <c r="Q544" s="740"/>
      <c r="R544" s="740"/>
      <c r="S544" s="740"/>
      <c r="T544" s="740"/>
      <c r="U544" s="740"/>
      <c r="V544" s="741"/>
      <c r="W544" s="37" t="s">
        <v>69</v>
      </c>
      <c r="X544" s="725">
        <f>IFERROR(SUM(X534:X542),"0")</f>
        <v>125</v>
      </c>
      <c r="Y544" s="725">
        <f>IFERROR(SUM(Y534:Y542),"0")</f>
        <v>132</v>
      </c>
      <c r="Z544" s="37"/>
      <c r="AA544" s="726"/>
      <c r="AB544" s="726"/>
      <c r="AC544" s="726"/>
    </row>
    <row r="545" spans="1:68" ht="14.25" customHeight="1" x14ac:dyDescent="0.25">
      <c r="A545" s="742" t="s">
        <v>73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868</v>
      </c>
      <c r="B546" s="54" t="s">
        <v>869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871</v>
      </c>
      <c r="B547" s="54" t="s">
        <v>872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71</v>
      </c>
      <c r="Q549" s="740"/>
      <c r="R549" s="740"/>
      <c r="S549" s="740"/>
      <c r="T549" s="740"/>
      <c r="U549" s="740"/>
      <c r="V549" s="741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71</v>
      </c>
      <c r="Q550" s="740"/>
      <c r="R550" s="740"/>
      <c r="S550" s="740"/>
      <c r="T550" s="740"/>
      <c r="U550" s="740"/>
      <c r="V550" s="741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213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877</v>
      </c>
      <c r="B552" s="54" t="s">
        <v>878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880</v>
      </c>
      <c r="B553" s="54" t="s">
        <v>881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3" t="s">
        <v>882</v>
      </c>
      <c r="Q553" s="732"/>
      <c r="R553" s="732"/>
      <c r="S553" s="732"/>
      <c r="T553" s="733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71</v>
      </c>
      <c r="Q554" s="740"/>
      <c r="R554" s="740"/>
      <c r="S554" s="740"/>
      <c r="T554" s="740"/>
      <c r="U554" s="740"/>
      <c r="V554" s="741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71</v>
      </c>
      <c r="Q555" s="740"/>
      <c r="R555" s="740"/>
      <c r="S555" s="740"/>
      <c r="T555" s="740"/>
      <c r="U555" s="740"/>
      <c r="V555" s="741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883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883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114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884</v>
      </c>
      <c r="B559" s="54" t="s">
        <v>885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82" t="s">
        <v>886</v>
      </c>
      <c r="Q559" s="732"/>
      <c r="R559" s="732"/>
      <c r="S559" s="732"/>
      <c r="T559" s="733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50" t="s">
        <v>890</v>
      </c>
      <c r="Q560" s="732"/>
      <c r="R560" s="732"/>
      <c r="S560" s="732"/>
      <c r="T560" s="733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87" t="s">
        <v>894</v>
      </c>
      <c r="Q561" s="732"/>
      <c r="R561" s="732"/>
      <c r="S561" s="732"/>
      <c r="T561" s="733"/>
      <c r="U561" s="34"/>
      <c r="V561" s="34"/>
      <c r="W561" s="35" t="s">
        <v>69</v>
      </c>
      <c r="X561" s="723">
        <v>120</v>
      </c>
      <c r="Y561" s="724">
        <f t="shared" si="100"/>
        <v>120</v>
      </c>
      <c r="Z561" s="36">
        <f>IFERROR(IF(Y561=0,"",ROUNDUP(Y561/H561,0)*0.02175),"")</f>
        <v>0.21749999999999997</v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124.80000000000001</v>
      </c>
      <c r="BN561" s="64">
        <f t="shared" si="102"/>
        <v>124.80000000000001</v>
      </c>
      <c r="BO561" s="64">
        <f t="shared" si="103"/>
        <v>0.17857142857142855</v>
      </c>
      <c r="BP561" s="64">
        <f t="shared" si="104"/>
        <v>0.17857142857142855</v>
      </c>
    </row>
    <row r="562" spans="1:68" ht="27" customHeight="1" x14ac:dyDescent="0.25">
      <c r="A562" s="54" t="s">
        <v>896</v>
      </c>
      <c r="B562" s="54" t="s">
        <v>897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2" t="s">
        <v>898</v>
      </c>
      <c r="Q562" s="732"/>
      <c r="R562" s="732"/>
      <c r="S562" s="732"/>
      <c r="T562" s="733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1" t="s">
        <v>902</v>
      </c>
      <c r="Q563" s="732"/>
      <c r="R563" s="732"/>
      <c r="S563" s="732"/>
      <c r="T563" s="733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71" t="s">
        <v>905</v>
      </c>
      <c r="Q564" s="732"/>
      <c r="R564" s="732"/>
      <c r="S564" s="732"/>
      <c r="T564" s="733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808" t="s">
        <v>908</v>
      </c>
      <c r="Q565" s="732"/>
      <c r="R565" s="732"/>
      <c r="S565" s="732"/>
      <c r="T565" s="733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71</v>
      </c>
      <c r="Q566" s="740"/>
      <c r="R566" s="740"/>
      <c r="S566" s="740"/>
      <c r="T566" s="740"/>
      <c r="U566" s="740"/>
      <c r="V566" s="741"/>
      <c r="W566" s="37" t="s">
        <v>72</v>
      </c>
      <c r="X566" s="725">
        <f>IFERROR(X559/H559,"0")+IFERROR(X560/H560,"0")+IFERROR(X561/H561,"0")+IFERROR(X562/H562,"0")+IFERROR(X563/H563,"0")+IFERROR(X564/H564,"0")+IFERROR(X565/H565,"0")</f>
        <v>10</v>
      </c>
      <c r="Y566" s="725">
        <f>IFERROR(Y559/H559,"0")+IFERROR(Y560/H560,"0")+IFERROR(Y561/H561,"0")+IFERROR(Y562/H562,"0")+IFERROR(Y563/H563,"0")+IFERROR(Y564/H564,"0")+IFERROR(Y565/H565,"0")</f>
        <v>10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0.21749999999999997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71</v>
      </c>
      <c r="Q567" s="740"/>
      <c r="R567" s="740"/>
      <c r="S567" s="740"/>
      <c r="T567" s="740"/>
      <c r="U567" s="740"/>
      <c r="V567" s="741"/>
      <c r="W567" s="37" t="s">
        <v>69</v>
      </c>
      <c r="X567" s="725">
        <f>IFERROR(SUM(X559:X565),"0")</f>
        <v>120</v>
      </c>
      <c r="Y567" s="725">
        <f>IFERROR(SUM(Y559:Y565),"0")</f>
        <v>120</v>
      </c>
      <c r="Z567" s="37"/>
      <c r="AA567" s="726"/>
      <c r="AB567" s="726"/>
      <c r="AC567" s="726"/>
    </row>
    <row r="568" spans="1:68" ht="14.25" customHeight="1" x14ac:dyDescent="0.25">
      <c r="A568" s="742" t="s">
        <v>166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909</v>
      </c>
      <c r="B569" s="54" t="s">
        <v>910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27" t="s">
        <v>911</v>
      </c>
      <c r="Q569" s="732"/>
      <c r="R569" s="732"/>
      <c r="S569" s="732"/>
      <c r="T569" s="733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912</v>
      </c>
      <c r="B570" s="54" t="s">
        <v>913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2" t="s">
        <v>914</v>
      </c>
      <c r="Q570" s="732"/>
      <c r="R570" s="732"/>
      <c r="S570" s="732"/>
      <c r="T570" s="733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8" t="s">
        <v>917</v>
      </c>
      <c r="Q571" s="732"/>
      <c r="R571" s="732"/>
      <c r="S571" s="732"/>
      <c r="T571" s="733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40" t="s">
        <v>921</v>
      </c>
      <c r="Q572" s="732"/>
      <c r="R572" s="732"/>
      <c r="S572" s="732"/>
      <c r="T572" s="733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71</v>
      </c>
      <c r="Q573" s="740"/>
      <c r="R573" s="740"/>
      <c r="S573" s="740"/>
      <c r="T573" s="740"/>
      <c r="U573" s="740"/>
      <c r="V573" s="741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71</v>
      </c>
      <c r="Q574" s="740"/>
      <c r="R574" s="740"/>
      <c r="S574" s="740"/>
      <c r="T574" s="740"/>
      <c r="U574" s="740"/>
      <c r="V574" s="741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64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922</v>
      </c>
      <c r="B576" s="54" t="s">
        <v>923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5" t="s">
        <v>924</v>
      </c>
      <c r="Q576" s="732"/>
      <c r="R576" s="732"/>
      <c r="S576" s="732"/>
      <c r="T576" s="733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926</v>
      </c>
      <c r="B577" s="54" t="s">
        <v>927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60" t="s">
        <v>928</v>
      </c>
      <c r="Q577" s="732"/>
      <c r="R577" s="732"/>
      <c r="S577" s="732"/>
      <c r="T577" s="733"/>
      <c r="U577" s="34"/>
      <c r="V577" s="34"/>
      <c r="W577" s="35" t="s">
        <v>69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95" t="s">
        <v>932</v>
      </c>
      <c r="Q578" s="732"/>
      <c r="R578" s="732"/>
      <c r="S578" s="732"/>
      <c r="T578" s="733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934</v>
      </c>
      <c r="B579" s="54" t="s">
        <v>935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02" t="s">
        <v>936</v>
      </c>
      <c r="Q579" s="732"/>
      <c r="R579" s="732"/>
      <c r="S579" s="732"/>
      <c r="T579" s="733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938</v>
      </c>
      <c r="B580" s="54" t="s">
        <v>939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38" t="s">
        <v>940</v>
      </c>
      <c r="Q580" s="732"/>
      <c r="R580" s="732"/>
      <c r="S580" s="732"/>
      <c r="T580" s="733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942</v>
      </c>
      <c r="B581" s="54" t="s">
        <v>943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18" t="s">
        <v>944</v>
      </c>
      <c r="Q581" s="732"/>
      <c r="R581" s="732"/>
      <c r="S581" s="732"/>
      <c r="T581" s="733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42" t="s">
        <v>947</v>
      </c>
      <c r="Q582" s="732"/>
      <c r="R582" s="732"/>
      <c r="S582" s="732"/>
      <c r="T582" s="733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71</v>
      </c>
      <c r="Q583" s="740"/>
      <c r="R583" s="740"/>
      <c r="S583" s="740"/>
      <c r="T583" s="740"/>
      <c r="U583" s="740"/>
      <c r="V583" s="741"/>
      <c r="W583" s="37" t="s">
        <v>72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71</v>
      </c>
      <c r="Q584" s="740"/>
      <c r="R584" s="740"/>
      <c r="S584" s="740"/>
      <c r="T584" s="740"/>
      <c r="U584" s="740"/>
      <c r="V584" s="741"/>
      <c r="W584" s="37" t="s">
        <v>69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73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948</v>
      </c>
      <c r="B586" s="54" t="s">
        <v>949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52" t="s">
        <v>950</v>
      </c>
      <c r="Q586" s="732"/>
      <c r="R586" s="732"/>
      <c r="S586" s="732"/>
      <c r="T586" s="733"/>
      <c r="U586" s="34"/>
      <c r="V586" s="34"/>
      <c r="W586" s="35" t="s">
        <v>69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952</v>
      </c>
      <c r="B587" s="54" t="s">
        <v>953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902" t="s">
        <v>954</v>
      </c>
      <c r="Q587" s="732"/>
      <c r="R587" s="732"/>
      <c r="S587" s="732"/>
      <c r="T587" s="733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956</v>
      </c>
      <c r="B588" s="54" t="s">
        <v>957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70" t="s">
        <v>958</v>
      </c>
      <c r="Q588" s="732"/>
      <c r="R588" s="732"/>
      <c r="S588" s="732"/>
      <c r="T588" s="733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959</v>
      </c>
      <c r="B589" s="54" t="s">
        <v>960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9" t="s">
        <v>961</v>
      </c>
      <c r="Q589" s="732"/>
      <c r="R589" s="732"/>
      <c r="S589" s="732"/>
      <c r="T589" s="733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71</v>
      </c>
      <c r="Q590" s="740"/>
      <c r="R590" s="740"/>
      <c r="S590" s="740"/>
      <c r="T590" s="740"/>
      <c r="U590" s="740"/>
      <c r="V590" s="741"/>
      <c r="W590" s="37" t="s">
        <v>72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71</v>
      </c>
      <c r="Q591" s="740"/>
      <c r="R591" s="740"/>
      <c r="S591" s="740"/>
      <c r="T591" s="740"/>
      <c r="U591" s="740"/>
      <c r="V591" s="741"/>
      <c r="W591" s="37" t="s">
        <v>69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213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962</v>
      </c>
      <c r="B593" s="54" t="s">
        <v>963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901" t="s">
        <v>964</v>
      </c>
      <c r="Q593" s="732"/>
      <c r="R593" s="732"/>
      <c r="S593" s="732"/>
      <c r="T593" s="733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966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43" t="s">
        <v>967</v>
      </c>
      <c r="Q594" s="732"/>
      <c r="R594" s="732"/>
      <c r="S594" s="732"/>
      <c r="T594" s="733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968</v>
      </c>
      <c r="B595" s="54" t="s">
        <v>969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6" t="s">
        <v>970</v>
      </c>
      <c r="Q595" s="732"/>
      <c r="R595" s="732"/>
      <c r="S595" s="732"/>
      <c r="T595" s="733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968</v>
      </c>
      <c r="B596" s="54" t="s">
        <v>972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6" t="s">
        <v>973</v>
      </c>
      <c r="Q596" s="732"/>
      <c r="R596" s="732"/>
      <c r="S596" s="732"/>
      <c r="T596" s="733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71</v>
      </c>
      <c r="Q597" s="740"/>
      <c r="R597" s="740"/>
      <c r="S597" s="740"/>
      <c r="T597" s="740"/>
      <c r="U597" s="740"/>
      <c r="V597" s="741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71</v>
      </c>
      <c r="Q598" s="740"/>
      <c r="R598" s="740"/>
      <c r="S598" s="740"/>
      <c r="T598" s="740"/>
      <c r="U598" s="740"/>
      <c r="V598" s="741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974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114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975</v>
      </c>
      <c r="B601" s="54" t="s">
        <v>976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87" t="s">
        <v>977</v>
      </c>
      <c r="Q601" s="732"/>
      <c r="R601" s="732"/>
      <c r="S601" s="732"/>
      <c r="T601" s="733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979</v>
      </c>
      <c r="B602" s="54" t="s">
        <v>980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64" t="s">
        <v>981</v>
      </c>
      <c r="Q602" s="732"/>
      <c r="R602" s="732"/>
      <c r="S602" s="732"/>
      <c r="T602" s="733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71</v>
      </c>
      <c r="Q603" s="740"/>
      <c r="R603" s="740"/>
      <c r="S603" s="740"/>
      <c r="T603" s="740"/>
      <c r="U603" s="740"/>
      <c r="V603" s="741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71</v>
      </c>
      <c r="Q604" s="740"/>
      <c r="R604" s="740"/>
      <c r="S604" s="740"/>
      <c r="T604" s="740"/>
      <c r="U604" s="740"/>
      <c r="V604" s="741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166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983</v>
      </c>
      <c r="B606" s="54" t="s">
        <v>984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15" t="s">
        <v>985</v>
      </c>
      <c r="Q606" s="732"/>
      <c r="R606" s="732"/>
      <c r="S606" s="732"/>
      <c r="T606" s="733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71</v>
      </c>
      <c r="Q607" s="740"/>
      <c r="R607" s="740"/>
      <c r="S607" s="740"/>
      <c r="T607" s="740"/>
      <c r="U607" s="740"/>
      <c r="V607" s="741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71</v>
      </c>
      <c r="Q608" s="740"/>
      <c r="R608" s="740"/>
      <c r="S608" s="740"/>
      <c r="T608" s="740"/>
      <c r="U608" s="740"/>
      <c r="V608" s="741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64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987</v>
      </c>
      <c r="B610" s="54" t="s">
        <v>988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71" t="s">
        <v>989</v>
      </c>
      <c r="Q610" s="732"/>
      <c r="R610" s="732"/>
      <c r="S610" s="732"/>
      <c r="T610" s="733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71</v>
      </c>
      <c r="Q611" s="740"/>
      <c r="R611" s="740"/>
      <c r="S611" s="740"/>
      <c r="T611" s="740"/>
      <c r="U611" s="740"/>
      <c r="V611" s="741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71</v>
      </c>
      <c r="Q612" s="740"/>
      <c r="R612" s="740"/>
      <c r="S612" s="740"/>
      <c r="T612" s="740"/>
      <c r="U612" s="740"/>
      <c r="V612" s="741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73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991</v>
      </c>
      <c r="B614" s="54" t="s">
        <v>992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45" t="s">
        <v>993</v>
      </c>
      <c r="Q614" s="732"/>
      <c r="R614" s="732"/>
      <c r="S614" s="732"/>
      <c r="T614" s="733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71</v>
      </c>
      <c r="Q615" s="740"/>
      <c r="R615" s="740"/>
      <c r="S615" s="740"/>
      <c r="T615" s="740"/>
      <c r="U615" s="740"/>
      <c r="V615" s="741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71</v>
      </c>
      <c r="Q616" s="740"/>
      <c r="R616" s="740"/>
      <c r="S616" s="740"/>
      <c r="T616" s="740"/>
      <c r="U616" s="740"/>
      <c r="V616" s="741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995</v>
      </c>
      <c r="Q617" s="754"/>
      <c r="R617" s="754"/>
      <c r="S617" s="754"/>
      <c r="T617" s="754"/>
      <c r="U617" s="754"/>
      <c r="V617" s="755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3470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3535.98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996</v>
      </c>
      <c r="Q618" s="754"/>
      <c r="R618" s="754"/>
      <c r="S618" s="754"/>
      <c r="T618" s="754"/>
      <c r="U618" s="754"/>
      <c r="V618" s="755"/>
      <c r="W618" s="37" t="s">
        <v>69</v>
      </c>
      <c r="X618" s="725">
        <f>IFERROR(SUM(BM22:BM614),"0")</f>
        <v>3638.3783453330029</v>
      </c>
      <c r="Y618" s="725">
        <f>IFERROR(SUM(BN22:BN614),"0")</f>
        <v>3708.0720000000006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997</v>
      </c>
      <c r="Q619" s="754"/>
      <c r="R619" s="754"/>
      <c r="S619" s="754"/>
      <c r="T619" s="754"/>
      <c r="U619" s="754"/>
      <c r="V619" s="755"/>
      <c r="W619" s="37" t="s">
        <v>998</v>
      </c>
      <c r="X619" s="38">
        <f>ROUNDUP(SUM(BO22:BO614),0)</f>
        <v>6</v>
      </c>
      <c r="Y619" s="38">
        <f>ROUNDUP(SUM(BP22:BP614),0)</f>
        <v>6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999</v>
      </c>
      <c r="Q620" s="754"/>
      <c r="R620" s="754"/>
      <c r="S620" s="754"/>
      <c r="T620" s="754"/>
      <c r="U620" s="754"/>
      <c r="V620" s="755"/>
      <c r="W620" s="37" t="s">
        <v>69</v>
      </c>
      <c r="X620" s="725">
        <f>GrossWeightTotal+PalletQtyTotal*25</f>
        <v>3788.3783453330029</v>
      </c>
      <c r="Y620" s="725">
        <f>GrossWeightTotalR+PalletQtyTotalR*25</f>
        <v>3858.0720000000006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1000</v>
      </c>
      <c r="Q621" s="754"/>
      <c r="R621" s="754"/>
      <c r="S621" s="754"/>
      <c r="T621" s="754"/>
      <c r="U621" s="754"/>
      <c r="V621" s="755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374.89921346199884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383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1001</v>
      </c>
      <c r="Q622" s="754"/>
      <c r="R622" s="754"/>
      <c r="S622" s="754"/>
      <c r="T622" s="754"/>
      <c r="U622" s="754"/>
      <c r="V622" s="755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6.8596200000000005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9" t="s">
        <v>112</v>
      </c>
      <c r="D624" s="872"/>
      <c r="E624" s="872"/>
      <c r="F624" s="872"/>
      <c r="G624" s="872"/>
      <c r="H624" s="873"/>
      <c r="I624" s="729" t="s">
        <v>332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624</v>
      </c>
      <c r="X624" s="873"/>
      <c r="Y624" s="729" t="s">
        <v>709</v>
      </c>
      <c r="Z624" s="872"/>
      <c r="AA624" s="872"/>
      <c r="AB624" s="873"/>
      <c r="AC624" s="715" t="s">
        <v>808</v>
      </c>
      <c r="AD624" s="729" t="s">
        <v>883</v>
      </c>
      <c r="AE624" s="873"/>
      <c r="AF624" s="716"/>
    </row>
    <row r="625" spans="1:32" ht="14.25" customHeight="1" thickTop="1" x14ac:dyDescent="0.2">
      <c r="A625" s="1134" t="s">
        <v>1004</v>
      </c>
      <c r="B625" s="729" t="s">
        <v>63</v>
      </c>
      <c r="C625" s="729" t="s">
        <v>113</v>
      </c>
      <c r="D625" s="729" t="s">
        <v>138</v>
      </c>
      <c r="E625" s="729" t="s">
        <v>221</v>
      </c>
      <c r="F625" s="729" t="s">
        <v>243</v>
      </c>
      <c r="G625" s="729" t="s">
        <v>293</v>
      </c>
      <c r="H625" s="729" t="s">
        <v>112</v>
      </c>
      <c r="I625" s="729" t="s">
        <v>333</v>
      </c>
      <c r="J625" s="729" t="s">
        <v>358</v>
      </c>
      <c r="K625" s="729" t="s">
        <v>429</v>
      </c>
      <c r="L625" s="716"/>
      <c r="M625" s="729" t="s">
        <v>449</v>
      </c>
      <c r="N625" s="716"/>
      <c r="O625" s="729" t="s">
        <v>473</v>
      </c>
      <c r="P625" s="729" t="s">
        <v>490</v>
      </c>
      <c r="Q625" s="729" t="s">
        <v>493</v>
      </c>
      <c r="R625" s="729" t="s">
        <v>502</v>
      </c>
      <c r="S625" s="729" t="s">
        <v>516</v>
      </c>
      <c r="T625" s="729" t="s">
        <v>520</v>
      </c>
      <c r="U625" s="729" t="s">
        <v>528</v>
      </c>
      <c r="V625" s="729" t="s">
        <v>611</v>
      </c>
      <c r="W625" s="729" t="s">
        <v>625</v>
      </c>
      <c r="X625" s="729" t="s">
        <v>670</v>
      </c>
      <c r="Y625" s="729" t="s">
        <v>710</v>
      </c>
      <c r="Z625" s="729" t="s">
        <v>768</v>
      </c>
      <c r="AA625" s="729" t="s">
        <v>791</v>
      </c>
      <c r="AB625" s="729" t="s">
        <v>804</v>
      </c>
      <c r="AC625" s="729" t="s">
        <v>808</v>
      </c>
      <c r="AD625" s="729" t="s">
        <v>883</v>
      </c>
      <c r="AE625" s="729" t="s">
        <v>974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10.8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205.20000000000002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33.6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27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810.59999999999991</v>
      </c>
      <c r="V627" s="46">
        <f>IFERROR(Y370*1,"0")+IFERROR(Y374*1,"0")+IFERROR(Y375*1,"0")+IFERROR(Y376*1,"0")</f>
        <v>145.79999999999998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1575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21.9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586.08000000000004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120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