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94FD8ED-4A09-40BB-A8B9-76B9749F05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Y611" i="1"/>
  <c r="X611" i="1"/>
  <c r="BP610" i="1"/>
  <c r="BO610" i="1"/>
  <c r="BN610" i="1"/>
  <c r="BM610" i="1"/>
  <c r="Z610" i="1"/>
  <c r="Z611" i="1" s="1"/>
  <c r="Y610" i="1"/>
  <c r="Y612" i="1" s="1"/>
  <c r="X608" i="1"/>
  <c r="X607" i="1"/>
  <c r="BO606" i="1"/>
  <c r="BM606" i="1"/>
  <c r="Y606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AE627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0" i="1" s="1"/>
  <c r="Y586" i="1"/>
  <c r="Y591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Z554" i="1" s="1"/>
  <c r="Y552" i="1"/>
  <c r="Y555" i="1" s="1"/>
  <c r="P552" i="1"/>
  <c r="X550" i="1"/>
  <c r="Y549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Y550" i="1" s="1"/>
  <c r="P546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BO539" i="1"/>
  <c r="BM539" i="1"/>
  <c r="Y539" i="1"/>
  <c r="P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BO483" i="1"/>
  <c r="BM483" i="1"/>
  <c r="Y483" i="1"/>
  <c r="Y489" i="1" s="1"/>
  <c r="P483" i="1"/>
  <c r="X481" i="1"/>
  <c r="X480" i="1"/>
  <c r="BO479" i="1"/>
  <c r="BM479" i="1"/>
  <c r="Y479" i="1"/>
  <c r="Y480" i="1" s="1"/>
  <c r="P479" i="1"/>
  <c r="X476" i="1"/>
  <c r="X475" i="1"/>
  <c r="BO474" i="1"/>
  <c r="BM474" i="1"/>
  <c r="Y474" i="1"/>
  <c r="BP474" i="1" s="1"/>
  <c r="P474" i="1"/>
  <c r="BP473" i="1"/>
  <c r="BO473" i="1"/>
  <c r="BN473" i="1"/>
  <c r="BM473" i="1"/>
  <c r="Z473" i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Y471" i="1" s="1"/>
  <c r="P468" i="1"/>
  <c r="X466" i="1"/>
  <c r="X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Y421" i="1" s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Y405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Y377" i="1" s="1"/>
  <c r="P375" i="1"/>
  <c r="BP374" i="1"/>
  <c r="BO374" i="1"/>
  <c r="BN374" i="1"/>
  <c r="BM374" i="1"/>
  <c r="Z374" i="1"/>
  <c r="Y374" i="1"/>
  <c r="P374" i="1"/>
  <c r="X372" i="1"/>
  <c r="Y371" i="1"/>
  <c r="X371" i="1"/>
  <c r="BP370" i="1"/>
  <c r="BO370" i="1"/>
  <c r="BN370" i="1"/>
  <c r="BM370" i="1"/>
  <c r="Z370" i="1"/>
  <c r="Z371" i="1" s="1"/>
  <c r="Y370" i="1"/>
  <c r="P370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Y367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0" i="1" s="1"/>
  <c r="P358" i="1"/>
  <c r="BP357" i="1"/>
  <c r="BO357" i="1"/>
  <c r="BN357" i="1"/>
  <c r="BM357" i="1"/>
  <c r="Z357" i="1"/>
  <c r="Y357" i="1"/>
  <c r="BP356" i="1"/>
  <c r="BO356" i="1"/>
  <c r="BN356" i="1"/>
  <c r="BM356" i="1"/>
  <c r="Z356" i="1"/>
  <c r="Y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Z342" i="1" s="1"/>
  <c r="P342" i="1"/>
  <c r="BP341" i="1"/>
  <c r="BO341" i="1"/>
  <c r="BN341" i="1"/>
  <c r="BM341" i="1"/>
  <c r="Z341" i="1"/>
  <c r="Y341" i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BO323" i="1"/>
  <c r="BM323" i="1"/>
  <c r="Y323" i="1"/>
  <c r="U627" i="1" s="1"/>
  <c r="P323" i="1"/>
  <c r="X320" i="1"/>
  <c r="X319" i="1"/>
  <c r="BO318" i="1"/>
  <c r="BM318" i="1"/>
  <c r="Y318" i="1"/>
  <c r="Y320" i="1" s="1"/>
  <c r="P318" i="1"/>
  <c r="BP317" i="1"/>
  <c r="BO317" i="1"/>
  <c r="BN317" i="1"/>
  <c r="BM317" i="1"/>
  <c r="Z317" i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Z309" i="1" s="1"/>
  <c r="Y308" i="1"/>
  <c r="S627" i="1" s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Y304" i="1" s="1"/>
  <c r="P300" i="1"/>
  <c r="BP299" i="1"/>
  <c r="BO299" i="1"/>
  <c r="BN299" i="1"/>
  <c r="BM299" i="1"/>
  <c r="Z299" i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Y295" i="1" s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P627" i="1" s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Y283" i="1" s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Z273" i="1" s="1"/>
  <c r="Y272" i="1"/>
  <c r="Y274" i="1" s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Y270" i="1" s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K627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46" i="1" s="1"/>
  <c r="P242" i="1"/>
  <c r="BP241" i="1"/>
  <c r="BO241" i="1"/>
  <c r="BN241" i="1"/>
  <c r="BM241" i="1"/>
  <c r="Z241" i="1"/>
  <c r="Y241" i="1"/>
  <c r="Y245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X209" i="1"/>
  <c r="Y208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X192" i="1"/>
  <c r="Y191" i="1"/>
  <c r="X191" i="1"/>
  <c r="BP190" i="1"/>
  <c r="BO190" i="1"/>
  <c r="BN190" i="1"/>
  <c r="BM190" i="1"/>
  <c r="Z190" i="1"/>
  <c r="Z191" i="1" s="1"/>
  <c r="Y190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G627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BP138" i="1"/>
  <c r="BO138" i="1"/>
  <c r="BN138" i="1"/>
  <c r="BM138" i="1"/>
  <c r="Z138" i="1"/>
  <c r="Y138" i="1"/>
  <c r="P138" i="1"/>
  <c r="BO137" i="1"/>
  <c r="BM137" i="1"/>
  <c r="Y137" i="1"/>
  <c r="Y145" i="1" s="1"/>
  <c r="P137" i="1"/>
  <c r="X135" i="1"/>
  <c r="X134" i="1"/>
  <c r="BO133" i="1"/>
  <c r="BM133" i="1"/>
  <c r="Y133" i="1"/>
  <c r="BP133" i="1" s="1"/>
  <c r="BO132" i="1"/>
  <c r="BM132" i="1"/>
  <c r="Y132" i="1"/>
  <c r="BP132" i="1" s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Y134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8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Y97" i="1" s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BO75" i="1"/>
  <c r="BM75" i="1"/>
  <c r="Y75" i="1"/>
  <c r="BP75" i="1" s="1"/>
  <c r="P75" i="1"/>
  <c r="BP74" i="1"/>
  <c r="BO74" i="1"/>
  <c r="BN74" i="1"/>
  <c r="BM74" i="1"/>
  <c r="Z74" i="1"/>
  <c r="Y74" i="1"/>
  <c r="Y79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27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5" i="1" s="1"/>
  <c r="P26" i="1"/>
  <c r="X24" i="1"/>
  <c r="X617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149" i="1" l="1"/>
  <c r="Z171" i="1"/>
  <c r="Z71" i="1"/>
  <c r="Z126" i="1"/>
  <c r="F9" i="1"/>
  <c r="J9" i="1"/>
  <c r="F10" i="1"/>
  <c r="Y36" i="1"/>
  <c r="Y40" i="1"/>
  <c r="Y44" i="1"/>
  <c r="Y54" i="1"/>
  <c r="Y621" i="1" s="1"/>
  <c r="Y60" i="1"/>
  <c r="Y71" i="1"/>
  <c r="Y78" i="1"/>
  <c r="Y88" i="1"/>
  <c r="Y96" i="1"/>
  <c r="Y102" i="1"/>
  <c r="Y109" i="1"/>
  <c r="Y117" i="1"/>
  <c r="Y126" i="1"/>
  <c r="Y135" i="1"/>
  <c r="Y144" i="1"/>
  <c r="Y150" i="1"/>
  <c r="Y155" i="1"/>
  <c r="Y161" i="1"/>
  <c r="Y165" i="1"/>
  <c r="Y172" i="1"/>
  <c r="Y180" i="1"/>
  <c r="Y186" i="1"/>
  <c r="BP199" i="1"/>
  <c r="BN199" i="1"/>
  <c r="Z199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Y238" i="1"/>
  <c r="BP228" i="1"/>
  <c r="BN228" i="1"/>
  <c r="Z228" i="1"/>
  <c r="Z238" i="1" s="1"/>
  <c r="BP232" i="1"/>
  <c r="BN232" i="1"/>
  <c r="Z232" i="1"/>
  <c r="Z295" i="1"/>
  <c r="H9" i="1"/>
  <c r="B627" i="1"/>
  <c r="X618" i="1"/>
  <c r="X620" i="1" s="1"/>
  <c r="X619" i="1"/>
  <c r="X621" i="1"/>
  <c r="Y24" i="1"/>
  <c r="Z28" i="1"/>
  <c r="Z35" i="1" s="1"/>
  <c r="BN28" i="1"/>
  <c r="Z30" i="1"/>
  <c r="BN30" i="1"/>
  <c r="Z31" i="1"/>
  <c r="BN31" i="1"/>
  <c r="Z34" i="1"/>
  <c r="BN34" i="1"/>
  <c r="Z38" i="1"/>
  <c r="Z39" i="1" s="1"/>
  <c r="BN38" i="1"/>
  <c r="BP38" i="1"/>
  <c r="Y619" i="1" s="1"/>
  <c r="Z42" i="1"/>
  <c r="Z43" i="1" s="1"/>
  <c r="BN42" i="1"/>
  <c r="Y618" i="1" s="1"/>
  <c r="Y620" i="1" s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D627" i="1"/>
  <c r="Z64" i="1"/>
  <c r="BN64" i="1"/>
  <c r="Z66" i="1"/>
  <c r="BN66" i="1"/>
  <c r="Z69" i="1"/>
  <c r="BN69" i="1"/>
  <c r="Y72" i="1"/>
  <c r="Z75" i="1"/>
  <c r="Z78" i="1" s="1"/>
  <c r="BN75" i="1"/>
  <c r="Z76" i="1"/>
  <c r="BN76" i="1"/>
  <c r="Z82" i="1"/>
  <c r="Z87" i="1" s="1"/>
  <c r="BN82" i="1"/>
  <c r="Z84" i="1"/>
  <c r="BN84" i="1"/>
  <c r="Z86" i="1"/>
  <c r="BN86" i="1"/>
  <c r="Z94" i="1"/>
  <c r="Z96" i="1" s="1"/>
  <c r="BN94" i="1"/>
  <c r="Z100" i="1"/>
  <c r="Z102" i="1" s="1"/>
  <c r="BN100" i="1"/>
  <c r="E627" i="1"/>
  <c r="Z107" i="1"/>
  <c r="Z109" i="1" s="1"/>
  <c r="BN107" i="1"/>
  <c r="Y110" i="1"/>
  <c r="Z113" i="1"/>
  <c r="Z117" i="1" s="1"/>
  <c r="BN113" i="1"/>
  <c r="Z115" i="1"/>
  <c r="BN115" i="1"/>
  <c r="F627" i="1"/>
  <c r="Z122" i="1"/>
  <c r="BN122" i="1"/>
  <c r="Z124" i="1"/>
  <c r="BN124" i="1"/>
  <c r="Y127" i="1"/>
  <c r="Z131" i="1"/>
  <c r="Z134" i="1" s="1"/>
  <c r="BN131" i="1"/>
  <c r="Z132" i="1"/>
  <c r="BN132" i="1"/>
  <c r="Z133" i="1"/>
  <c r="BN133" i="1"/>
  <c r="Z137" i="1"/>
  <c r="Z144" i="1" s="1"/>
  <c r="BN137" i="1"/>
  <c r="BP137" i="1"/>
  <c r="Z140" i="1"/>
  <c r="BN140" i="1"/>
  <c r="Z142" i="1"/>
  <c r="BN142" i="1"/>
  <c r="Z148" i="1"/>
  <c r="BN148" i="1"/>
  <c r="Z153" i="1"/>
  <c r="Z155" i="1" s="1"/>
  <c r="BN153" i="1"/>
  <c r="BP153" i="1"/>
  <c r="Y156" i="1"/>
  <c r="Z159" i="1"/>
  <c r="Z160" i="1" s="1"/>
  <c r="BN159" i="1"/>
  <c r="Z163" i="1"/>
  <c r="Z165" i="1" s="1"/>
  <c r="BN163" i="1"/>
  <c r="BP163" i="1"/>
  <c r="H627" i="1"/>
  <c r="Z170" i="1"/>
  <c r="BN170" i="1"/>
  <c r="Y171" i="1"/>
  <c r="Z174" i="1"/>
  <c r="Z179" i="1" s="1"/>
  <c r="BN174" i="1"/>
  <c r="BP174" i="1"/>
  <c r="Z176" i="1"/>
  <c r="BN176" i="1"/>
  <c r="Z178" i="1"/>
  <c r="BN178" i="1"/>
  <c r="Z182" i="1"/>
  <c r="BN182" i="1"/>
  <c r="BP182" i="1"/>
  <c r="Z184" i="1"/>
  <c r="BN184" i="1"/>
  <c r="I627" i="1"/>
  <c r="Y192" i="1"/>
  <c r="Y202" i="1"/>
  <c r="Z195" i="1"/>
  <c r="Z202" i="1" s="1"/>
  <c r="BN195" i="1"/>
  <c r="BP197" i="1"/>
  <c r="BN197" i="1"/>
  <c r="Z197" i="1"/>
  <c r="BP201" i="1"/>
  <c r="BN201" i="1"/>
  <c r="Z201" i="1"/>
  <c r="Y203" i="1"/>
  <c r="J627" i="1"/>
  <c r="Y209" i="1"/>
  <c r="BP206" i="1"/>
  <c r="BN206" i="1"/>
  <c r="Z206" i="1"/>
  <c r="Z208" i="1" s="1"/>
  <c r="Y213" i="1"/>
  <c r="BP218" i="1"/>
  <c r="BN218" i="1"/>
  <c r="Z218" i="1"/>
  <c r="BP222" i="1"/>
  <c r="BN222" i="1"/>
  <c r="Z222" i="1"/>
  <c r="Y239" i="1"/>
  <c r="BP230" i="1"/>
  <c r="BN230" i="1"/>
  <c r="Z230" i="1"/>
  <c r="Z234" i="1"/>
  <c r="BN234" i="1"/>
  <c r="Z236" i="1"/>
  <c r="BN236" i="1"/>
  <c r="Z242" i="1"/>
  <c r="Z245" i="1" s="1"/>
  <c r="BN242" i="1"/>
  <c r="BP242" i="1"/>
  <c r="Z244" i="1"/>
  <c r="BN244" i="1"/>
  <c r="Z249" i="1"/>
  <c r="BN249" i="1"/>
  <c r="BP249" i="1"/>
  <c r="Z251" i="1"/>
  <c r="BN251" i="1"/>
  <c r="Z253" i="1"/>
  <c r="BN253" i="1"/>
  <c r="Z255" i="1"/>
  <c r="BN255" i="1"/>
  <c r="Y258" i="1"/>
  <c r="M627" i="1"/>
  <c r="Z262" i="1"/>
  <c r="Z269" i="1" s="1"/>
  <c r="BN262" i="1"/>
  <c r="BP262" i="1"/>
  <c r="Z264" i="1"/>
  <c r="BN264" i="1"/>
  <c r="Z266" i="1"/>
  <c r="BN266" i="1"/>
  <c r="Z268" i="1"/>
  <c r="BN268" i="1"/>
  <c r="Y269" i="1"/>
  <c r="O627" i="1"/>
  <c r="Z279" i="1"/>
  <c r="BN279" i="1"/>
  <c r="BP279" i="1"/>
  <c r="Z281" i="1"/>
  <c r="Z283" i="1" s="1"/>
  <c r="BN281" i="1"/>
  <c r="Y284" i="1"/>
  <c r="Y289" i="1"/>
  <c r="Q627" i="1"/>
  <c r="Z293" i="1"/>
  <c r="BN293" i="1"/>
  <c r="BP293" i="1"/>
  <c r="Y296" i="1"/>
  <c r="R627" i="1"/>
  <c r="Z300" i="1"/>
  <c r="Z304" i="1" s="1"/>
  <c r="BN300" i="1"/>
  <c r="BP300" i="1"/>
  <c r="Z302" i="1"/>
  <c r="BN302" i="1"/>
  <c r="Y305" i="1"/>
  <c r="Y310" i="1"/>
  <c r="T627" i="1"/>
  <c r="Y315" i="1"/>
  <c r="Z318" i="1"/>
  <c r="Z319" i="1" s="1"/>
  <c r="BN318" i="1"/>
  <c r="BP318" i="1"/>
  <c r="Z323" i="1"/>
  <c r="Z331" i="1" s="1"/>
  <c r="BN323" i="1"/>
  <c r="BP323" i="1"/>
  <c r="Z324" i="1"/>
  <c r="BN324" i="1"/>
  <c r="Z326" i="1"/>
  <c r="BN326" i="1"/>
  <c r="Z328" i="1"/>
  <c r="BN328" i="1"/>
  <c r="Z330" i="1"/>
  <c r="BN330" i="1"/>
  <c r="Y331" i="1"/>
  <c r="Z334" i="1"/>
  <c r="Z338" i="1" s="1"/>
  <c r="BN334" i="1"/>
  <c r="BP334" i="1"/>
  <c r="Z336" i="1"/>
  <c r="BN336" i="1"/>
  <c r="Y339" i="1"/>
  <c r="Y347" i="1"/>
  <c r="BP346" i="1"/>
  <c r="BN346" i="1"/>
  <c r="Z346" i="1"/>
  <c r="Y348" i="1"/>
  <c r="Y353" i="1"/>
  <c r="BP350" i="1"/>
  <c r="BN350" i="1"/>
  <c r="Z350" i="1"/>
  <c r="Z353" i="1" s="1"/>
  <c r="Y361" i="1"/>
  <c r="Z366" i="1"/>
  <c r="BP364" i="1"/>
  <c r="BN364" i="1"/>
  <c r="Z364" i="1"/>
  <c r="V627" i="1"/>
  <c r="Y378" i="1"/>
  <c r="BP383" i="1"/>
  <c r="BN383" i="1"/>
  <c r="Z383" i="1"/>
  <c r="BP387" i="1"/>
  <c r="BN387" i="1"/>
  <c r="Z387" i="1"/>
  <c r="Z393" i="1" s="1"/>
  <c r="BP391" i="1"/>
  <c r="BN391" i="1"/>
  <c r="Z391" i="1"/>
  <c r="Y398" i="1"/>
  <c r="BP403" i="1"/>
  <c r="BN403" i="1"/>
  <c r="Z403" i="1"/>
  <c r="Y410" i="1"/>
  <c r="BP407" i="1"/>
  <c r="BN407" i="1"/>
  <c r="Z407" i="1"/>
  <c r="Z409" i="1" s="1"/>
  <c r="BP415" i="1"/>
  <c r="BN415" i="1"/>
  <c r="Z415" i="1"/>
  <c r="BP419" i="1"/>
  <c r="BN419" i="1"/>
  <c r="Z419" i="1"/>
  <c r="Y426" i="1"/>
  <c r="BP423" i="1"/>
  <c r="BN423" i="1"/>
  <c r="Z423" i="1"/>
  <c r="Z425" i="1" s="1"/>
  <c r="Y434" i="1"/>
  <c r="BP431" i="1"/>
  <c r="BN431" i="1"/>
  <c r="Z431" i="1"/>
  <c r="Y465" i="1"/>
  <c r="BP449" i="1"/>
  <c r="BN449" i="1"/>
  <c r="Z449" i="1"/>
  <c r="BP453" i="1"/>
  <c r="BN453" i="1"/>
  <c r="Z453" i="1"/>
  <c r="Y257" i="1"/>
  <c r="Y332" i="1"/>
  <c r="BP342" i="1"/>
  <c r="BN342" i="1"/>
  <c r="BP344" i="1"/>
  <c r="BN344" i="1"/>
  <c r="Z344" i="1"/>
  <c r="Z347" i="1" s="1"/>
  <c r="BP352" i="1"/>
  <c r="BN352" i="1"/>
  <c r="Z352" i="1"/>
  <c r="Y354" i="1"/>
  <c r="BP358" i="1"/>
  <c r="BN358" i="1"/>
  <c r="Z358" i="1"/>
  <c r="Z360" i="1" s="1"/>
  <c r="BP375" i="1"/>
  <c r="BN375" i="1"/>
  <c r="Z375" i="1"/>
  <c r="Z377" i="1" s="1"/>
  <c r="BP385" i="1"/>
  <c r="BN385" i="1"/>
  <c r="Z385" i="1"/>
  <c r="BP389" i="1"/>
  <c r="BN389" i="1"/>
  <c r="Z389" i="1"/>
  <c r="Y393" i="1"/>
  <c r="BP397" i="1"/>
  <c r="BN397" i="1"/>
  <c r="Z397" i="1"/>
  <c r="Z398" i="1" s="1"/>
  <c r="Y399" i="1"/>
  <c r="Y404" i="1"/>
  <c r="BP401" i="1"/>
  <c r="BN401" i="1"/>
  <c r="Z401" i="1"/>
  <c r="Z404" i="1" s="1"/>
  <c r="X627" i="1"/>
  <c r="Y420" i="1"/>
  <c r="BP413" i="1"/>
  <c r="BN413" i="1"/>
  <c r="Z413" i="1"/>
  <c r="Z420" i="1" s="1"/>
  <c r="BP417" i="1"/>
  <c r="BN417" i="1"/>
  <c r="Z417" i="1"/>
  <c r="Z433" i="1"/>
  <c r="BP429" i="1"/>
  <c r="BN429" i="1"/>
  <c r="Z429" i="1"/>
  <c r="Y433" i="1"/>
  <c r="BP447" i="1"/>
  <c r="BN447" i="1"/>
  <c r="Z447" i="1"/>
  <c r="Z465" i="1" s="1"/>
  <c r="Y466" i="1"/>
  <c r="BP451" i="1"/>
  <c r="BN451" i="1"/>
  <c r="Z451" i="1"/>
  <c r="Y470" i="1"/>
  <c r="Y476" i="1"/>
  <c r="Y481" i="1"/>
  <c r="Y488" i="1"/>
  <c r="BP503" i="1"/>
  <c r="BN503" i="1"/>
  <c r="Z503" i="1"/>
  <c r="Y505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29" i="1"/>
  <c r="BN529" i="1"/>
  <c r="Z529" i="1"/>
  <c r="BP536" i="1"/>
  <c r="BN536" i="1"/>
  <c r="Z536" i="1"/>
  <c r="BP540" i="1"/>
  <c r="BN540" i="1"/>
  <c r="Z54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Y372" i="1"/>
  <c r="W627" i="1"/>
  <c r="Y394" i="1"/>
  <c r="Y627" i="1"/>
  <c r="Y444" i="1"/>
  <c r="Z455" i="1"/>
  <c r="BN455" i="1"/>
  <c r="Z457" i="1"/>
  <c r="BN457" i="1"/>
  <c r="Z458" i="1"/>
  <c r="BN458" i="1"/>
  <c r="Z460" i="1"/>
  <c r="BN460" i="1"/>
  <c r="Z462" i="1"/>
  <c r="BN462" i="1"/>
  <c r="Z464" i="1"/>
  <c r="BN464" i="1"/>
  <c r="Z468" i="1"/>
  <c r="Z470" i="1" s="1"/>
  <c r="BN468" i="1"/>
  <c r="BP468" i="1"/>
  <c r="Z474" i="1"/>
  <c r="Z475" i="1" s="1"/>
  <c r="BN474" i="1"/>
  <c r="Z479" i="1"/>
  <c r="Z480" i="1" s="1"/>
  <c r="BN479" i="1"/>
  <c r="BP479" i="1"/>
  <c r="Z483" i="1"/>
  <c r="Z488" i="1" s="1"/>
  <c r="BN483" i="1"/>
  <c r="BP483" i="1"/>
  <c r="Z485" i="1"/>
  <c r="BN485" i="1"/>
  <c r="AA627" i="1"/>
  <c r="Y504" i="1"/>
  <c r="Z501" i="1"/>
  <c r="Z504" i="1" s="1"/>
  <c r="BN501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0" i="1"/>
  <c r="BN530" i="1"/>
  <c r="Z530" i="1"/>
  <c r="Z531" i="1" s="1"/>
  <c r="Y532" i="1"/>
  <c r="Y544" i="1"/>
  <c r="BP534" i="1"/>
  <c r="BN534" i="1"/>
  <c r="Z534" i="1"/>
  <c r="BP539" i="1"/>
  <c r="BN539" i="1"/>
  <c r="Z539" i="1"/>
  <c r="Y543" i="1"/>
  <c r="Z549" i="1"/>
  <c r="BP547" i="1"/>
  <c r="BN547" i="1"/>
  <c r="Z547" i="1"/>
  <c r="BP560" i="1"/>
  <c r="BN560" i="1"/>
  <c r="Z560" i="1"/>
  <c r="AD627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43" i="1" l="1"/>
  <c r="Z597" i="1"/>
  <c r="Z583" i="1"/>
  <c r="Z566" i="1"/>
  <c r="Z525" i="1"/>
  <c r="Z257" i="1"/>
  <c r="Z622" i="1" s="1"/>
  <c r="Z185" i="1"/>
  <c r="Y617" i="1"/>
  <c r="Z224" i="1"/>
</calcChain>
</file>

<file path=xl/sharedStrings.xml><?xml version="1.0" encoding="utf-8"?>
<sst xmlns="http://schemas.openxmlformats.org/spreadsheetml/2006/main" count="2901" uniqueCount="1021">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</sst>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08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45596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Четверг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 t="s">
        <v>19</v>
      </c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20</v>
      </c>
      <c r="Q8" s="882">
        <v>0.41666666666666669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21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22</v>
      </c>
      <c r="Q10" s="937"/>
      <c r="R10" s="938"/>
      <c r="U10" s="24" t="s">
        <v>23</v>
      </c>
      <c r="V10" s="776" t="s">
        <v>24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74"/>
      <c r="R11" s="875"/>
      <c r="U11" s="24" t="s">
        <v>27</v>
      </c>
      <c r="V11" s="1046" t="s">
        <v>28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29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30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31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32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33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34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35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36</v>
      </c>
      <c r="B17" s="773" t="s">
        <v>37</v>
      </c>
      <c r="C17" s="887" t="s">
        <v>38</v>
      </c>
      <c r="D17" s="773" t="s">
        <v>39</v>
      </c>
      <c r="E17" s="844"/>
      <c r="F17" s="773" t="s">
        <v>40</v>
      </c>
      <c r="G17" s="773" t="s">
        <v>41</v>
      </c>
      <c r="H17" s="773" t="s">
        <v>42</v>
      </c>
      <c r="I17" s="773" t="s">
        <v>43</v>
      </c>
      <c r="J17" s="773" t="s">
        <v>44</v>
      </c>
      <c r="K17" s="773" t="s">
        <v>45</v>
      </c>
      <c r="L17" s="773" t="s">
        <v>46</v>
      </c>
      <c r="M17" s="773" t="s">
        <v>47</v>
      </c>
      <c r="N17" s="773" t="s">
        <v>48</v>
      </c>
      <c r="O17" s="773" t="s">
        <v>49</v>
      </c>
      <c r="P17" s="773" t="s">
        <v>50</v>
      </c>
      <c r="Q17" s="843"/>
      <c r="R17" s="843"/>
      <c r="S17" s="843"/>
      <c r="T17" s="844"/>
      <c r="U17" s="1125" t="s">
        <v>51</v>
      </c>
      <c r="V17" s="755"/>
      <c r="W17" s="773" t="s">
        <v>52</v>
      </c>
      <c r="X17" s="773" t="s">
        <v>53</v>
      </c>
      <c r="Y17" s="1126" t="s">
        <v>54</v>
      </c>
      <c r="Z17" s="1017" t="s">
        <v>55</v>
      </c>
      <c r="AA17" s="993" t="s">
        <v>56</v>
      </c>
      <c r="AB17" s="993" t="s">
        <v>57</v>
      </c>
      <c r="AC17" s="993" t="s">
        <v>58</v>
      </c>
      <c r="AD17" s="993" t="s">
        <v>59</v>
      </c>
      <c r="AE17" s="1080"/>
      <c r="AF17" s="1081"/>
      <c r="AG17" s="66"/>
      <c r="BD17" s="65" t="s">
        <v>60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61</v>
      </c>
      <c r="V18" s="67" t="s">
        <v>62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63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63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64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69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71</v>
      </c>
      <c r="Q23" s="740"/>
      <c r="R23" s="740"/>
      <c r="S23" s="740"/>
      <c r="T23" s="740"/>
      <c r="U23" s="740"/>
      <c r="V23" s="741"/>
      <c r="W23" s="37" t="s">
        <v>72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71</v>
      </c>
      <c r="Q24" s="740"/>
      <c r="R24" s="740"/>
      <c r="S24" s="740"/>
      <c r="T24" s="740"/>
      <c r="U24" s="740"/>
      <c r="V24" s="741"/>
      <c r="W24" s="37" t="s">
        <v>69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73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27">
        <v>4607091383881</v>
      </c>
      <c r="E26" s="728"/>
      <c r="F26" s="722">
        <v>0.33</v>
      </c>
      <c r="G26" s="32">
        <v>6</v>
      </c>
      <c r="H26" s="722">
        <v>1.98</v>
      </c>
      <c r="I26" s="72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4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32"/>
      <c r="R26" s="732"/>
      <c r="S26" s="732"/>
      <c r="T26" s="733"/>
      <c r="U26" s="34"/>
      <c r="V26" s="34"/>
      <c r="W26" s="35" t="s">
        <v>69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27">
        <v>4680115885912</v>
      </c>
      <c r="E27" s="728"/>
      <c r="F27" s="722">
        <v>0.3</v>
      </c>
      <c r="G27" s="32">
        <v>6</v>
      </c>
      <c r="H27" s="722">
        <v>1.8</v>
      </c>
      <c r="I27" s="72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83" t="s">
        <v>80</v>
      </c>
      <c r="Q27" s="732"/>
      <c r="R27" s="732"/>
      <c r="S27" s="732"/>
      <c r="T27" s="733"/>
      <c r="U27" s="34"/>
      <c r="V27" s="34"/>
      <c r="W27" s="35" t="s">
        <v>69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69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69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69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03" t="s">
        <v>92</v>
      </c>
      <c r="Q31" s="732"/>
      <c r="R31" s="732"/>
      <c r="S31" s="732"/>
      <c r="T31" s="733"/>
      <c r="U31" s="34"/>
      <c r="V31" s="34"/>
      <c r="W31" s="35" t="s">
        <v>69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27">
        <v>4607091383911</v>
      </c>
      <c r="E32" s="728"/>
      <c r="F32" s="722">
        <v>0.33</v>
      </c>
      <c r="G32" s="32">
        <v>6</v>
      </c>
      <c r="H32" s="722">
        <v>1.98</v>
      </c>
      <c r="I32" s="722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32"/>
      <c r="R32" s="732"/>
      <c r="S32" s="732"/>
      <c r="T32" s="733"/>
      <c r="U32" s="34"/>
      <c r="V32" s="34"/>
      <c r="W32" s="35" t="s">
        <v>69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27">
        <v>4680115885905</v>
      </c>
      <c r="E33" s="728"/>
      <c r="F33" s="722">
        <v>0.3</v>
      </c>
      <c r="G33" s="32">
        <v>6</v>
      </c>
      <c r="H33" s="722">
        <v>1.8</v>
      </c>
      <c r="I33" s="72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30" t="s">
        <v>99</v>
      </c>
      <c r="Q33" s="732"/>
      <c r="R33" s="732"/>
      <c r="S33" s="732"/>
      <c r="T33" s="733"/>
      <c r="U33" s="34"/>
      <c r="V33" s="34"/>
      <c r="W33" s="35" t="s">
        <v>69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69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71</v>
      </c>
      <c r="Q35" s="740"/>
      <c r="R35" s="740"/>
      <c r="S35" s="740"/>
      <c r="T35" s="740"/>
      <c r="U35" s="740"/>
      <c r="V35" s="741"/>
      <c r="W35" s="37" t="s">
        <v>72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71</v>
      </c>
      <c r="Q36" s="740"/>
      <c r="R36" s="740"/>
      <c r="S36" s="740"/>
      <c r="T36" s="740"/>
      <c r="U36" s="740"/>
      <c r="V36" s="741"/>
      <c r="W36" s="37" t="s">
        <v>69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103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69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71</v>
      </c>
      <c r="Q39" s="740"/>
      <c r="R39" s="740"/>
      <c r="S39" s="740"/>
      <c r="T39" s="740"/>
      <c r="U39" s="740"/>
      <c r="V39" s="741"/>
      <c r="W39" s="37" t="s">
        <v>72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71</v>
      </c>
      <c r="Q40" s="740"/>
      <c r="R40" s="740"/>
      <c r="S40" s="740"/>
      <c r="T40" s="740"/>
      <c r="U40" s="740"/>
      <c r="V40" s="741"/>
      <c r="W40" s="37" t="s">
        <v>69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109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69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71</v>
      </c>
      <c r="Q43" s="740"/>
      <c r="R43" s="740"/>
      <c r="S43" s="740"/>
      <c r="T43" s="740"/>
      <c r="U43" s="740"/>
      <c r="V43" s="741"/>
      <c r="W43" s="37" t="s">
        <v>72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71</v>
      </c>
      <c r="Q44" s="740"/>
      <c r="R44" s="740"/>
      <c r="S44" s="740"/>
      <c r="T44" s="740"/>
      <c r="U44" s="740"/>
      <c r="V44" s="741"/>
      <c r="W44" s="37" t="s">
        <v>69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112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113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114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27">
        <v>4607091385670</v>
      </c>
      <c r="E48" s="728"/>
      <c r="F48" s="722">
        <v>1.35</v>
      </c>
      <c r="G48" s="32">
        <v>8</v>
      </c>
      <c r="H48" s="722">
        <v>10.8</v>
      </c>
      <c r="I48" s="722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2"/>
      <c r="R48" s="732"/>
      <c r="S48" s="732"/>
      <c r="T48" s="733"/>
      <c r="U48" s="34"/>
      <c r="V48" s="34"/>
      <c r="W48" s="35" t="s">
        <v>69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27">
        <v>4607091385670</v>
      </c>
      <c r="E49" s="728"/>
      <c r="F49" s="722">
        <v>1.4</v>
      </c>
      <c r="G49" s="32">
        <v>8</v>
      </c>
      <c r="H49" s="722">
        <v>11.2</v>
      </c>
      <c r="I49" s="722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6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2"/>
      <c r="R49" s="732"/>
      <c r="S49" s="732"/>
      <c r="T49" s="733"/>
      <c r="U49" s="34"/>
      <c r="V49" s="34"/>
      <c r="W49" s="35" t="s">
        <v>69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69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27">
        <v>4607091385687</v>
      </c>
      <c r="E51" s="728"/>
      <c r="F51" s="722">
        <v>0.4</v>
      </c>
      <c r="G51" s="32">
        <v>10</v>
      </c>
      <c r="H51" s="722">
        <v>4</v>
      </c>
      <c r="I51" s="722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2"/>
      <c r="R51" s="732"/>
      <c r="S51" s="732"/>
      <c r="T51" s="733"/>
      <c r="U51" s="34"/>
      <c r="V51" s="34"/>
      <c r="W51" s="35" t="s">
        <v>69</v>
      </c>
      <c r="X51" s="723">
        <v>36</v>
      </c>
      <c r="Y51" s="724">
        <f t="shared" si="6"/>
        <v>36</v>
      </c>
      <c r="Z51" s="36">
        <f>IFERROR(IF(Y51=0,"",ROUNDUP(Y51/H51,0)*0.00902),"")</f>
        <v>8.1180000000000002E-2</v>
      </c>
      <c r="AA51" s="56"/>
      <c r="AB51" s="57"/>
      <c r="AC51" s="99" t="s">
        <v>119</v>
      </c>
      <c r="AG51" s="64"/>
      <c r="AJ51" s="68"/>
      <c r="AK51" s="68"/>
      <c r="BB51" s="100" t="s">
        <v>1</v>
      </c>
      <c r="BM51" s="64">
        <f t="shared" si="7"/>
        <v>37.89</v>
      </c>
      <c r="BN51" s="64">
        <f t="shared" si="8"/>
        <v>37.89</v>
      </c>
      <c r="BO51" s="64">
        <f t="shared" si="9"/>
        <v>6.8181818181818177E-2</v>
      </c>
      <c r="BP51" s="64">
        <f t="shared" si="10"/>
        <v>6.8181818181818177E-2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27">
        <v>4680115882539</v>
      </c>
      <c r="E52" s="728"/>
      <c r="F52" s="722">
        <v>0.37</v>
      </c>
      <c r="G52" s="32">
        <v>10</v>
      </c>
      <c r="H52" s="722">
        <v>3.7</v>
      </c>
      <c r="I52" s="722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2"/>
      <c r="R52" s="732"/>
      <c r="S52" s="732"/>
      <c r="T52" s="733"/>
      <c r="U52" s="34"/>
      <c r="V52" s="34"/>
      <c r="W52" s="35" t="s">
        <v>69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69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71</v>
      </c>
      <c r="Q54" s="740"/>
      <c r="R54" s="740"/>
      <c r="S54" s="740"/>
      <c r="T54" s="740"/>
      <c r="U54" s="740"/>
      <c r="V54" s="741"/>
      <c r="W54" s="37" t="s">
        <v>72</v>
      </c>
      <c r="X54" s="725">
        <f>IFERROR(X48/H48,"0")+IFERROR(X49/H49,"0")+IFERROR(X50/H50,"0")+IFERROR(X51/H51,"0")+IFERROR(X52/H52,"0")+IFERROR(X53/H53,"0")</f>
        <v>9</v>
      </c>
      <c r="Y54" s="725">
        <f>IFERROR(Y48/H48,"0")+IFERROR(Y49/H49,"0")+IFERROR(Y50/H50,"0")+IFERROR(Y51/H51,"0")+IFERROR(Y52/H52,"0")+IFERROR(Y53/H53,"0")</f>
        <v>9</v>
      </c>
      <c r="Z54" s="725">
        <f>IFERROR(IF(Z48="",0,Z48),"0")+IFERROR(IF(Z49="",0,Z49),"0")+IFERROR(IF(Z50="",0,Z50),"0")+IFERROR(IF(Z51="",0,Z51),"0")+IFERROR(IF(Z52="",0,Z52),"0")+IFERROR(IF(Z53="",0,Z53),"0")</f>
        <v>8.1180000000000002E-2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71</v>
      </c>
      <c r="Q55" s="740"/>
      <c r="R55" s="740"/>
      <c r="S55" s="740"/>
      <c r="T55" s="740"/>
      <c r="U55" s="740"/>
      <c r="V55" s="741"/>
      <c r="W55" s="37" t="s">
        <v>69</v>
      </c>
      <c r="X55" s="725">
        <f>IFERROR(SUM(X48:X53),"0")</f>
        <v>36</v>
      </c>
      <c r="Y55" s="725">
        <f>IFERROR(SUM(Y48:Y53),"0")</f>
        <v>36</v>
      </c>
      <c r="Z55" s="37"/>
      <c r="AA55" s="726"/>
      <c r="AB55" s="726"/>
      <c r="AC55" s="726"/>
    </row>
    <row r="56" spans="1:68" ht="14.25" customHeight="1" x14ac:dyDescent="0.25">
      <c r="A56" s="742" t="s">
        <v>73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69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69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71</v>
      </c>
      <c r="Q59" s="740"/>
      <c r="R59" s="740"/>
      <c r="S59" s="740"/>
      <c r="T59" s="740"/>
      <c r="U59" s="740"/>
      <c r="V59" s="741"/>
      <c r="W59" s="37" t="s">
        <v>72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71</v>
      </c>
      <c r="Q60" s="740"/>
      <c r="R60" s="740"/>
      <c r="S60" s="740"/>
      <c r="T60" s="740"/>
      <c r="U60" s="740"/>
      <c r="V60" s="741"/>
      <c r="W60" s="37" t="s">
        <v>69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138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114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50" t="s">
        <v>141</v>
      </c>
      <c r="Q63" s="732"/>
      <c r="R63" s="732"/>
      <c r="S63" s="732"/>
      <c r="T63" s="733"/>
      <c r="U63" s="34"/>
      <c r="V63" s="34"/>
      <c r="W63" s="35" t="s">
        <v>69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117</v>
      </c>
      <c r="L64" s="32"/>
      <c r="M64" s="33" t="s">
        <v>68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69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144</v>
      </c>
      <c r="B65" s="54" t="s">
        <v>147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117</v>
      </c>
      <c r="L65" s="32"/>
      <c r="M65" s="33" t="s">
        <v>148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69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69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69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156</v>
      </c>
      <c r="B68" s="54" t="s">
        <v>157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76</v>
      </c>
      <c r="L68" s="32"/>
      <c r="M68" s="33" t="s">
        <v>158</v>
      </c>
      <c r="N68" s="33"/>
      <c r="O68" s="32">
        <v>50</v>
      </c>
      <c r="P68" s="904" t="s">
        <v>159</v>
      </c>
      <c r="Q68" s="732"/>
      <c r="R68" s="732"/>
      <c r="S68" s="732"/>
      <c r="T68" s="733"/>
      <c r="U68" s="34"/>
      <c r="V68" s="34"/>
      <c r="W68" s="35" t="s">
        <v>69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161</v>
      </c>
      <c r="B69" s="54" t="s">
        <v>162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76</v>
      </c>
      <c r="L69" s="32"/>
      <c r="M69" s="33" t="s">
        <v>158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69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76</v>
      </c>
      <c r="L70" s="32"/>
      <c r="M70" s="33" t="s">
        <v>68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69</v>
      </c>
      <c r="X70" s="723">
        <v>45</v>
      </c>
      <c r="Y70" s="724">
        <f t="shared" si="11"/>
        <v>45</v>
      </c>
      <c r="Z70" s="36">
        <f>IFERROR(IF(Y70=0,"",ROUNDUP(Y70/H70,0)*0.00902),"")</f>
        <v>9.0200000000000002E-2</v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47.099999999999994</v>
      </c>
      <c r="BN70" s="64">
        <f t="shared" si="13"/>
        <v>47.099999999999994</v>
      </c>
      <c r="BO70" s="64">
        <f t="shared" si="14"/>
        <v>7.575757575757576E-2</v>
      </c>
      <c r="BP70" s="64">
        <f t="shared" si="15"/>
        <v>7.575757575757576E-2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71</v>
      </c>
      <c r="Q71" s="740"/>
      <c r="R71" s="740"/>
      <c r="S71" s="740"/>
      <c r="T71" s="740"/>
      <c r="U71" s="740"/>
      <c r="V71" s="741"/>
      <c r="W71" s="37" t="s">
        <v>72</v>
      </c>
      <c r="X71" s="725">
        <f>IFERROR(X63/H63,"0")+IFERROR(X64/H64,"0")+IFERROR(X65/H65,"0")+IFERROR(X66/H66,"0")+IFERROR(X67/H67,"0")+IFERROR(X68/H68,"0")+IFERROR(X69/H69,"0")+IFERROR(X70/H70,"0")</f>
        <v>10</v>
      </c>
      <c r="Y71" s="725">
        <f>IFERROR(Y63/H63,"0")+IFERROR(Y64/H64,"0")+IFERROR(Y65/H65,"0")+IFERROR(Y66/H66,"0")+IFERROR(Y67/H67,"0")+IFERROR(Y68/H68,"0")+IFERROR(Y69/H69,"0")+IFERROR(Y70/H70,"0")</f>
        <v>10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9.0200000000000002E-2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71</v>
      </c>
      <c r="Q72" s="740"/>
      <c r="R72" s="740"/>
      <c r="S72" s="740"/>
      <c r="T72" s="740"/>
      <c r="U72" s="740"/>
      <c r="V72" s="741"/>
      <c r="W72" s="37" t="s">
        <v>69</v>
      </c>
      <c r="X72" s="725">
        <f>IFERROR(SUM(X63:X70),"0")</f>
        <v>45</v>
      </c>
      <c r="Y72" s="725">
        <f>IFERROR(SUM(Y63:Y70),"0")</f>
        <v>45</v>
      </c>
      <c r="Z72" s="37"/>
      <c r="AA72" s="726"/>
      <c r="AB72" s="726"/>
      <c r="AC72" s="726"/>
    </row>
    <row r="73" spans="1:68" ht="14.25" customHeight="1" x14ac:dyDescent="0.25">
      <c r="A73" s="742" t="s">
        <v>166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69</v>
      </c>
      <c r="X74" s="723">
        <v>180</v>
      </c>
      <c r="Y74" s="724">
        <f>IFERROR(IF(X74="",0,CEILING((X74/$H74),1)*$H74),"")</f>
        <v>183.60000000000002</v>
      </c>
      <c r="Z74" s="36">
        <f>IFERROR(IF(Y74=0,"",ROUNDUP(Y74/H74,0)*0.02175),"")</f>
        <v>0.36974999999999997</v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187.99999999999997</v>
      </c>
      <c r="BN74" s="64">
        <f>IFERROR(Y74*I74/H74,"0")</f>
        <v>191.76000000000002</v>
      </c>
      <c r="BO74" s="64">
        <f>IFERROR(1/J74*(X74/H74),"0")</f>
        <v>0.29761904761904756</v>
      </c>
      <c r="BP74" s="64">
        <f>IFERROR(1/J74*(Y74/H74),"0")</f>
        <v>0.30357142857142855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69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30" t="s">
        <v>175</v>
      </c>
      <c r="Q76" s="732"/>
      <c r="R76" s="732"/>
      <c r="S76" s="732"/>
      <c r="T76" s="733"/>
      <c r="U76" s="34"/>
      <c r="V76" s="34"/>
      <c r="W76" s="35" t="s">
        <v>69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176</v>
      </c>
      <c r="B77" s="54" t="s">
        <v>177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69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71</v>
      </c>
      <c r="Q78" s="740"/>
      <c r="R78" s="740"/>
      <c r="S78" s="740"/>
      <c r="T78" s="740"/>
      <c r="U78" s="740"/>
      <c r="V78" s="741"/>
      <c r="W78" s="37" t="s">
        <v>72</v>
      </c>
      <c r="X78" s="725">
        <f>IFERROR(X74/H74,"0")+IFERROR(X75/H75,"0")+IFERROR(X76/H76,"0")+IFERROR(X77/H77,"0")</f>
        <v>16.666666666666664</v>
      </c>
      <c r="Y78" s="725">
        <f>IFERROR(Y74/H74,"0")+IFERROR(Y75/H75,"0")+IFERROR(Y76/H76,"0")+IFERROR(Y77/H77,"0")</f>
        <v>17</v>
      </c>
      <c r="Z78" s="725">
        <f>IFERROR(IF(Z74="",0,Z74),"0")+IFERROR(IF(Z75="",0,Z75),"0")+IFERROR(IF(Z76="",0,Z76),"0")+IFERROR(IF(Z77="",0,Z77),"0")</f>
        <v>0.36974999999999997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71</v>
      </c>
      <c r="Q79" s="740"/>
      <c r="R79" s="740"/>
      <c r="S79" s="740"/>
      <c r="T79" s="740"/>
      <c r="U79" s="740"/>
      <c r="V79" s="741"/>
      <c r="W79" s="37" t="s">
        <v>69</v>
      </c>
      <c r="X79" s="725">
        <f>IFERROR(SUM(X74:X77),"0")</f>
        <v>180</v>
      </c>
      <c r="Y79" s="725">
        <f>IFERROR(SUM(Y74:Y77),"0")</f>
        <v>183.60000000000002</v>
      </c>
      <c r="Z79" s="37"/>
      <c r="AA79" s="726"/>
      <c r="AB79" s="726"/>
      <c r="AC79" s="726"/>
    </row>
    <row r="80" spans="1:68" ht="14.25" customHeight="1" x14ac:dyDescent="0.25">
      <c r="A80" s="742" t="s">
        <v>64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178</v>
      </c>
      <c r="B81" s="54" t="s">
        <v>179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69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181</v>
      </c>
      <c r="B82" s="54" t="s">
        <v>182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69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69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69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69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69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71</v>
      </c>
      <c r="Q87" s="740"/>
      <c r="R87" s="740"/>
      <c r="S87" s="740"/>
      <c r="T87" s="740"/>
      <c r="U87" s="740"/>
      <c r="V87" s="741"/>
      <c r="W87" s="37" t="s">
        <v>72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71</v>
      </c>
      <c r="Q88" s="740"/>
      <c r="R88" s="740"/>
      <c r="S88" s="740"/>
      <c r="T88" s="740"/>
      <c r="U88" s="740"/>
      <c r="V88" s="741"/>
      <c r="W88" s="37" t="s">
        <v>69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customHeight="1" x14ac:dyDescent="0.25">
      <c r="A89" s="742" t="s">
        <v>73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193</v>
      </c>
      <c r="B90" s="54" t="s">
        <v>194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76" t="s">
        <v>195</v>
      </c>
      <c r="Q90" s="732"/>
      <c r="R90" s="732"/>
      <c r="S90" s="732"/>
      <c r="T90" s="733"/>
      <c r="U90" s="34" t="s">
        <v>196</v>
      </c>
      <c r="V90" s="34"/>
      <c r="W90" s="35" t="s">
        <v>69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89" t="s">
        <v>200</v>
      </c>
      <c r="Q91" s="732"/>
      <c r="R91" s="732"/>
      <c r="S91" s="732"/>
      <c r="T91" s="733"/>
      <c r="U91" s="34"/>
      <c r="V91" s="34"/>
      <c r="W91" s="35" t="s">
        <v>69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202</v>
      </c>
      <c r="B92" s="54" t="s">
        <v>203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789" t="s">
        <v>204</v>
      </c>
      <c r="Q92" s="732"/>
      <c r="R92" s="732"/>
      <c r="S92" s="732"/>
      <c r="T92" s="733"/>
      <c r="U92" s="34"/>
      <c r="V92" s="34"/>
      <c r="W92" s="35" t="s">
        <v>69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31" t="s">
        <v>207</v>
      </c>
      <c r="Q93" s="732"/>
      <c r="R93" s="732"/>
      <c r="S93" s="732"/>
      <c r="T93" s="733"/>
      <c r="U93" s="34"/>
      <c r="V93" s="34"/>
      <c r="W93" s="35" t="s">
        <v>69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209</v>
      </c>
      <c r="B94" s="54" t="s">
        <v>210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69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211</v>
      </c>
      <c r="B95" s="54" t="s">
        <v>212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69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71</v>
      </c>
      <c r="Q96" s="740"/>
      <c r="R96" s="740"/>
      <c r="S96" s="740"/>
      <c r="T96" s="740"/>
      <c r="U96" s="740"/>
      <c r="V96" s="741"/>
      <c r="W96" s="37" t="s">
        <v>72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71</v>
      </c>
      <c r="Q97" s="740"/>
      <c r="R97" s="740"/>
      <c r="S97" s="740"/>
      <c r="T97" s="740"/>
      <c r="U97" s="740"/>
      <c r="V97" s="741"/>
      <c r="W97" s="37" t="s">
        <v>69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42" t="s">
        <v>213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214</v>
      </c>
      <c r="B99" s="54" t="s">
        <v>215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69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214</v>
      </c>
      <c r="B100" s="54" t="s">
        <v>217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69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218</v>
      </c>
      <c r="B101" s="54" t="s">
        <v>219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69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71</v>
      </c>
      <c r="Q102" s="740"/>
      <c r="R102" s="740"/>
      <c r="S102" s="740"/>
      <c r="T102" s="740"/>
      <c r="U102" s="740"/>
      <c r="V102" s="741"/>
      <c r="W102" s="37" t="s">
        <v>72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71</v>
      </c>
      <c r="Q103" s="740"/>
      <c r="R103" s="740"/>
      <c r="S103" s="740"/>
      <c r="T103" s="740"/>
      <c r="U103" s="740"/>
      <c r="V103" s="741"/>
      <c r="W103" s="37" t="s">
        <v>69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customHeight="1" x14ac:dyDescent="0.25">
      <c r="A104" s="744" t="s">
        <v>221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114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117</v>
      </c>
      <c r="L106" s="32"/>
      <c r="M106" s="33" t="s">
        <v>158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69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225</v>
      </c>
      <c r="B107" s="54" t="s">
        <v>226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69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227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228</v>
      </c>
      <c r="B108" s="54" t="s">
        <v>229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76</v>
      </c>
      <c r="L108" s="32"/>
      <c r="M108" s="33" t="s">
        <v>158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69</v>
      </c>
      <c r="X108" s="723">
        <v>13</v>
      </c>
      <c r="Y108" s="724">
        <f>IFERROR(IF(X108="",0,CEILING((X108/$H108),1)*$H108),"")</f>
        <v>13.5</v>
      </c>
      <c r="Z108" s="36">
        <f>IFERROR(IF(Y108=0,"",ROUNDUP(Y108/H108,0)*0.00902),"")</f>
        <v>2.7060000000000001E-2</v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13.606666666666666</v>
      </c>
      <c r="BN108" s="64">
        <f>IFERROR(Y108*I108/H108,"0")</f>
        <v>14.13</v>
      </c>
      <c r="BO108" s="64">
        <f>IFERROR(1/J108*(X108/H108),"0")</f>
        <v>2.1885521885521887E-2</v>
      </c>
      <c r="BP108" s="64">
        <f>IFERROR(1/J108*(Y108/H108),"0")</f>
        <v>2.2727272727272728E-2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71</v>
      </c>
      <c r="Q109" s="740"/>
      <c r="R109" s="740"/>
      <c r="S109" s="740"/>
      <c r="T109" s="740"/>
      <c r="U109" s="740"/>
      <c r="V109" s="741"/>
      <c r="W109" s="37" t="s">
        <v>72</v>
      </c>
      <c r="X109" s="725">
        <f>IFERROR(X106/H106,"0")+IFERROR(X107/H107,"0")+IFERROR(X108/H108,"0")</f>
        <v>2.8888888888888888</v>
      </c>
      <c r="Y109" s="725">
        <f>IFERROR(Y106/H106,"0")+IFERROR(Y107/H107,"0")+IFERROR(Y108/H108,"0")</f>
        <v>3</v>
      </c>
      <c r="Z109" s="725">
        <f>IFERROR(IF(Z106="",0,Z106),"0")+IFERROR(IF(Z107="",0,Z107),"0")+IFERROR(IF(Z108="",0,Z108),"0")</f>
        <v>2.7060000000000001E-2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71</v>
      </c>
      <c r="Q110" s="740"/>
      <c r="R110" s="740"/>
      <c r="S110" s="740"/>
      <c r="T110" s="740"/>
      <c r="U110" s="740"/>
      <c r="V110" s="741"/>
      <c r="W110" s="37" t="s">
        <v>69</v>
      </c>
      <c r="X110" s="725">
        <f>IFERROR(SUM(X106:X108),"0")</f>
        <v>13</v>
      </c>
      <c r="Y110" s="725">
        <f>IFERROR(SUM(Y106:Y108),"0")</f>
        <v>13.5</v>
      </c>
      <c r="Z110" s="37"/>
      <c r="AA110" s="726"/>
      <c r="AB110" s="726"/>
      <c r="AC110" s="726"/>
    </row>
    <row r="111" spans="1:68" ht="14.25" customHeight="1" x14ac:dyDescent="0.25">
      <c r="A111" s="742" t="s">
        <v>73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231</v>
      </c>
      <c r="B112" s="54" t="s">
        <v>232</v>
      </c>
      <c r="C112" s="31">
        <v>4301051546</v>
      </c>
      <c r="D112" s="727">
        <v>4607091386967</v>
      </c>
      <c r="E112" s="728"/>
      <c r="F112" s="722">
        <v>1.4</v>
      </c>
      <c r="G112" s="32">
        <v>6</v>
      </c>
      <c r="H112" s="722">
        <v>8.4</v>
      </c>
      <c r="I112" s="722">
        <v>8.9640000000000004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10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32"/>
      <c r="R112" s="732"/>
      <c r="S112" s="732"/>
      <c r="T112" s="733"/>
      <c r="U112" s="34"/>
      <c r="V112" s="34"/>
      <c r="W112" s="35" t="s">
        <v>69</v>
      </c>
      <c r="X112" s="723">
        <v>5</v>
      </c>
      <c r="Y112" s="724">
        <f>IFERROR(IF(X112="",0,CEILING((X112/$H112),1)*$H112),"")</f>
        <v>8.4</v>
      </c>
      <c r="Z112" s="36">
        <f>IFERROR(IF(Y112=0,"",ROUNDUP(Y112/H112,0)*0.02175),"")</f>
        <v>2.1749999999999999E-2</v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5.3357142857142854</v>
      </c>
      <c r="BN112" s="64">
        <f>IFERROR(Y112*I112/H112,"0")</f>
        <v>8.9640000000000004</v>
      </c>
      <c r="BO112" s="64">
        <f>IFERROR(1/J112*(X112/H112),"0")</f>
        <v>1.0629251700680272E-2</v>
      </c>
      <c r="BP112" s="64">
        <f>IFERROR(1/J112*(Y112/H112),"0")</f>
        <v>1.7857142857142856E-2</v>
      </c>
    </row>
    <row r="113" spans="1:68" ht="27" customHeight="1" x14ac:dyDescent="0.25">
      <c r="A113" s="54" t="s">
        <v>231</v>
      </c>
      <c r="B113" s="54" t="s">
        <v>234</v>
      </c>
      <c r="C113" s="31">
        <v>4301051437</v>
      </c>
      <c r="D113" s="727">
        <v>4607091386967</v>
      </c>
      <c r="E113" s="728"/>
      <c r="F113" s="722">
        <v>1.35</v>
      </c>
      <c r="G113" s="32">
        <v>6</v>
      </c>
      <c r="H113" s="722">
        <v>8.1</v>
      </c>
      <c r="I113" s="722">
        <v>8.6639999999999997</v>
      </c>
      <c r="J113" s="32">
        <v>56</v>
      </c>
      <c r="K113" s="32" t="s">
        <v>117</v>
      </c>
      <c r="L113" s="32"/>
      <c r="M113" s="33" t="s">
        <v>121</v>
      </c>
      <c r="N113" s="33"/>
      <c r="O113" s="32">
        <v>45</v>
      </c>
      <c r="P113" s="8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32"/>
      <c r="R113" s="732"/>
      <c r="S113" s="732"/>
      <c r="T113" s="733"/>
      <c r="U113" s="34"/>
      <c r="V113" s="34"/>
      <c r="W113" s="35" t="s">
        <v>69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235</v>
      </c>
      <c r="B114" s="54" t="s">
        <v>236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69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237</v>
      </c>
      <c r="B115" s="54" t="s">
        <v>238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69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240</v>
      </c>
      <c r="B116" s="54" t="s">
        <v>241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69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71</v>
      </c>
      <c r="Q117" s="740"/>
      <c r="R117" s="740"/>
      <c r="S117" s="740"/>
      <c r="T117" s="740"/>
      <c r="U117" s="740"/>
      <c r="V117" s="741"/>
      <c r="W117" s="37" t="s">
        <v>72</v>
      </c>
      <c r="X117" s="725">
        <f>IFERROR(X112/H112,"0")+IFERROR(X113/H113,"0")+IFERROR(X114/H114,"0")+IFERROR(X115/H115,"0")+IFERROR(X116/H116,"0")</f>
        <v>0.59523809523809523</v>
      </c>
      <c r="Y117" s="725">
        <f>IFERROR(Y112/H112,"0")+IFERROR(Y113/H113,"0")+IFERROR(Y114/H114,"0")+IFERROR(Y115/H115,"0")+IFERROR(Y116/H116,"0")</f>
        <v>1</v>
      </c>
      <c r="Z117" s="725">
        <f>IFERROR(IF(Z112="",0,Z112),"0")+IFERROR(IF(Z113="",0,Z113),"0")+IFERROR(IF(Z114="",0,Z114),"0")+IFERROR(IF(Z115="",0,Z115),"0")+IFERROR(IF(Z116="",0,Z116),"0")</f>
        <v>2.1749999999999999E-2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71</v>
      </c>
      <c r="Q118" s="740"/>
      <c r="R118" s="740"/>
      <c r="S118" s="740"/>
      <c r="T118" s="740"/>
      <c r="U118" s="740"/>
      <c r="V118" s="741"/>
      <c r="W118" s="37" t="s">
        <v>69</v>
      </c>
      <c r="X118" s="725">
        <f>IFERROR(SUM(X112:X116),"0")</f>
        <v>5</v>
      </c>
      <c r="Y118" s="725">
        <f>IFERROR(SUM(Y112:Y116),"0")</f>
        <v>8.4</v>
      </c>
      <c r="Z118" s="37"/>
      <c r="AA118" s="726"/>
      <c r="AB118" s="726"/>
      <c r="AC118" s="726"/>
    </row>
    <row r="119" spans="1:68" ht="16.5" customHeight="1" x14ac:dyDescent="0.25">
      <c r="A119" s="744" t="s">
        <v>243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114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16.5" customHeight="1" x14ac:dyDescent="0.25">
      <c r="A121" s="54" t="s">
        <v>244</v>
      </c>
      <c r="B121" s="54" t="s">
        <v>245</v>
      </c>
      <c r="C121" s="31">
        <v>4301011703</v>
      </c>
      <c r="D121" s="727">
        <v>4680115882133</v>
      </c>
      <c r="E121" s="728"/>
      <c r="F121" s="722">
        <v>1.4</v>
      </c>
      <c r="G121" s="32">
        <v>8</v>
      </c>
      <c r="H121" s="722">
        <v>11.2</v>
      </c>
      <c r="I121" s="722">
        <v>11.68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10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69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244</v>
      </c>
      <c r="B122" s="54" t="s">
        <v>247</v>
      </c>
      <c r="C122" s="31">
        <v>4301011514</v>
      </c>
      <c r="D122" s="727">
        <v>4680115882133</v>
      </c>
      <c r="E122" s="728"/>
      <c r="F122" s="722">
        <v>1.35</v>
      </c>
      <c r="G122" s="32">
        <v>8</v>
      </c>
      <c r="H122" s="722">
        <v>10.8</v>
      </c>
      <c r="I122" s="722">
        <v>11.28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1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69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249</v>
      </c>
      <c r="B123" s="54" t="s">
        <v>250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69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251</v>
      </c>
      <c r="B124" s="54" t="s">
        <v>252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69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69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71</v>
      </c>
      <c r="Q126" s="740"/>
      <c r="R126" s="740"/>
      <c r="S126" s="740"/>
      <c r="T126" s="740"/>
      <c r="U126" s="740"/>
      <c r="V126" s="741"/>
      <c r="W126" s="37" t="s">
        <v>72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71</v>
      </c>
      <c r="Q127" s="740"/>
      <c r="R127" s="740"/>
      <c r="S127" s="740"/>
      <c r="T127" s="740"/>
      <c r="U127" s="740"/>
      <c r="V127" s="741"/>
      <c r="W127" s="37" t="s">
        <v>69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customHeight="1" x14ac:dyDescent="0.25">
      <c r="A128" s="742" t="s">
        <v>166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255</v>
      </c>
      <c r="B129" s="54" t="s">
        <v>256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69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255</v>
      </c>
      <c r="B130" s="54" t="s">
        <v>258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55</v>
      </c>
      <c r="P130" s="1035" t="s">
        <v>259</v>
      </c>
      <c r="Q130" s="732"/>
      <c r="R130" s="732"/>
      <c r="S130" s="732"/>
      <c r="T130" s="733"/>
      <c r="U130" s="34"/>
      <c r="V130" s="34"/>
      <c r="W130" s="35" t="s">
        <v>69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261</v>
      </c>
      <c r="B131" s="54" t="s">
        <v>262</v>
      </c>
      <c r="C131" s="31">
        <v>4301020258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67</v>
      </c>
      <c r="L131" s="32"/>
      <c r="M131" s="33" t="s">
        <v>121</v>
      </c>
      <c r="N131" s="33"/>
      <c r="O131" s="32">
        <v>50</v>
      </c>
      <c r="P131" s="85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32"/>
      <c r="R131" s="732"/>
      <c r="S131" s="732"/>
      <c r="T131" s="733"/>
      <c r="U131" s="34"/>
      <c r="V131" s="34"/>
      <c r="W131" s="35" t="s">
        <v>69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261</v>
      </c>
      <c r="B132" s="54" t="s">
        <v>263</v>
      </c>
      <c r="C132" s="31">
        <v>4301020346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55</v>
      </c>
      <c r="P132" s="906" t="s">
        <v>264</v>
      </c>
      <c r="Q132" s="732"/>
      <c r="R132" s="732"/>
      <c r="S132" s="732"/>
      <c r="T132" s="733"/>
      <c r="U132" s="34"/>
      <c r="V132" s="34"/>
      <c r="W132" s="35" t="s">
        <v>69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1075" t="s">
        <v>267</v>
      </c>
      <c r="Q133" s="732"/>
      <c r="R133" s="732"/>
      <c r="S133" s="732"/>
      <c r="T133" s="733"/>
      <c r="U133" s="34"/>
      <c r="V133" s="34"/>
      <c r="W133" s="35" t="s">
        <v>69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260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71</v>
      </c>
      <c r="Q134" s="740"/>
      <c r="R134" s="740"/>
      <c r="S134" s="740"/>
      <c r="T134" s="740"/>
      <c r="U134" s="740"/>
      <c r="V134" s="741"/>
      <c r="W134" s="37" t="s">
        <v>72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71</v>
      </c>
      <c r="Q135" s="740"/>
      <c r="R135" s="740"/>
      <c r="S135" s="740"/>
      <c r="T135" s="740"/>
      <c r="U135" s="740"/>
      <c r="V135" s="741"/>
      <c r="W135" s="37" t="s">
        <v>69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customHeight="1" x14ac:dyDescent="0.25">
      <c r="A136" s="742" t="s">
        <v>73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37.5" customHeight="1" x14ac:dyDescent="0.25">
      <c r="A137" s="54" t="s">
        <v>268</v>
      </c>
      <c r="B137" s="54" t="s">
        <v>269</v>
      </c>
      <c r="C137" s="31">
        <v>4301051360</v>
      </c>
      <c r="D137" s="727">
        <v>4607091385168</v>
      </c>
      <c r="E137" s="728"/>
      <c r="F137" s="722">
        <v>1.35</v>
      </c>
      <c r="G137" s="32">
        <v>6</v>
      </c>
      <c r="H137" s="722">
        <v>8.1</v>
      </c>
      <c r="I137" s="722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8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2"/>
      <c r="R137" s="732"/>
      <c r="S137" s="732"/>
      <c r="T137" s="733"/>
      <c r="U137" s="34"/>
      <c r="V137" s="34"/>
      <c r="W137" s="35" t="s">
        <v>69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customHeight="1" x14ac:dyDescent="0.25">
      <c r="A138" s="54" t="s">
        <v>268</v>
      </c>
      <c r="B138" s="54" t="s">
        <v>271</v>
      </c>
      <c r="C138" s="31">
        <v>4301051612</v>
      </c>
      <c r="D138" s="727">
        <v>4607091385168</v>
      </c>
      <c r="E138" s="728"/>
      <c r="F138" s="722">
        <v>1.4</v>
      </c>
      <c r="G138" s="32">
        <v>6</v>
      </c>
      <c r="H138" s="722">
        <v>8.4</v>
      </c>
      <c r="I138" s="722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2"/>
      <c r="R138" s="732"/>
      <c r="S138" s="732"/>
      <c r="T138" s="733"/>
      <c r="U138" s="34"/>
      <c r="V138" s="34"/>
      <c r="W138" s="35" t="s">
        <v>69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273</v>
      </c>
      <c r="B139" s="54" t="s">
        <v>274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48" t="s">
        <v>275</v>
      </c>
      <c r="Q139" s="732"/>
      <c r="R139" s="732"/>
      <c r="S139" s="732"/>
      <c r="T139" s="733"/>
      <c r="U139" s="34"/>
      <c r="V139" s="34"/>
      <c r="W139" s="35" t="s">
        <v>69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277</v>
      </c>
      <c r="B140" s="54" t="s">
        <v>278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69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69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281</v>
      </c>
      <c r="B142" s="54" t="s">
        <v>282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69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284</v>
      </c>
      <c r="B143" s="54" t="s">
        <v>285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69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71</v>
      </c>
      <c r="Q144" s="740"/>
      <c r="R144" s="740"/>
      <c r="S144" s="740"/>
      <c r="T144" s="740"/>
      <c r="U144" s="740"/>
      <c r="V144" s="741"/>
      <c r="W144" s="37" t="s">
        <v>72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71</v>
      </c>
      <c r="Q145" s="740"/>
      <c r="R145" s="740"/>
      <c r="S145" s="740"/>
      <c r="T145" s="740"/>
      <c r="U145" s="740"/>
      <c r="V145" s="741"/>
      <c r="W145" s="37" t="s">
        <v>69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customHeight="1" x14ac:dyDescent="0.25">
      <c r="A146" s="742" t="s">
        <v>213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287</v>
      </c>
      <c r="B147" s="54" t="s">
        <v>288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69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289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290</v>
      </c>
      <c r="B148" s="54" t="s">
        <v>291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69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71</v>
      </c>
      <c r="Q149" s="740"/>
      <c r="R149" s="740"/>
      <c r="S149" s="740"/>
      <c r="T149" s="740"/>
      <c r="U149" s="740"/>
      <c r="V149" s="741"/>
      <c r="W149" s="37" t="s">
        <v>72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71</v>
      </c>
      <c r="Q150" s="740"/>
      <c r="R150" s="740"/>
      <c r="S150" s="740"/>
      <c r="T150" s="740"/>
      <c r="U150" s="740"/>
      <c r="V150" s="741"/>
      <c r="W150" s="37" t="s">
        <v>69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44" t="s">
        <v>293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114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294</v>
      </c>
      <c r="B153" s="54" t="s">
        <v>295</v>
      </c>
      <c r="C153" s="31">
        <v>4301011564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9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32"/>
      <c r="R153" s="732"/>
      <c r="S153" s="732"/>
      <c r="T153" s="733"/>
      <c r="U153" s="34"/>
      <c r="V153" s="34"/>
      <c r="W153" s="35" t="s">
        <v>69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296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294</v>
      </c>
      <c r="B154" s="54" t="s">
        <v>297</v>
      </c>
      <c r="C154" s="31">
        <v>4301011562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32"/>
      <c r="R154" s="732"/>
      <c r="S154" s="732"/>
      <c r="T154" s="733"/>
      <c r="U154" s="34"/>
      <c r="V154" s="34"/>
      <c r="W154" s="35" t="s">
        <v>69</v>
      </c>
      <c r="X154" s="723">
        <v>7</v>
      </c>
      <c r="Y154" s="724">
        <f>IFERROR(IF(X154="",0,CEILING((X154/$H154),1)*$H154),"")</f>
        <v>9.6000000000000014</v>
      </c>
      <c r="Z154" s="36">
        <f>IFERROR(IF(Y154=0,"",ROUNDUP(Y154/H154,0)*0.00753),"")</f>
        <v>2.2589999999999999E-2</v>
      </c>
      <c r="AA154" s="56"/>
      <c r="AB154" s="57"/>
      <c r="AC154" s="219" t="s">
        <v>296</v>
      </c>
      <c r="AG154" s="64"/>
      <c r="AJ154" s="68"/>
      <c r="AK154" s="68"/>
      <c r="BB154" s="220" t="s">
        <v>1</v>
      </c>
      <c r="BM154" s="64">
        <f>IFERROR(X154*I154/H154,"0")</f>
        <v>7.4375</v>
      </c>
      <c r="BN154" s="64">
        <f>IFERROR(Y154*I154/H154,"0")</f>
        <v>10.199999999999999</v>
      </c>
      <c r="BO154" s="64">
        <f>IFERROR(1/J154*(X154/H154),"0")</f>
        <v>1.4022435897435896E-2</v>
      </c>
      <c r="BP154" s="64">
        <f>IFERROR(1/J154*(Y154/H154),"0")</f>
        <v>1.9230769230769232E-2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71</v>
      </c>
      <c r="Q155" s="740"/>
      <c r="R155" s="740"/>
      <c r="S155" s="740"/>
      <c r="T155" s="740"/>
      <c r="U155" s="740"/>
      <c r="V155" s="741"/>
      <c r="W155" s="37" t="s">
        <v>72</v>
      </c>
      <c r="X155" s="725">
        <f>IFERROR(X153/H153,"0")+IFERROR(X154/H154,"0")</f>
        <v>2.1875</v>
      </c>
      <c r="Y155" s="725">
        <f>IFERROR(Y153/H153,"0")+IFERROR(Y154/H154,"0")</f>
        <v>3.0000000000000004</v>
      </c>
      <c r="Z155" s="725">
        <f>IFERROR(IF(Z153="",0,Z153),"0")+IFERROR(IF(Z154="",0,Z154),"0")</f>
        <v>2.2589999999999999E-2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71</v>
      </c>
      <c r="Q156" s="740"/>
      <c r="R156" s="740"/>
      <c r="S156" s="740"/>
      <c r="T156" s="740"/>
      <c r="U156" s="740"/>
      <c r="V156" s="741"/>
      <c r="W156" s="37" t="s">
        <v>69</v>
      </c>
      <c r="X156" s="725">
        <f>IFERROR(SUM(X153:X154),"0")</f>
        <v>7</v>
      </c>
      <c r="Y156" s="725">
        <f>IFERROR(SUM(Y153:Y154),"0")</f>
        <v>9.6000000000000014</v>
      </c>
      <c r="Z156" s="37"/>
      <c r="AA156" s="726"/>
      <c r="AB156" s="726"/>
      <c r="AC156" s="726"/>
    </row>
    <row r="157" spans="1:68" ht="14.25" customHeight="1" x14ac:dyDescent="0.25">
      <c r="A157" s="742" t="s">
        <v>64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298</v>
      </c>
      <c r="B158" s="54" t="s">
        <v>299</v>
      </c>
      <c r="C158" s="31">
        <v>4301031235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80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69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300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298</v>
      </c>
      <c r="B159" s="54" t="s">
        <v>301</v>
      </c>
      <c r="C159" s="31">
        <v>4301031234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69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300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71</v>
      </c>
      <c r="Q160" s="740"/>
      <c r="R160" s="740"/>
      <c r="S160" s="740"/>
      <c r="T160" s="740"/>
      <c r="U160" s="740"/>
      <c r="V160" s="741"/>
      <c r="W160" s="37" t="s">
        <v>72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71</v>
      </c>
      <c r="Q161" s="740"/>
      <c r="R161" s="740"/>
      <c r="S161" s="740"/>
      <c r="T161" s="740"/>
      <c r="U161" s="740"/>
      <c r="V161" s="741"/>
      <c r="W161" s="37" t="s">
        <v>69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42" t="s">
        <v>73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302</v>
      </c>
      <c r="B163" s="54" t="s">
        <v>303</v>
      </c>
      <c r="C163" s="31">
        <v>4301051477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2"/>
      <c r="R163" s="732"/>
      <c r="S163" s="732"/>
      <c r="T163" s="733"/>
      <c r="U163" s="34"/>
      <c r="V163" s="34"/>
      <c r="W163" s="35" t="s">
        <v>69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296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302</v>
      </c>
      <c r="B164" s="54" t="s">
        <v>304</v>
      </c>
      <c r="C164" s="31">
        <v>4301051476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3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2"/>
      <c r="R164" s="732"/>
      <c r="S164" s="732"/>
      <c r="T164" s="733"/>
      <c r="U164" s="34"/>
      <c r="V164" s="34"/>
      <c r="W164" s="35" t="s">
        <v>69</v>
      </c>
      <c r="X164" s="723">
        <v>18</v>
      </c>
      <c r="Y164" s="724">
        <f>IFERROR(IF(X164="",0,CEILING((X164/$H164),1)*$H164),"")</f>
        <v>18.48</v>
      </c>
      <c r="Z164" s="36">
        <f>IFERROR(IF(Y164=0,"",ROUNDUP(Y164/H164,0)*0.00753),"")</f>
        <v>5.271E-2</v>
      </c>
      <c r="AA164" s="56"/>
      <c r="AB164" s="57"/>
      <c r="AC164" s="227" t="s">
        <v>296</v>
      </c>
      <c r="AG164" s="64"/>
      <c r="AJ164" s="68"/>
      <c r="AK164" s="68"/>
      <c r="BB164" s="228" t="s">
        <v>1</v>
      </c>
      <c r="BM164" s="64">
        <f>IFERROR(X164*I164/H164,"0")</f>
        <v>19.963636363636361</v>
      </c>
      <c r="BN164" s="64">
        <f>IFERROR(Y164*I164/H164,"0")</f>
        <v>20.495999999999999</v>
      </c>
      <c r="BO164" s="64">
        <f>IFERROR(1/J164*(X164/H164),"0")</f>
        <v>4.3706293706293697E-2</v>
      </c>
      <c r="BP164" s="64">
        <f>IFERROR(1/J164*(Y164/H164),"0")</f>
        <v>4.4871794871794872E-2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71</v>
      </c>
      <c r="Q165" s="740"/>
      <c r="R165" s="740"/>
      <c r="S165" s="740"/>
      <c r="T165" s="740"/>
      <c r="U165" s="740"/>
      <c r="V165" s="741"/>
      <c r="W165" s="37" t="s">
        <v>72</v>
      </c>
      <c r="X165" s="725">
        <f>IFERROR(X163/H163,"0")+IFERROR(X164/H164,"0")</f>
        <v>6.8181818181818175</v>
      </c>
      <c r="Y165" s="725">
        <f>IFERROR(Y163/H163,"0")+IFERROR(Y164/H164,"0")</f>
        <v>7</v>
      </c>
      <c r="Z165" s="725">
        <f>IFERROR(IF(Z163="",0,Z163),"0")+IFERROR(IF(Z164="",0,Z164),"0")</f>
        <v>5.271E-2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71</v>
      </c>
      <c r="Q166" s="740"/>
      <c r="R166" s="740"/>
      <c r="S166" s="740"/>
      <c r="T166" s="740"/>
      <c r="U166" s="740"/>
      <c r="V166" s="741"/>
      <c r="W166" s="37" t="s">
        <v>69</v>
      </c>
      <c r="X166" s="725">
        <f>IFERROR(SUM(X163:X164),"0")</f>
        <v>18</v>
      </c>
      <c r="Y166" s="725">
        <f>IFERROR(SUM(Y163:Y164),"0")</f>
        <v>18.48</v>
      </c>
      <c r="Z166" s="37"/>
      <c r="AA166" s="726"/>
      <c r="AB166" s="726"/>
      <c r="AC166" s="726"/>
    </row>
    <row r="167" spans="1:68" ht="16.5" customHeight="1" x14ac:dyDescent="0.25">
      <c r="A167" s="744" t="s">
        <v>112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114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305</v>
      </c>
      <c r="B169" s="54" t="s">
        <v>306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69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307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308</v>
      </c>
      <c r="B170" s="54" t="s">
        <v>309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69</v>
      </c>
      <c r="X170" s="723">
        <v>24</v>
      </c>
      <c r="Y170" s="724">
        <f>IFERROR(IF(X170="",0,CEILING((X170/$H170),1)*$H170),"")</f>
        <v>24</v>
      </c>
      <c r="Z170" s="36">
        <f>IFERROR(IF(Y170=0,"",ROUNDUP(Y170/H170,0)*0.00902),"")</f>
        <v>5.4120000000000001E-2</v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25.259999999999998</v>
      </c>
      <c r="BN170" s="64">
        <f>IFERROR(Y170*I170/H170,"0")</f>
        <v>25.259999999999998</v>
      </c>
      <c r="BO170" s="64">
        <f>IFERROR(1/J170*(X170/H170),"0")</f>
        <v>4.5454545454545456E-2</v>
      </c>
      <c r="BP170" s="64">
        <f>IFERROR(1/J170*(Y170/H170),"0")</f>
        <v>4.5454545454545456E-2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71</v>
      </c>
      <c r="Q171" s="740"/>
      <c r="R171" s="740"/>
      <c r="S171" s="740"/>
      <c r="T171" s="740"/>
      <c r="U171" s="740"/>
      <c r="V171" s="741"/>
      <c r="W171" s="37" t="s">
        <v>72</v>
      </c>
      <c r="X171" s="725">
        <f>IFERROR(X169/H169,"0")+IFERROR(X170/H170,"0")</f>
        <v>6</v>
      </c>
      <c r="Y171" s="725">
        <f>IFERROR(Y169/H169,"0")+IFERROR(Y170/H170,"0")</f>
        <v>6</v>
      </c>
      <c r="Z171" s="725">
        <f>IFERROR(IF(Z169="",0,Z169),"0")+IFERROR(IF(Z170="",0,Z170),"0")</f>
        <v>5.4120000000000001E-2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71</v>
      </c>
      <c r="Q172" s="740"/>
      <c r="R172" s="740"/>
      <c r="S172" s="740"/>
      <c r="T172" s="740"/>
      <c r="U172" s="740"/>
      <c r="V172" s="741"/>
      <c r="W172" s="37" t="s">
        <v>69</v>
      </c>
      <c r="X172" s="725">
        <f>IFERROR(SUM(X169:X170),"0")</f>
        <v>24</v>
      </c>
      <c r="Y172" s="725">
        <f>IFERROR(SUM(Y169:Y170),"0")</f>
        <v>24</v>
      </c>
      <c r="Z172" s="37"/>
      <c r="AA172" s="726"/>
      <c r="AB172" s="726"/>
      <c r="AC172" s="726"/>
    </row>
    <row r="173" spans="1:68" ht="14.25" customHeight="1" x14ac:dyDescent="0.25">
      <c r="A173" s="742" t="s">
        <v>64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311</v>
      </c>
      <c r="B174" s="54" t="s">
        <v>312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69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314</v>
      </c>
      <c r="B175" s="54" t="s">
        <v>315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69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317</v>
      </c>
      <c r="B176" s="54" t="s">
        <v>318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69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320</v>
      </c>
      <c r="B177" s="54" t="s">
        <v>321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69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69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71</v>
      </c>
      <c r="Q179" s="740"/>
      <c r="R179" s="740"/>
      <c r="S179" s="740"/>
      <c r="T179" s="740"/>
      <c r="U179" s="740"/>
      <c r="V179" s="741"/>
      <c r="W179" s="37" t="s">
        <v>72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71</v>
      </c>
      <c r="Q180" s="740"/>
      <c r="R180" s="740"/>
      <c r="S180" s="740"/>
      <c r="T180" s="740"/>
      <c r="U180" s="740"/>
      <c r="V180" s="741"/>
      <c r="W180" s="37" t="s">
        <v>69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42" t="s">
        <v>73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324</v>
      </c>
      <c r="B182" s="54" t="s">
        <v>325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69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327</v>
      </c>
      <c r="B183" s="54" t="s">
        <v>328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76</v>
      </c>
      <c r="L183" s="32"/>
      <c r="M183" s="33" t="s">
        <v>121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69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330</v>
      </c>
      <c r="B184" s="54" t="s">
        <v>331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69</v>
      </c>
      <c r="X184" s="723">
        <v>12</v>
      </c>
      <c r="Y184" s="724">
        <f>IFERROR(IF(X184="",0,CEILING((X184/$H184),1)*$H184),"")</f>
        <v>12</v>
      </c>
      <c r="Z184" s="36">
        <f>IFERROR(IF(Y184=0,"",ROUNDUP(Y184/H184,0)*0.00753),"")</f>
        <v>3.0120000000000001E-2</v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13.087999999999999</v>
      </c>
      <c r="BN184" s="64">
        <f>IFERROR(Y184*I184/H184,"0")</f>
        <v>13.087999999999999</v>
      </c>
      <c r="BO184" s="64">
        <f>IFERROR(1/J184*(X184/H184),"0")</f>
        <v>2.564102564102564E-2</v>
      </c>
      <c r="BP184" s="64">
        <f>IFERROR(1/J184*(Y184/H184),"0")</f>
        <v>2.564102564102564E-2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71</v>
      </c>
      <c r="Q185" s="740"/>
      <c r="R185" s="740"/>
      <c r="S185" s="740"/>
      <c r="T185" s="740"/>
      <c r="U185" s="740"/>
      <c r="V185" s="741"/>
      <c r="W185" s="37" t="s">
        <v>72</v>
      </c>
      <c r="X185" s="725">
        <f>IFERROR(X182/H182,"0")+IFERROR(X183/H183,"0")+IFERROR(X184/H184,"0")</f>
        <v>4</v>
      </c>
      <c r="Y185" s="725">
        <f>IFERROR(Y182/H182,"0")+IFERROR(Y183/H183,"0")+IFERROR(Y184/H184,"0")</f>
        <v>4</v>
      </c>
      <c r="Z185" s="725">
        <f>IFERROR(IF(Z182="",0,Z182),"0")+IFERROR(IF(Z183="",0,Z183),"0")+IFERROR(IF(Z184="",0,Z184),"0")</f>
        <v>3.0120000000000001E-2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71</v>
      </c>
      <c r="Q186" s="740"/>
      <c r="R186" s="740"/>
      <c r="S186" s="740"/>
      <c r="T186" s="740"/>
      <c r="U186" s="740"/>
      <c r="V186" s="741"/>
      <c r="W186" s="37" t="s">
        <v>69</v>
      </c>
      <c r="X186" s="725">
        <f>IFERROR(SUM(X182:X184),"0")</f>
        <v>12</v>
      </c>
      <c r="Y186" s="725">
        <f>IFERROR(SUM(Y182:Y184),"0")</f>
        <v>12</v>
      </c>
      <c r="Z186" s="37"/>
      <c r="AA186" s="726"/>
      <c r="AB186" s="726"/>
      <c r="AC186" s="726"/>
    </row>
    <row r="187" spans="1:68" ht="27.75" customHeight="1" x14ac:dyDescent="0.2">
      <c r="A187" s="825" t="s">
        <v>332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333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166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334</v>
      </c>
      <c r="B190" s="54" t="s">
        <v>335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36" t="s">
        <v>336</v>
      </c>
      <c r="Q190" s="732"/>
      <c r="R190" s="732"/>
      <c r="S190" s="732"/>
      <c r="T190" s="733"/>
      <c r="U190" s="34"/>
      <c r="V190" s="34"/>
      <c r="W190" s="35" t="s">
        <v>69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71</v>
      </c>
      <c r="Q191" s="740"/>
      <c r="R191" s="740"/>
      <c r="S191" s="740"/>
      <c r="T191" s="740"/>
      <c r="U191" s="740"/>
      <c r="V191" s="741"/>
      <c r="W191" s="37" t="s">
        <v>72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71</v>
      </c>
      <c r="Q192" s="740"/>
      <c r="R192" s="740"/>
      <c r="S192" s="740"/>
      <c r="T192" s="740"/>
      <c r="U192" s="740"/>
      <c r="V192" s="741"/>
      <c r="W192" s="37" t="s">
        <v>69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42" t="s">
        <v>64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338</v>
      </c>
      <c r="B194" s="54" t="s">
        <v>339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69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341</v>
      </c>
      <c r="B195" s="54" t="s">
        <v>342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69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344</v>
      </c>
      <c r="B196" s="54" t="s">
        <v>345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69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347</v>
      </c>
      <c r="B197" s="54" t="s">
        <v>348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69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69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69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69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69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71</v>
      </c>
      <c r="Q202" s="740"/>
      <c r="R202" s="740"/>
      <c r="S202" s="740"/>
      <c r="T202" s="740"/>
      <c r="U202" s="740"/>
      <c r="V202" s="741"/>
      <c r="W202" s="37" t="s">
        <v>72</v>
      </c>
      <c r="X202" s="725">
        <f>IFERROR(X194/H194,"0")+IFERROR(X195/H195,"0")+IFERROR(X196/H196,"0")+IFERROR(X197/H197,"0")+IFERROR(X198/H198,"0")+IFERROR(X199/H199,"0")+IFERROR(X200/H200,"0")+IFERROR(X201/H201,"0")</f>
        <v>0</v>
      </c>
      <c r="Y202" s="725">
        <f>IFERROR(Y194/H194,"0")+IFERROR(Y195/H195,"0")+IFERROR(Y196/H196,"0")+IFERROR(Y197/H197,"0")+IFERROR(Y198/H198,"0")+IFERROR(Y199/H199,"0")+IFERROR(Y200/H200,"0")+IFERROR(Y201/H201,"0")</f>
        <v>0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71</v>
      </c>
      <c r="Q203" s="740"/>
      <c r="R203" s="740"/>
      <c r="S203" s="740"/>
      <c r="T203" s="740"/>
      <c r="U203" s="740"/>
      <c r="V203" s="741"/>
      <c r="W203" s="37" t="s">
        <v>69</v>
      </c>
      <c r="X203" s="725">
        <f>IFERROR(SUM(X194:X201),"0")</f>
        <v>0</v>
      </c>
      <c r="Y203" s="725">
        <f>IFERROR(SUM(Y194:Y201),"0")</f>
        <v>0</v>
      </c>
      <c r="Z203" s="37"/>
      <c r="AA203" s="726"/>
      <c r="AB203" s="726"/>
      <c r="AC203" s="726"/>
    </row>
    <row r="204" spans="1:68" ht="16.5" customHeight="1" x14ac:dyDescent="0.25">
      <c r="A204" s="744" t="s">
        <v>358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114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359</v>
      </c>
      <c r="B206" s="54" t="s">
        <v>360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69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362</v>
      </c>
      <c r="B207" s="54" t="s">
        <v>363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69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71</v>
      </c>
      <c r="Q208" s="740"/>
      <c r="R208" s="740"/>
      <c r="S208" s="740"/>
      <c r="T208" s="740"/>
      <c r="U208" s="740"/>
      <c r="V208" s="741"/>
      <c r="W208" s="37" t="s">
        <v>72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71</v>
      </c>
      <c r="Q209" s="740"/>
      <c r="R209" s="740"/>
      <c r="S209" s="740"/>
      <c r="T209" s="740"/>
      <c r="U209" s="740"/>
      <c r="V209" s="741"/>
      <c r="W209" s="37" t="s">
        <v>69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166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364</v>
      </c>
      <c r="B211" s="54" t="s">
        <v>365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69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367</v>
      </c>
      <c r="B212" s="54" t="s">
        <v>368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69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71</v>
      </c>
      <c r="Q213" s="740"/>
      <c r="R213" s="740"/>
      <c r="S213" s="740"/>
      <c r="T213" s="740"/>
      <c r="U213" s="740"/>
      <c r="V213" s="741"/>
      <c r="W213" s="37" t="s">
        <v>72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71</v>
      </c>
      <c r="Q214" s="740"/>
      <c r="R214" s="740"/>
      <c r="S214" s="740"/>
      <c r="T214" s="740"/>
      <c r="U214" s="740"/>
      <c r="V214" s="741"/>
      <c r="W214" s="37" t="s">
        <v>69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64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369</v>
      </c>
      <c r="B216" s="54" t="s">
        <v>370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69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372</v>
      </c>
      <c r="B217" s="54" t="s">
        <v>373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69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375</v>
      </c>
      <c r="B218" s="54" t="s">
        <v>376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69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378</v>
      </c>
      <c r="B219" s="54" t="s">
        <v>379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69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381</v>
      </c>
      <c r="B220" s="54" t="s">
        <v>382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69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69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69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69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71</v>
      </c>
      <c r="Q224" s="740"/>
      <c r="R224" s="740"/>
      <c r="S224" s="740"/>
      <c r="T224" s="740"/>
      <c r="U224" s="740"/>
      <c r="V224" s="741"/>
      <c r="W224" s="37" t="s">
        <v>72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71</v>
      </c>
      <c r="Q225" s="740"/>
      <c r="R225" s="740"/>
      <c r="S225" s="740"/>
      <c r="T225" s="740"/>
      <c r="U225" s="740"/>
      <c r="V225" s="741"/>
      <c r="W225" s="37" t="s">
        <v>69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customHeight="1" x14ac:dyDescent="0.25">
      <c r="A226" s="742" t="s">
        <v>73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389</v>
      </c>
      <c r="B227" s="54" t="s">
        <v>390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69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392</v>
      </c>
      <c r="B228" s="54" t="s">
        <v>393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69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395</v>
      </c>
      <c r="B229" s="54" t="s">
        <v>396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69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398</v>
      </c>
      <c r="B230" s="54" t="s">
        <v>399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69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401</v>
      </c>
      <c r="B231" s="54" t="s">
        <v>402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69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403</v>
      </c>
      <c r="B232" s="54" t="s">
        <v>404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76</v>
      </c>
      <c r="L232" s="32"/>
      <c r="M232" s="33" t="s">
        <v>158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69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406</v>
      </c>
      <c r="B233" s="54" t="s">
        <v>407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69</v>
      </c>
      <c r="X233" s="723">
        <v>40</v>
      </c>
      <c r="Y233" s="724">
        <f t="shared" si="41"/>
        <v>40.799999999999997</v>
      </c>
      <c r="Z233" s="36">
        <f t="shared" si="46"/>
        <v>0.12801000000000001</v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44.533333333333339</v>
      </c>
      <c r="BN233" s="64">
        <f t="shared" si="43"/>
        <v>45.423999999999999</v>
      </c>
      <c r="BO233" s="64">
        <f t="shared" si="44"/>
        <v>0.10683760683760685</v>
      </c>
      <c r="BP233" s="64">
        <f t="shared" si="45"/>
        <v>0.10897435897435898</v>
      </c>
    </row>
    <row r="234" spans="1:68" ht="27" customHeight="1" x14ac:dyDescent="0.25">
      <c r="A234" s="54" t="s">
        <v>409</v>
      </c>
      <c r="B234" s="54" t="s">
        <v>410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69</v>
      </c>
      <c r="X234" s="723">
        <v>23</v>
      </c>
      <c r="Y234" s="724">
        <f t="shared" si="41"/>
        <v>24</v>
      </c>
      <c r="Z234" s="36">
        <f t="shared" si="46"/>
        <v>7.5300000000000006E-2</v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25.606666666666669</v>
      </c>
      <c r="BN234" s="64">
        <f t="shared" si="43"/>
        <v>26.720000000000002</v>
      </c>
      <c r="BO234" s="64">
        <f t="shared" si="44"/>
        <v>6.1431623931623935E-2</v>
      </c>
      <c r="BP234" s="64">
        <f t="shared" si="45"/>
        <v>6.4102564102564097E-2</v>
      </c>
    </row>
    <row r="235" spans="1:68" ht="27" customHeight="1" x14ac:dyDescent="0.25">
      <c r="A235" s="54" t="s">
        <v>411</v>
      </c>
      <c r="B235" s="54" t="s">
        <v>412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69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69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415</v>
      </c>
      <c r="B237" s="54" t="s">
        <v>416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69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71</v>
      </c>
      <c r="Q238" s="740"/>
      <c r="R238" s="740"/>
      <c r="S238" s="740"/>
      <c r="T238" s="740"/>
      <c r="U238" s="740"/>
      <c r="V238" s="741"/>
      <c r="W238" s="37" t="s">
        <v>72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26.25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27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0.20331000000000002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71</v>
      </c>
      <c r="Q239" s="740"/>
      <c r="R239" s="740"/>
      <c r="S239" s="740"/>
      <c r="T239" s="740"/>
      <c r="U239" s="740"/>
      <c r="V239" s="741"/>
      <c r="W239" s="37" t="s">
        <v>69</v>
      </c>
      <c r="X239" s="725">
        <f>IFERROR(SUM(X227:X237),"0")</f>
        <v>63</v>
      </c>
      <c r="Y239" s="725">
        <f>IFERROR(SUM(Y227:Y237),"0")</f>
        <v>64.8</v>
      </c>
      <c r="Z239" s="37"/>
      <c r="AA239" s="726"/>
      <c r="AB239" s="726"/>
      <c r="AC239" s="726"/>
    </row>
    <row r="240" spans="1:68" ht="14.25" customHeight="1" x14ac:dyDescent="0.25">
      <c r="A240" s="742" t="s">
        <v>213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417</v>
      </c>
      <c r="B241" s="54" t="s">
        <v>418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69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420</v>
      </c>
      <c r="B242" s="54" t="s">
        <v>421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69</v>
      </c>
      <c r="X242" s="723">
        <v>13</v>
      </c>
      <c r="Y242" s="724">
        <f>IFERROR(IF(X242="",0,CEILING((X242/$H242),1)*$H242),"")</f>
        <v>16</v>
      </c>
      <c r="Z242" s="36">
        <f>IFERROR(IF(Y242=0,"",ROUNDUP(Y242/H242,0)*0.00902),"")</f>
        <v>4.5100000000000001E-2</v>
      </c>
      <c r="AA242" s="56"/>
      <c r="AB242" s="57"/>
      <c r="AC242" s="315" t="s">
        <v>422</v>
      </c>
      <c r="AG242" s="64"/>
      <c r="AJ242" s="68"/>
      <c r="AK242" s="68"/>
      <c r="BB242" s="316" t="s">
        <v>1</v>
      </c>
      <c r="BM242" s="64">
        <f>IFERROR(X242*I242/H242,"0")</f>
        <v>14.080625</v>
      </c>
      <c r="BN242" s="64">
        <f>IFERROR(Y242*I242/H242,"0")</f>
        <v>17.329999999999998</v>
      </c>
      <c r="BO242" s="64">
        <f>IFERROR(1/J242*(X242/H242),"0")</f>
        <v>3.0776515151515152E-2</v>
      </c>
      <c r="BP242" s="64">
        <f>IFERROR(1/J242*(Y242/H242),"0")</f>
        <v>3.787878787878788E-2</v>
      </c>
    </row>
    <row r="243" spans="1:68" ht="27" customHeight="1" x14ac:dyDescent="0.25">
      <c r="A243" s="54" t="s">
        <v>423</v>
      </c>
      <c r="B243" s="54" t="s">
        <v>424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69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425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426</v>
      </c>
      <c r="B244" s="54" t="s">
        <v>427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69</v>
      </c>
      <c r="X244" s="723">
        <v>9</v>
      </c>
      <c r="Y244" s="724">
        <f>IFERROR(IF(X244="",0,CEILING((X244/$H244),1)*$H244),"")</f>
        <v>9.6</v>
      </c>
      <c r="Z244" s="36">
        <f>IFERROR(IF(Y244=0,"",ROUNDUP(Y244/H244,0)*0.00753),"")</f>
        <v>3.0120000000000001E-2</v>
      </c>
      <c r="AA244" s="56"/>
      <c r="AB244" s="57"/>
      <c r="AC244" s="319" t="s">
        <v>428</v>
      </c>
      <c r="AG244" s="64"/>
      <c r="AJ244" s="68"/>
      <c r="AK244" s="68"/>
      <c r="BB244" s="320" t="s">
        <v>1</v>
      </c>
      <c r="BM244" s="64">
        <f>IFERROR(X244*I244/H244,"0")</f>
        <v>10.020000000000001</v>
      </c>
      <c r="BN244" s="64">
        <f>IFERROR(Y244*I244/H244,"0")</f>
        <v>10.688000000000001</v>
      </c>
      <c r="BO244" s="64">
        <f>IFERROR(1/J244*(X244/H244),"0")</f>
        <v>2.4038461538461536E-2</v>
      </c>
      <c r="BP244" s="64">
        <f>IFERROR(1/J244*(Y244/H244),"0")</f>
        <v>2.564102564102564E-2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71</v>
      </c>
      <c r="Q245" s="740"/>
      <c r="R245" s="740"/>
      <c r="S245" s="740"/>
      <c r="T245" s="740"/>
      <c r="U245" s="740"/>
      <c r="V245" s="741"/>
      <c r="W245" s="37" t="s">
        <v>72</v>
      </c>
      <c r="X245" s="725">
        <f>IFERROR(X241/H241,"0")+IFERROR(X242/H242,"0")+IFERROR(X243/H243,"0")+IFERROR(X244/H244,"0")</f>
        <v>7.8125</v>
      </c>
      <c r="Y245" s="725">
        <f>IFERROR(Y241/H241,"0")+IFERROR(Y242/H242,"0")+IFERROR(Y243/H243,"0")+IFERROR(Y244/H244,"0")</f>
        <v>9</v>
      </c>
      <c r="Z245" s="725">
        <f>IFERROR(IF(Z241="",0,Z241),"0")+IFERROR(IF(Z242="",0,Z242),"0")+IFERROR(IF(Z243="",0,Z243),"0")+IFERROR(IF(Z244="",0,Z244),"0")</f>
        <v>7.5220000000000009E-2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71</v>
      </c>
      <c r="Q246" s="740"/>
      <c r="R246" s="740"/>
      <c r="S246" s="740"/>
      <c r="T246" s="740"/>
      <c r="U246" s="740"/>
      <c r="V246" s="741"/>
      <c r="W246" s="37" t="s">
        <v>69</v>
      </c>
      <c r="X246" s="725">
        <f>IFERROR(SUM(X241:X244),"0")</f>
        <v>22</v>
      </c>
      <c r="Y246" s="725">
        <f>IFERROR(SUM(Y241:Y244),"0")</f>
        <v>25.6</v>
      </c>
      <c r="Z246" s="37"/>
      <c r="AA246" s="726"/>
      <c r="AB246" s="726"/>
      <c r="AC246" s="726"/>
    </row>
    <row r="247" spans="1:68" ht="16.5" customHeight="1" x14ac:dyDescent="0.25">
      <c r="A247" s="744" t="s">
        <v>429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114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430</v>
      </c>
      <c r="B249" s="54" t="s">
        <v>431</v>
      </c>
      <c r="C249" s="31">
        <v>4301011945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117</v>
      </c>
      <c r="L249" s="32"/>
      <c r="M249" s="33" t="s">
        <v>148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69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432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430</v>
      </c>
      <c r="B250" s="54" t="s">
        <v>433</v>
      </c>
      <c r="C250" s="31">
        <v>4301011717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69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435</v>
      </c>
      <c r="B251" s="54" t="s">
        <v>436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69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437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438</v>
      </c>
      <c r="B252" s="54" t="s">
        <v>439</v>
      </c>
      <c r="C252" s="31">
        <v>4301011944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117</v>
      </c>
      <c r="L252" s="32"/>
      <c r="M252" s="33" t="s">
        <v>148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69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432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440</v>
      </c>
      <c r="C253" s="31">
        <v>4301011733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69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442</v>
      </c>
      <c r="B254" s="54" t="s">
        <v>443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69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444</v>
      </c>
      <c r="B255" s="54" t="s">
        <v>445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69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69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448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71</v>
      </c>
      <c r="Q257" s="740"/>
      <c r="R257" s="740"/>
      <c r="S257" s="740"/>
      <c r="T257" s="740"/>
      <c r="U257" s="740"/>
      <c r="V257" s="741"/>
      <c r="W257" s="37" t="s">
        <v>72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71</v>
      </c>
      <c r="Q258" s="740"/>
      <c r="R258" s="740"/>
      <c r="S258" s="740"/>
      <c r="T258" s="740"/>
      <c r="U258" s="740"/>
      <c r="V258" s="741"/>
      <c r="W258" s="37" t="s">
        <v>69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customHeight="1" x14ac:dyDescent="0.25">
      <c r="A259" s="744" t="s">
        <v>449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114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450</v>
      </c>
      <c r="B261" s="54" t="s">
        <v>451</v>
      </c>
      <c r="C261" s="31">
        <v>4301011942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117</v>
      </c>
      <c r="L261" s="32"/>
      <c r="M261" s="33" t="s">
        <v>148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69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149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450</v>
      </c>
      <c r="B262" s="54" t="s">
        <v>452</v>
      </c>
      <c r="C262" s="31">
        <v>4301011826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69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454</v>
      </c>
      <c r="B263" s="54" t="s">
        <v>455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69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457</v>
      </c>
      <c r="B264" s="54" t="s">
        <v>458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69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460</v>
      </c>
      <c r="B265" s="54" t="s">
        <v>461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69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69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465</v>
      </c>
      <c r="B267" s="54" t="s">
        <v>466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69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467</v>
      </c>
      <c r="B268" s="54" t="s">
        <v>468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69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71</v>
      </c>
      <c r="Q269" s="740"/>
      <c r="R269" s="740"/>
      <c r="S269" s="740"/>
      <c r="T269" s="740"/>
      <c r="U269" s="740"/>
      <c r="V269" s="741"/>
      <c r="W269" s="37" t="s">
        <v>72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71</v>
      </c>
      <c r="Q270" s="740"/>
      <c r="R270" s="740"/>
      <c r="S270" s="740"/>
      <c r="T270" s="740"/>
      <c r="U270" s="740"/>
      <c r="V270" s="741"/>
      <c r="W270" s="37" t="s">
        <v>69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customHeight="1" x14ac:dyDescent="0.25">
      <c r="A271" s="742" t="s">
        <v>166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469</v>
      </c>
      <c r="B272" s="54" t="s">
        <v>470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913" t="s">
        <v>471</v>
      </c>
      <c r="Q272" s="732"/>
      <c r="R272" s="732"/>
      <c r="S272" s="732"/>
      <c r="T272" s="733"/>
      <c r="U272" s="34"/>
      <c r="V272" s="34"/>
      <c r="W272" s="35" t="s">
        <v>69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71</v>
      </c>
      <c r="Q273" s="740"/>
      <c r="R273" s="740"/>
      <c r="S273" s="740"/>
      <c r="T273" s="740"/>
      <c r="U273" s="740"/>
      <c r="V273" s="741"/>
      <c r="W273" s="37" t="s">
        <v>72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71</v>
      </c>
      <c r="Q274" s="740"/>
      <c r="R274" s="740"/>
      <c r="S274" s="740"/>
      <c r="T274" s="740"/>
      <c r="U274" s="740"/>
      <c r="V274" s="741"/>
      <c r="W274" s="37" t="s">
        <v>69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44" t="s">
        <v>473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114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474</v>
      </c>
      <c r="B277" s="54" t="s">
        <v>475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69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477</v>
      </c>
      <c r="B278" s="54" t="s">
        <v>478</v>
      </c>
      <c r="C278" s="31">
        <v>4301011910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117</v>
      </c>
      <c r="L278" s="32"/>
      <c r="M278" s="33" t="s">
        <v>148</v>
      </c>
      <c r="N278" s="33"/>
      <c r="O278" s="32">
        <v>55</v>
      </c>
      <c r="P278" s="1063" t="s">
        <v>479</v>
      </c>
      <c r="Q278" s="732"/>
      <c r="R278" s="732"/>
      <c r="S278" s="732"/>
      <c r="T278" s="733"/>
      <c r="U278" s="34"/>
      <c r="V278" s="34"/>
      <c r="W278" s="35" t="s">
        <v>69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477</v>
      </c>
      <c r="B279" s="54" t="s">
        <v>481</v>
      </c>
      <c r="C279" s="31">
        <v>4301011850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2"/>
      <c r="R279" s="732"/>
      <c r="S279" s="732"/>
      <c r="T279" s="733"/>
      <c r="U279" s="34"/>
      <c r="V279" s="34"/>
      <c r="W279" s="35" t="s">
        <v>69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483</v>
      </c>
      <c r="B280" s="54" t="s">
        <v>484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69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486</v>
      </c>
      <c r="B281" s="54" t="s">
        <v>487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69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488</v>
      </c>
      <c r="B282" s="54" t="s">
        <v>489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69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71</v>
      </c>
      <c r="Q283" s="740"/>
      <c r="R283" s="740"/>
      <c r="S283" s="740"/>
      <c r="T283" s="740"/>
      <c r="U283" s="740"/>
      <c r="V283" s="741"/>
      <c r="W283" s="37" t="s">
        <v>72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71</v>
      </c>
      <c r="Q284" s="740"/>
      <c r="R284" s="740"/>
      <c r="S284" s="740"/>
      <c r="T284" s="740"/>
      <c r="U284" s="740"/>
      <c r="V284" s="741"/>
      <c r="W284" s="37" t="s">
        <v>69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44" t="s">
        <v>490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114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491</v>
      </c>
      <c r="B287" s="54" t="s">
        <v>492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69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441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71</v>
      </c>
      <c r="Q288" s="740"/>
      <c r="R288" s="740"/>
      <c r="S288" s="740"/>
      <c r="T288" s="740"/>
      <c r="U288" s="740"/>
      <c r="V288" s="741"/>
      <c r="W288" s="37" t="s">
        <v>72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71</v>
      </c>
      <c r="Q289" s="740"/>
      <c r="R289" s="740"/>
      <c r="S289" s="740"/>
      <c r="T289" s="740"/>
      <c r="U289" s="740"/>
      <c r="V289" s="741"/>
      <c r="W289" s="37" t="s">
        <v>69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44" t="s">
        <v>493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114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494</v>
      </c>
      <c r="B292" s="54" t="s">
        <v>495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69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496</v>
      </c>
      <c r="B293" s="54" t="s">
        <v>497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69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499</v>
      </c>
      <c r="B294" s="54" t="s">
        <v>500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69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71</v>
      </c>
      <c r="Q295" s="740"/>
      <c r="R295" s="740"/>
      <c r="S295" s="740"/>
      <c r="T295" s="740"/>
      <c r="U295" s="740"/>
      <c r="V295" s="741"/>
      <c r="W295" s="37" t="s">
        <v>72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71</v>
      </c>
      <c r="Q296" s="740"/>
      <c r="R296" s="740"/>
      <c r="S296" s="740"/>
      <c r="T296" s="740"/>
      <c r="U296" s="740"/>
      <c r="V296" s="741"/>
      <c r="W296" s="37" t="s">
        <v>69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502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73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503</v>
      </c>
      <c r="B299" s="54" t="s">
        <v>504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69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506</v>
      </c>
      <c r="B300" s="54" t="s">
        <v>507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69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509</v>
      </c>
      <c r="B301" s="54" t="s">
        <v>510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69</v>
      </c>
      <c r="X301" s="723">
        <v>22</v>
      </c>
      <c r="Y301" s="724">
        <f>IFERROR(IF(X301="",0,CEILING((X301/$H301),1)*$H301),"")</f>
        <v>24</v>
      </c>
      <c r="Z301" s="36">
        <f>IFERROR(IF(Y301=0,"",ROUNDUP(Y301/H301,0)*0.00753),"")</f>
        <v>7.5300000000000006E-2</v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24.493333333333336</v>
      </c>
      <c r="BN301" s="64">
        <f>IFERROR(Y301*I301/H301,"0")</f>
        <v>26.720000000000002</v>
      </c>
      <c r="BO301" s="64">
        <f>IFERROR(1/J301*(X301/H301),"0")</f>
        <v>5.8760683760683767E-2</v>
      </c>
      <c r="BP301" s="64">
        <f>IFERROR(1/J301*(Y301/H301),"0")</f>
        <v>6.4102564102564097E-2</v>
      </c>
    </row>
    <row r="302" spans="1:68" ht="27" customHeight="1" x14ac:dyDescent="0.25">
      <c r="A302" s="54" t="s">
        <v>511</v>
      </c>
      <c r="B302" s="54" t="s">
        <v>512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69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513</v>
      </c>
      <c r="B303" s="54" t="s">
        <v>514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69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71</v>
      </c>
      <c r="Q304" s="740"/>
      <c r="R304" s="740"/>
      <c r="S304" s="740"/>
      <c r="T304" s="740"/>
      <c r="U304" s="740"/>
      <c r="V304" s="741"/>
      <c r="W304" s="37" t="s">
        <v>72</v>
      </c>
      <c r="X304" s="725">
        <f>IFERROR(X299/H299,"0")+IFERROR(X300/H300,"0")+IFERROR(X301/H301,"0")+IFERROR(X302/H302,"0")+IFERROR(X303/H303,"0")</f>
        <v>9.1666666666666679</v>
      </c>
      <c r="Y304" s="725">
        <f>IFERROR(Y299/H299,"0")+IFERROR(Y300/H300,"0")+IFERROR(Y301/H301,"0")+IFERROR(Y302/H302,"0")+IFERROR(Y303/H303,"0")</f>
        <v>10</v>
      </c>
      <c r="Z304" s="725">
        <f>IFERROR(IF(Z299="",0,Z299),"0")+IFERROR(IF(Z300="",0,Z300),"0")+IFERROR(IF(Z301="",0,Z301),"0")+IFERROR(IF(Z302="",0,Z302),"0")+IFERROR(IF(Z303="",0,Z303),"0")</f>
        <v>7.5300000000000006E-2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71</v>
      </c>
      <c r="Q305" s="740"/>
      <c r="R305" s="740"/>
      <c r="S305" s="740"/>
      <c r="T305" s="740"/>
      <c r="U305" s="740"/>
      <c r="V305" s="741"/>
      <c r="W305" s="37" t="s">
        <v>69</v>
      </c>
      <c r="X305" s="725">
        <f>IFERROR(SUM(X299:X303),"0")</f>
        <v>22</v>
      </c>
      <c r="Y305" s="725">
        <f>IFERROR(SUM(Y299:Y303),"0")</f>
        <v>24</v>
      </c>
      <c r="Z305" s="37"/>
      <c r="AA305" s="726"/>
      <c r="AB305" s="726"/>
      <c r="AC305" s="726"/>
    </row>
    <row r="306" spans="1:68" ht="16.5" customHeight="1" x14ac:dyDescent="0.25">
      <c r="A306" s="744" t="s">
        <v>516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73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517</v>
      </c>
      <c r="B308" s="54" t="s">
        <v>518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69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71</v>
      </c>
      <c r="Q309" s="740"/>
      <c r="R309" s="740"/>
      <c r="S309" s="740"/>
      <c r="T309" s="740"/>
      <c r="U309" s="740"/>
      <c r="V309" s="741"/>
      <c r="W309" s="37" t="s">
        <v>72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71</v>
      </c>
      <c r="Q310" s="740"/>
      <c r="R310" s="740"/>
      <c r="S310" s="740"/>
      <c r="T310" s="740"/>
      <c r="U310" s="740"/>
      <c r="V310" s="741"/>
      <c r="W310" s="37" t="s">
        <v>69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520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114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521</v>
      </c>
      <c r="B313" s="54" t="s">
        <v>522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69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448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71</v>
      </c>
      <c r="Q314" s="740"/>
      <c r="R314" s="740"/>
      <c r="S314" s="740"/>
      <c r="T314" s="740"/>
      <c r="U314" s="740"/>
      <c r="V314" s="741"/>
      <c r="W314" s="37" t="s">
        <v>72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71</v>
      </c>
      <c r="Q315" s="740"/>
      <c r="R315" s="740"/>
      <c r="S315" s="740"/>
      <c r="T315" s="740"/>
      <c r="U315" s="740"/>
      <c r="V315" s="741"/>
      <c r="W315" s="37" t="s">
        <v>69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64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523</v>
      </c>
      <c r="B317" s="54" t="s">
        <v>524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69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526</v>
      </c>
      <c r="B318" s="54" t="s">
        <v>527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69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71</v>
      </c>
      <c r="Q319" s="740"/>
      <c r="R319" s="740"/>
      <c r="S319" s="740"/>
      <c r="T319" s="740"/>
      <c r="U319" s="740"/>
      <c r="V319" s="741"/>
      <c r="W319" s="37" t="s">
        <v>72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71</v>
      </c>
      <c r="Q320" s="740"/>
      <c r="R320" s="740"/>
      <c r="S320" s="740"/>
      <c r="T320" s="740"/>
      <c r="U320" s="740"/>
      <c r="V320" s="741"/>
      <c r="W320" s="37" t="s">
        <v>69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44" t="s">
        <v>528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114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529</v>
      </c>
      <c r="B323" s="54" t="s">
        <v>530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69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4301011911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117</v>
      </c>
      <c r="L324" s="32"/>
      <c r="M324" s="33" t="s">
        <v>148</v>
      </c>
      <c r="N324" s="33"/>
      <c r="O324" s="32">
        <v>55</v>
      </c>
      <c r="P324" s="951" t="s">
        <v>534</v>
      </c>
      <c r="Q324" s="732"/>
      <c r="R324" s="732"/>
      <c r="S324" s="732"/>
      <c r="T324" s="733"/>
      <c r="U324" s="34"/>
      <c r="V324" s="34"/>
      <c r="W324" s="35" t="s">
        <v>69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532</v>
      </c>
      <c r="B325" s="54" t="s">
        <v>536</v>
      </c>
      <c r="C325" s="31">
        <v>4301012016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2"/>
      <c r="R325" s="732"/>
      <c r="S325" s="732"/>
      <c r="T325" s="733"/>
      <c r="U325" s="34"/>
      <c r="V325" s="34"/>
      <c r="W325" s="35" t="s">
        <v>69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538</v>
      </c>
      <c r="B326" s="54" t="s">
        <v>539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69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541</v>
      </c>
      <c r="B327" s="54" t="s">
        <v>542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69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543</v>
      </c>
      <c r="B328" s="54" t="s">
        <v>544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69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546</v>
      </c>
      <c r="B329" s="54" t="s">
        <v>547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69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549</v>
      </c>
      <c r="B330" s="54" t="s">
        <v>550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69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71</v>
      </c>
      <c r="Q331" s="740"/>
      <c r="R331" s="740"/>
      <c r="S331" s="740"/>
      <c r="T331" s="740"/>
      <c r="U331" s="740"/>
      <c r="V331" s="741"/>
      <c r="W331" s="37" t="s">
        <v>72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71</v>
      </c>
      <c r="Q332" s="740"/>
      <c r="R332" s="740"/>
      <c r="S332" s="740"/>
      <c r="T332" s="740"/>
      <c r="U332" s="740"/>
      <c r="V332" s="741"/>
      <c r="W332" s="37" t="s">
        <v>69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customHeight="1" x14ac:dyDescent="0.25">
      <c r="A333" s="742" t="s">
        <v>64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551</v>
      </c>
      <c r="B334" s="54" t="s">
        <v>552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69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554</v>
      </c>
      <c r="B335" s="54" t="s">
        <v>555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69</v>
      </c>
      <c r="X335" s="723">
        <v>170</v>
      </c>
      <c r="Y335" s="724">
        <f>IFERROR(IF(X335="",0,CEILING((X335/$H335),1)*$H335),"")</f>
        <v>172.20000000000002</v>
      </c>
      <c r="Z335" s="36">
        <f>IFERROR(IF(Y335=0,"",ROUNDUP(Y335/H335,0)*0.00753),"")</f>
        <v>0.30873</v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180.52380952380952</v>
      </c>
      <c r="BN335" s="64">
        <f>IFERROR(Y335*I335/H335,"0")</f>
        <v>182.86</v>
      </c>
      <c r="BO335" s="64">
        <f>IFERROR(1/J335*(X335/H335),"0")</f>
        <v>0.25946275946275943</v>
      </c>
      <c r="BP335" s="64">
        <f>IFERROR(1/J335*(Y335/H335),"0")</f>
        <v>0.26282051282051283</v>
      </c>
    </row>
    <row r="336" spans="1:68" ht="27" customHeight="1" x14ac:dyDescent="0.25">
      <c r="A336" s="54" t="s">
        <v>557</v>
      </c>
      <c r="B336" s="54" t="s">
        <v>558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69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560</v>
      </c>
      <c r="B337" s="54" t="s">
        <v>561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69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71</v>
      </c>
      <c r="Q338" s="740"/>
      <c r="R338" s="740"/>
      <c r="S338" s="740"/>
      <c r="T338" s="740"/>
      <c r="U338" s="740"/>
      <c r="V338" s="741"/>
      <c r="W338" s="37" t="s">
        <v>72</v>
      </c>
      <c r="X338" s="725">
        <f>IFERROR(X334/H334,"0")+IFERROR(X335/H335,"0")+IFERROR(X336/H336,"0")+IFERROR(X337/H337,"0")</f>
        <v>40.476190476190474</v>
      </c>
      <c r="Y338" s="725">
        <f>IFERROR(Y334/H334,"0")+IFERROR(Y335/H335,"0")+IFERROR(Y336/H336,"0")+IFERROR(Y337/H337,"0")</f>
        <v>41</v>
      </c>
      <c r="Z338" s="725">
        <f>IFERROR(IF(Z334="",0,Z334),"0")+IFERROR(IF(Z335="",0,Z335),"0")+IFERROR(IF(Z336="",0,Z336),"0")+IFERROR(IF(Z337="",0,Z337),"0")</f>
        <v>0.30873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71</v>
      </c>
      <c r="Q339" s="740"/>
      <c r="R339" s="740"/>
      <c r="S339" s="740"/>
      <c r="T339" s="740"/>
      <c r="U339" s="740"/>
      <c r="V339" s="741"/>
      <c r="W339" s="37" t="s">
        <v>69</v>
      </c>
      <c r="X339" s="725">
        <f>IFERROR(SUM(X334:X337),"0")</f>
        <v>170</v>
      </c>
      <c r="Y339" s="725">
        <f>IFERROR(SUM(Y334:Y337),"0")</f>
        <v>172.20000000000002</v>
      </c>
      <c r="Z339" s="37"/>
      <c r="AA339" s="726"/>
      <c r="AB339" s="726"/>
      <c r="AC339" s="726"/>
    </row>
    <row r="340" spans="1:68" ht="14.25" customHeight="1" x14ac:dyDescent="0.25">
      <c r="A340" s="742" t="s">
        <v>73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562</v>
      </c>
      <c r="B341" s="54" t="s">
        <v>563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69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565</v>
      </c>
      <c r="B342" s="54" t="s">
        <v>566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69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568</v>
      </c>
      <c r="B343" s="54" t="s">
        <v>569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69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571</v>
      </c>
      <c r="B344" s="54" t="s">
        <v>572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69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574</v>
      </c>
      <c r="B345" s="54" t="s">
        <v>575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69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577</v>
      </c>
      <c r="B346" s="54" t="s">
        <v>578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69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71</v>
      </c>
      <c r="Q347" s="740"/>
      <c r="R347" s="740"/>
      <c r="S347" s="740"/>
      <c r="T347" s="740"/>
      <c r="U347" s="740"/>
      <c r="V347" s="741"/>
      <c r="W347" s="37" t="s">
        <v>72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71</v>
      </c>
      <c r="Q348" s="740"/>
      <c r="R348" s="740"/>
      <c r="S348" s="740"/>
      <c r="T348" s="740"/>
      <c r="U348" s="740"/>
      <c r="V348" s="741"/>
      <c r="W348" s="37" t="s">
        <v>69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42" t="s">
        <v>213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580</v>
      </c>
      <c r="B350" s="54" t="s">
        <v>581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69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583</v>
      </c>
      <c r="B351" s="54" t="s">
        <v>584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69</v>
      </c>
      <c r="X351" s="723">
        <v>35</v>
      </c>
      <c r="Y351" s="724">
        <f>IFERROR(IF(X351="",0,CEILING((X351/$H351),1)*$H351),"")</f>
        <v>39</v>
      </c>
      <c r="Z351" s="36">
        <f>IFERROR(IF(Y351=0,"",ROUNDUP(Y351/H351,0)*0.02175),"")</f>
        <v>0.10874999999999999</v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37.530769230769231</v>
      </c>
      <c r="BN351" s="64">
        <f>IFERROR(Y351*I351/H351,"0")</f>
        <v>41.820000000000007</v>
      </c>
      <c r="BO351" s="64">
        <f>IFERROR(1/J351*(X351/H351),"0")</f>
        <v>8.0128205128205121E-2</v>
      </c>
      <c r="BP351" s="64">
        <f>IFERROR(1/J351*(Y351/H351),"0")</f>
        <v>8.9285714285714274E-2</v>
      </c>
    </row>
    <row r="352" spans="1:68" ht="16.5" customHeight="1" x14ac:dyDescent="0.25">
      <c r="A352" s="54" t="s">
        <v>586</v>
      </c>
      <c r="B352" s="54" t="s">
        <v>587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69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71</v>
      </c>
      <c r="Q353" s="740"/>
      <c r="R353" s="740"/>
      <c r="S353" s="740"/>
      <c r="T353" s="740"/>
      <c r="U353" s="740"/>
      <c r="V353" s="741"/>
      <c r="W353" s="37" t="s">
        <v>72</v>
      </c>
      <c r="X353" s="725">
        <f>IFERROR(X350/H350,"0")+IFERROR(X351/H351,"0")+IFERROR(X352/H352,"0")</f>
        <v>4.4871794871794872</v>
      </c>
      <c r="Y353" s="725">
        <f>IFERROR(Y350/H350,"0")+IFERROR(Y351/H351,"0")+IFERROR(Y352/H352,"0")</f>
        <v>5</v>
      </c>
      <c r="Z353" s="725">
        <f>IFERROR(IF(Z350="",0,Z350),"0")+IFERROR(IF(Z351="",0,Z351),"0")+IFERROR(IF(Z352="",0,Z352),"0")</f>
        <v>0.10874999999999999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71</v>
      </c>
      <c r="Q354" s="740"/>
      <c r="R354" s="740"/>
      <c r="S354" s="740"/>
      <c r="T354" s="740"/>
      <c r="U354" s="740"/>
      <c r="V354" s="741"/>
      <c r="W354" s="37" t="s">
        <v>69</v>
      </c>
      <c r="X354" s="725">
        <f>IFERROR(SUM(X350:X352),"0")</f>
        <v>35</v>
      </c>
      <c r="Y354" s="725">
        <f>IFERROR(SUM(Y350:Y352),"0")</f>
        <v>39</v>
      </c>
      <c r="Z354" s="37"/>
      <c r="AA354" s="726"/>
      <c r="AB354" s="726"/>
      <c r="AC354" s="726"/>
    </row>
    <row r="355" spans="1:68" ht="14.25" customHeight="1" x14ac:dyDescent="0.25">
      <c r="A355" s="742" t="s">
        <v>103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589</v>
      </c>
      <c r="B356" s="54" t="s">
        <v>590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39" t="s">
        <v>591</v>
      </c>
      <c r="Q356" s="732"/>
      <c r="R356" s="732"/>
      <c r="S356" s="732"/>
      <c r="T356" s="733"/>
      <c r="U356" s="34"/>
      <c r="V356" s="34"/>
      <c r="W356" s="35" t="s">
        <v>69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593</v>
      </c>
      <c r="B357" s="54" t="s">
        <v>594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97" t="s">
        <v>595</v>
      </c>
      <c r="Q357" s="732"/>
      <c r="R357" s="732"/>
      <c r="S357" s="732"/>
      <c r="T357" s="733"/>
      <c r="U357" s="34"/>
      <c r="V357" s="34"/>
      <c r="W357" s="35" t="s">
        <v>69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596</v>
      </c>
      <c r="B358" s="54" t="s">
        <v>597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69</v>
      </c>
      <c r="X358" s="723">
        <v>4</v>
      </c>
      <c r="Y358" s="724">
        <f>IFERROR(IF(X358="",0,CEILING((X358/$H358),1)*$H358),"")</f>
        <v>5.0999999999999996</v>
      </c>
      <c r="Z358" s="36">
        <f>IFERROR(IF(Y358=0,"",ROUNDUP(Y358/H358,0)*0.00753),"")</f>
        <v>1.506E-2</v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4.666666666666667</v>
      </c>
      <c r="BN358" s="64">
        <f>IFERROR(Y358*I358/H358,"0")</f>
        <v>5.95</v>
      </c>
      <c r="BO358" s="64">
        <f>IFERROR(1/J358*(X358/H358),"0")</f>
        <v>1.0055304172951232E-2</v>
      </c>
      <c r="BP358" s="64">
        <f>IFERROR(1/J358*(Y358/H358),"0")</f>
        <v>1.282051282051282E-2</v>
      </c>
    </row>
    <row r="359" spans="1:68" ht="27" customHeight="1" x14ac:dyDescent="0.25">
      <c r="A359" s="54" t="s">
        <v>599</v>
      </c>
      <c r="B359" s="54" t="s">
        <v>600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69</v>
      </c>
      <c r="X359" s="723">
        <v>10</v>
      </c>
      <c r="Y359" s="724">
        <f>IFERROR(IF(X359="",0,CEILING((X359/$H359),1)*$H359),"")</f>
        <v>10.199999999999999</v>
      </c>
      <c r="Z359" s="36">
        <f>IFERROR(IF(Y359=0,"",ROUNDUP(Y359/H359,0)*0.00753),"")</f>
        <v>3.0120000000000001E-2</v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11.372549019607844</v>
      </c>
      <c r="BN359" s="64">
        <f>IFERROR(Y359*I359/H359,"0")</f>
        <v>11.6</v>
      </c>
      <c r="BO359" s="64">
        <f>IFERROR(1/J359*(X359/H359),"0")</f>
        <v>2.513826043237808E-2</v>
      </c>
      <c r="BP359" s="64">
        <f>IFERROR(1/J359*(Y359/H359),"0")</f>
        <v>2.564102564102564E-2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71</v>
      </c>
      <c r="Q360" s="740"/>
      <c r="R360" s="740"/>
      <c r="S360" s="740"/>
      <c r="T360" s="740"/>
      <c r="U360" s="740"/>
      <c r="V360" s="741"/>
      <c r="W360" s="37" t="s">
        <v>72</v>
      </c>
      <c r="X360" s="725">
        <f>IFERROR(X356/H356,"0")+IFERROR(X357/H357,"0")+IFERROR(X358/H358,"0")+IFERROR(X359/H359,"0")</f>
        <v>5.4901960784313726</v>
      </c>
      <c r="Y360" s="725">
        <f>IFERROR(Y356/H356,"0")+IFERROR(Y357/H357,"0")+IFERROR(Y358/H358,"0")+IFERROR(Y359/H359,"0")</f>
        <v>6</v>
      </c>
      <c r="Z360" s="725">
        <f>IFERROR(IF(Z356="",0,Z356),"0")+IFERROR(IF(Z357="",0,Z357),"0")+IFERROR(IF(Z358="",0,Z358),"0")+IFERROR(IF(Z359="",0,Z359),"0")</f>
        <v>4.5179999999999998E-2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71</v>
      </c>
      <c r="Q361" s="740"/>
      <c r="R361" s="740"/>
      <c r="S361" s="740"/>
      <c r="T361" s="740"/>
      <c r="U361" s="740"/>
      <c r="V361" s="741"/>
      <c r="W361" s="37" t="s">
        <v>69</v>
      </c>
      <c r="X361" s="725">
        <f>IFERROR(SUM(X356:X359),"0")</f>
        <v>14</v>
      </c>
      <c r="Y361" s="725">
        <f>IFERROR(SUM(Y356:Y359),"0")</f>
        <v>15.299999999999999</v>
      </c>
      <c r="Z361" s="37"/>
      <c r="AA361" s="726"/>
      <c r="AB361" s="726"/>
      <c r="AC361" s="726"/>
    </row>
    <row r="362" spans="1:68" ht="14.25" customHeight="1" x14ac:dyDescent="0.25">
      <c r="A362" s="742" t="s">
        <v>601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602</v>
      </c>
      <c r="B363" s="54" t="s">
        <v>603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69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607</v>
      </c>
      <c r="B364" s="54" t="s">
        <v>608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69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609</v>
      </c>
      <c r="B365" s="54" t="s">
        <v>610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69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71</v>
      </c>
      <c r="Q366" s="740"/>
      <c r="R366" s="740"/>
      <c r="S366" s="740"/>
      <c r="T366" s="740"/>
      <c r="U366" s="740"/>
      <c r="V366" s="741"/>
      <c r="W366" s="37" t="s">
        <v>72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71</v>
      </c>
      <c r="Q367" s="740"/>
      <c r="R367" s="740"/>
      <c r="S367" s="740"/>
      <c r="T367" s="740"/>
      <c r="U367" s="740"/>
      <c r="V367" s="741"/>
      <c r="W367" s="37" t="s">
        <v>69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611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64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612</v>
      </c>
      <c r="B370" s="54" t="s">
        <v>613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69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71</v>
      </c>
      <c r="Q371" s="740"/>
      <c r="R371" s="740"/>
      <c r="S371" s="740"/>
      <c r="T371" s="740"/>
      <c r="U371" s="740"/>
      <c r="V371" s="741"/>
      <c r="W371" s="37" t="s">
        <v>72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71</v>
      </c>
      <c r="Q372" s="740"/>
      <c r="R372" s="740"/>
      <c r="S372" s="740"/>
      <c r="T372" s="740"/>
      <c r="U372" s="740"/>
      <c r="V372" s="741"/>
      <c r="W372" s="37" t="s">
        <v>69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42" t="s">
        <v>73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615</v>
      </c>
      <c r="B374" s="54" t="s">
        <v>616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69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618</v>
      </c>
      <c r="B375" s="54" t="s">
        <v>619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69</v>
      </c>
      <c r="X375" s="723">
        <v>38</v>
      </c>
      <c r="Y375" s="724">
        <f>IFERROR(IF(X375="",0,CEILING((X375/$H375),1)*$H375),"")</f>
        <v>39.9</v>
      </c>
      <c r="Z375" s="36">
        <f>IFERROR(IF(Y375=0,"",ROUNDUP(Y375/H375,0)*0.00753),"")</f>
        <v>0.14307</v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42.921904761904756</v>
      </c>
      <c r="BN375" s="64">
        <f>IFERROR(Y375*I375/H375,"0")</f>
        <v>45.067999999999998</v>
      </c>
      <c r="BO375" s="64">
        <f>IFERROR(1/J375*(X375/H375),"0")</f>
        <v>0.11599511599511599</v>
      </c>
      <c r="BP375" s="64">
        <f>IFERROR(1/J375*(Y375/H375),"0")</f>
        <v>0.12179487179487179</v>
      </c>
    </row>
    <row r="376" spans="1:68" ht="27" customHeight="1" x14ac:dyDescent="0.25">
      <c r="A376" s="54" t="s">
        <v>621</v>
      </c>
      <c r="B376" s="54" t="s">
        <v>622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69</v>
      </c>
      <c r="X376" s="723">
        <v>13</v>
      </c>
      <c r="Y376" s="724">
        <f>IFERROR(IF(X376="",0,CEILING((X376/$H376),1)*$H376),"")</f>
        <v>14.700000000000001</v>
      </c>
      <c r="Z376" s="36">
        <f>IFERROR(IF(Y376=0,"",ROUNDUP(Y376/H376,0)*0.00753),"")</f>
        <v>5.271E-2</v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14.609523809523809</v>
      </c>
      <c r="BN376" s="64">
        <f>IFERROR(Y376*I376/H376,"0")</f>
        <v>16.52</v>
      </c>
      <c r="BO376" s="64">
        <f>IFERROR(1/J376*(X376/H376),"0")</f>
        <v>3.9682539682539673E-2</v>
      </c>
      <c r="BP376" s="64">
        <f>IFERROR(1/J376*(Y376/H376),"0")</f>
        <v>4.4871794871794872E-2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71</v>
      </c>
      <c r="Q377" s="740"/>
      <c r="R377" s="740"/>
      <c r="S377" s="740"/>
      <c r="T377" s="740"/>
      <c r="U377" s="740"/>
      <c r="V377" s="741"/>
      <c r="W377" s="37" t="s">
        <v>72</v>
      </c>
      <c r="X377" s="725">
        <f>IFERROR(X374/H374,"0")+IFERROR(X375/H375,"0")+IFERROR(X376/H376,"0")</f>
        <v>24.285714285714285</v>
      </c>
      <c r="Y377" s="725">
        <f>IFERROR(Y374/H374,"0")+IFERROR(Y375/H375,"0")+IFERROR(Y376/H376,"0")</f>
        <v>26</v>
      </c>
      <c r="Z377" s="725">
        <f>IFERROR(IF(Z374="",0,Z374),"0")+IFERROR(IF(Z375="",0,Z375),"0")+IFERROR(IF(Z376="",0,Z376),"0")</f>
        <v>0.19578000000000001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71</v>
      </c>
      <c r="Q378" s="740"/>
      <c r="R378" s="740"/>
      <c r="S378" s="740"/>
      <c r="T378" s="740"/>
      <c r="U378" s="740"/>
      <c r="V378" s="741"/>
      <c r="W378" s="37" t="s">
        <v>69</v>
      </c>
      <c r="X378" s="725">
        <f>IFERROR(SUM(X374:X376),"0")</f>
        <v>51</v>
      </c>
      <c r="Y378" s="725">
        <f>IFERROR(SUM(Y374:Y376),"0")</f>
        <v>54.6</v>
      </c>
      <c r="Z378" s="37"/>
      <c r="AA378" s="726"/>
      <c r="AB378" s="726"/>
      <c r="AC378" s="726"/>
    </row>
    <row r="379" spans="1:68" ht="27.75" customHeight="1" x14ac:dyDescent="0.2">
      <c r="A379" s="825" t="s">
        <v>624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625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114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626</v>
      </c>
      <c r="B382" s="54" t="s">
        <v>627</v>
      </c>
      <c r="C382" s="31">
        <v>4301011946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117</v>
      </c>
      <c r="L382" s="32"/>
      <c r="M382" s="33" t="s">
        <v>148</v>
      </c>
      <c r="N382" s="33"/>
      <c r="O382" s="32">
        <v>60</v>
      </c>
      <c r="P382" s="8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69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12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69</v>
      </c>
      <c r="X383" s="723">
        <v>0</v>
      </c>
      <c r="Y383" s="724">
        <f t="shared" si="72"/>
        <v>0</v>
      </c>
      <c r="Z383" s="36" t="str">
        <f>IFERROR(IF(Y383=0,"",ROUNDUP(Y383/H383,0)*0.02175),"")</f>
        <v/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631</v>
      </c>
      <c r="B384" s="54" t="s">
        <v>632</v>
      </c>
      <c r="C384" s="31">
        <v>4301011947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117</v>
      </c>
      <c r="L384" s="32"/>
      <c r="M384" s="33" t="s">
        <v>148</v>
      </c>
      <c r="N384" s="33"/>
      <c r="O384" s="32">
        <v>60</v>
      </c>
      <c r="P384" s="7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69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631</v>
      </c>
      <c r="B385" s="54" t="s">
        <v>633</v>
      </c>
      <c r="C385" s="31">
        <v>4301011870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69</v>
      </c>
      <c r="X385" s="723">
        <v>0</v>
      </c>
      <c r="Y385" s="724">
        <f t="shared" si="72"/>
        <v>0</v>
      </c>
      <c r="Z385" s="36" t="str">
        <f>IFERROR(IF(Y385=0,"",ROUNDUP(Y385/H385,0)*0.02175),"")</f>
        <v/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635</v>
      </c>
      <c r="B386" s="54" t="s">
        <v>636</v>
      </c>
      <c r="C386" s="31">
        <v>4301011943</v>
      </c>
      <c r="D386" s="727">
        <v>4680115884830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117</v>
      </c>
      <c r="L386" s="32"/>
      <c r="M386" s="33" t="s">
        <v>148</v>
      </c>
      <c r="N386" s="33"/>
      <c r="O386" s="32">
        <v>60</v>
      </c>
      <c r="P386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2"/>
      <c r="R386" s="732"/>
      <c r="S386" s="732"/>
      <c r="T386" s="733"/>
      <c r="U386" s="34"/>
      <c r="V386" s="34"/>
      <c r="W386" s="35" t="s">
        <v>69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9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69</v>
      </c>
      <c r="X387" s="723">
        <v>180</v>
      </c>
      <c r="Y387" s="724">
        <f t="shared" si="72"/>
        <v>180</v>
      </c>
      <c r="Z387" s="36">
        <f>IFERROR(IF(Y387=0,"",ROUNDUP(Y387/H387,0)*0.02175),"")</f>
        <v>0.26100000000000001</v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185.76000000000002</v>
      </c>
      <c r="BN387" s="64">
        <f t="shared" si="74"/>
        <v>185.76000000000002</v>
      </c>
      <c r="BO387" s="64">
        <f t="shared" si="75"/>
        <v>0.25</v>
      </c>
      <c r="BP387" s="64">
        <f t="shared" si="76"/>
        <v>0.25</v>
      </c>
    </row>
    <row r="388" spans="1:68" ht="27" customHeight="1" x14ac:dyDescent="0.25">
      <c r="A388" s="54" t="s">
        <v>639</v>
      </c>
      <c r="B388" s="54" t="s">
        <v>640</v>
      </c>
      <c r="C388" s="31">
        <v>4301011339</v>
      </c>
      <c r="D388" s="727">
        <v>4607091383997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9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2"/>
      <c r="R388" s="732"/>
      <c r="S388" s="732"/>
      <c r="T388" s="733"/>
      <c r="U388" s="34"/>
      <c r="V388" s="34"/>
      <c r="W388" s="35" t="s">
        <v>69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642</v>
      </c>
      <c r="B389" s="54" t="s">
        <v>643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69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645</v>
      </c>
      <c r="B390" s="54" t="s">
        <v>646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69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647</v>
      </c>
      <c r="B391" s="54" t="s">
        <v>648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69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650</v>
      </c>
      <c r="B392" s="54" t="s">
        <v>651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69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71</v>
      </c>
      <c r="Q393" s="740"/>
      <c r="R393" s="740"/>
      <c r="S393" s="740"/>
      <c r="T393" s="740"/>
      <c r="U393" s="740"/>
      <c r="V393" s="741"/>
      <c r="W393" s="37" t="s">
        <v>72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12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12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0.26100000000000001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71</v>
      </c>
      <c r="Q394" s="740"/>
      <c r="R394" s="740"/>
      <c r="S394" s="740"/>
      <c r="T394" s="740"/>
      <c r="U394" s="740"/>
      <c r="V394" s="741"/>
      <c r="W394" s="37" t="s">
        <v>69</v>
      </c>
      <c r="X394" s="725">
        <f>IFERROR(SUM(X382:X392),"0")</f>
        <v>180</v>
      </c>
      <c r="Y394" s="725">
        <f>IFERROR(SUM(Y382:Y392),"0")</f>
        <v>180</v>
      </c>
      <c r="Z394" s="37"/>
      <c r="AA394" s="726"/>
      <c r="AB394" s="726"/>
      <c r="AC394" s="726"/>
    </row>
    <row r="395" spans="1:68" ht="14.25" customHeight="1" x14ac:dyDescent="0.25">
      <c r="A395" s="742" t="s">
        <v>166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69</v>
      </c>
      <c r="X396" s="723">
        <v>200</v>
      </c>
      <c r="Y396" s="724">
        <f>IFERROR(IF(X396="",0,CEILING((X396/$H396),1)*$H396),"")</f>
        <v>210</v>
      </c>
      <c r="Z396" s="36">
        <f>IFERROR(IF(Y396=0,"",ROUNDUP(Y396/H396,0)*0.02175),"")</f>
        <v>0.30449999999999999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206.4</v>
      </c>
      <c r="BN396" s="64">
        <f>IFERROR(Y396*I396/H396,"0")</f>
        <v>216.72</v>
      </c>
      <c r="BO396" s="64">
        <f>IFERROR(1/J396*(X396/H396),"0")</f>
        <v>0.27777777777777779</v>
      </c>
      <c r="BP396" s="64">
        <f>IFERROR(1/J396*(Y396/H396),"0")</f>
        <v>0.29166666666666663</v>
      </c>
    </row>
    <row r="397" spans="1:68" ht="27" customHeight="1" x14ac:dyDescent="0.25">
      <c r="A397" s="54" t="s">
        <v>655</v>
      </c>
      <c r="B397" s="54" t="s">
        <v>656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69</v>
      </c>
      <c r="X397" s="723">
        <v>3</v>
      </c>
      <c r="Y397" s="724">
        <f>IFERROR(IF(X397="",0,CEILING((X397/$H397),1)*$H397),"")</f>
        <v>4</v>
      </c>
      <c r="Z397" s="36">
        <f>IFERROR(IF(Y397=0,"",ROUNDUP(Y397/H397,0)*0.00902),"")</f>
        <v>9.0200000000000002E-3</v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3.1574999999999998</v>
      </c>
      <c r="BN397" s="64">
        <f>IFERROR(Y397*I397/H397,"0")</f>
        <v>4.21</v>
      </c>
      <c r="BO397" s="64">
        <f>IFERROR(1/J397*(X397/H397),"0")</f>
        <v>5.681818181818182E-3</v>
      </c>
      <c r="BP397" s="64">
        <f>IFERROR(1/J397*(Y397/H397),"0")</f>
        <v>7.575757575757576E-3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71</v>
      </c>
      <c r="Q398" s="740"/>
      <c r="R398" s="740"/>
      <c r="S398" s="740"/>
      <c r="T398" s="740"/>
      <c r="U398" s="740"/>
      <c r="V398" s="741"/>
      <c r="W398" s="37" t="s">
        <v>72</v>
      </c>
      <c r="X398" s="725">
        <f>IFERROR(X396/H396,"0")+IFERROR(X397/H397,"0")</f>
        <v>14.083333333333334</v>
      </c>
      <c r="Y398" s="725">
        <f>IFERROR(Y396/H396,"0")+IFERROR(Y397/H397,"0")</f>
        <v>15</v>
      </c>
      <c r="Z398" s="725">
        <f>IFERROR(IF(Z396="",0,Z396),"0")+IFERROR(IF(Z397="",0,Z397),"0")</f>
        <v>0.31352000000000002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71</v>
      </c>
      <c r="Q399" s="740"/>
      <c r="R399" s="740"/>
      <c r="S399" s="740"/>
      <c r="T399" s="740"/>
      <c r="U399" s="740"/>
      <c r="V399" s="741"/>
      <c r="W399" s="37" t="s">
        <v>69</v>
      </c>
      <c r="X399" s="725">
        <f>IFERROR(SUM(X396:X397),"0")</f>
        <v>203</v>
      </c>
      <c r="Y399" s="725">
        <f>IFERROR(SUM(Y396:Y397),"0")</f>
        <v>214</v>
      </c>
      <c r="Z399" s="37"/>
      <c r="AA399" s="726"/>
      <c r="AB399" s="726"/>
      <c r="AC399" s="726"/>
    </row>
    <row r="400" spans="1:68" ht="14.25" customHeight="1" x14ac:dyDescent="0.25">
      <c r="A400" s="742" t="s">
        <v>73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657</v>
      </c>
      <c r="B401" s="54" t="s">
        <v>658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69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657</v>
      </c>
      <c r="B402" s="54" t="s">
        <v>660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69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662</v>
      </c>
      <c r="B403" s="54" t="s">
        <v>663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69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71</v>
      </c>
      <c r="Q404" s="740"/>
      <c r="R404" s="740"/>
      <c r="S404" s="740"/>
      <c r="T404" s="740"/>
      <c r="U404" s="740"/>
      <c r="V404" s="741"/>
      <c r="W404" s="37" t="s">
        <v>72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71</v>
      </c>
      <c r="Q405" s="740"/>
      <c r="R405" s="740"/>
      <c r="S405" s="740"/>
      <c r="T405" s="740"/>
      <c r="U405" s="740"/>
      <c r="V405" s="741"/>
      <c r="W405" s="37" t="s">
        <v>69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42" t="s">
        <v>213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665</v>
      </c>
      <c r="B407" s="54" t="s">
        <v>666</v>
      </c>
      <c r="C407" s="31">
        <v>4301060314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8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2"/>
      <c r="R407" s="732"/>
      <c r="S407" s="732"/>
      <c r="T407" s="733"/>
      <c r="U407" s="34"/>
      <c r="V407" s="34"/>
      <c r="W407" s="35" t="s">
        <v>69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665</v>
      </c>
      <c r="B408" s="54" t="s">
        <v>668</v>
      </c>
      <c r="C408" s="31">
        <v>4301060345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110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2"/>
      <c r="R408" s="732"/>
      <c r="S408" s="732"/>
      <c r="T408" s="733"/>
      <c r="U408" s="34"/>
      <c r="V408" s="34"/>
      <c r="W408" s="35" t="s">
        <v>69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71</v>
      </c>
      <c r="Q409" s="740"/>
      <c r="R409" s="740"/>
      <c r="S409" s="740"/>
      <c r="T409" s="740"/>
      <c r="U409" s="740"/>
      <c r="V409" s="741"/>
      <c r="W409" s="37" t="s">
        <v>72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71</v>
      </c>
      <c r="Q410" s="740"/>
      <c r="R410" s="740"/>
      <c r="S410" s="740"/>
      <c r="T410" s="740"/>
      <c r="U410" s="740"/>
      <c r="V410" s="741"/>
      <c r="W410" s="37" t="s">
        <v>69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customHeight="1" x14ac:dyDescent="0.25">
      <c r="A411" s="744" t="s">
        <v>670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114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671</v>
      </c>
      <c r="B413" s="54" t="s">
        <v>672</v>
      </c>
      <c r="C413" s="31">
        <v>4301011873</v>
      </c>
      <c r="D413" s="727">
        <v>4680115881907</v>
      </c>
      <c r="E413" s="728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816" t="s">
        <v>673</v>
      </c>
      <c r="Q413" s="732"/>
      <c r="R413" s="732"/>
      <c r="S413" s="732"/>
      <c r="T413" s="733"/>
      <c r="U413" s="34"/>
      <c r="V413" s="34"/>
      <c r="W413" s="35" t="s">
        <v>69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671</v>
      </c>
      <c r="B414" s="54" t="s">
        <v>675</v>
      </c>
      <c r="C414" s="31">
        <v>4301011483</v>
      </c>
      <c r="D414" s="727">
        <v>4680115881907</v>
      </c>
      <c r="E414" s="728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8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2"/>
      <c r="R414" s="732"/>
      <c r="S414" s="732"/>
      <c r="T414" s="733"/>
      <c r="U414" s="34"/>
      <c r="V414" s="34"/>
      <c r="W414" s="35" t="s">
        <v>69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677</v>
      </c>
      <c r="B415" s="54" t="s">
        <v>678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69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679</v>
      </c>
      <c r="B416" s="54" t="s">
        <v>680</v>
      </c>
      <c r="C416" s="31">
        <v>4301011874</v>
      </c>
      <c r="D416" s="727">
        <v>4680115884892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2"/>
      <c r="R416" s="732"/>
      <c r="S416" s="732"/>
      <c r="T416" s="733"/>
      <c r="U416" s="34"/>
      <c r="V416" s="34"/>
      <c r="W416" s="35" t="s">
        <v>69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682</v>
      </c>
      <c r="B417" s="54" t="s">
        <v>683</v>
      </c>
      <c r="C417" s="31">
        <v>4301011312</v>
      </c>
      <c r="D417" s="727">
        <v>4607091384192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10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2"/>
      <c r="R417" s="732"/>
      <c r="S417" s="732"/>
      <c r="T417" s="733"/>
      <c r="U417" s="34"/>
      <c r="V417" s="34"/>
      <c r="W417" s="35" t="s">
        <v>69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685</v>
      </c>
      <c r="B418" s="54" t="s">
        <v>686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69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687</v>
      </c>
      <c r="B419" s="54" t="s">
        <v>688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69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71</v>
      </c>
      <c r="Q420" s="740"/>
      <c r="R420" s="740"/>
      <c r="S420" s="740"/>
      <c r="T420" s="740"/>
      <c r="U420" s="740"/>
      <c r="V420" s="741"/>
      <c r="W420" s="37" t="s">
        <v>72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71</v>
      </c>
      <c r="Q421" s="740"/>
      <c r="R421" s="740"/>
      <c r="S421" s="740"/>
      <c r="T421" s="740"/>
      <c r="U421" s="740"/>
      <c r="V421" s="741"/>
      <c r="W421" s="37" t="s">
        <v>69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42" t="s">
        <v>64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689</v>
      </c>
      <c r="B423" s="54" t="s">
        <v>690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69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692</v>
      </c>
      <c r="B424" s="54" t="s">
        <v>693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69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71</v>
      </c>
      <c r="Q425" s="740"/>
      <c r="R425" s="740"/>
      <c r="S425" s="740"/>
      <c r="T425" s="740"/>
      <c r="U425" s="740"/>
      <c r="V425" s="741"/>
      <c r="W425" s="37" t="s">
        <v>72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71</v>
      </c>
      <c r="Q426" s="740"/>
      <c r="R426" s="740"/>
      <c r="S426" s="740"/>
      <c r="T426" s="740"/>
      <c r="U426" s="740"/>
      <c r="V426" s="741"/>
      <c r="W426" s="37" t="s">
        <v>69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42" t="s">
        <v>73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694</v>
      </c>
      <c r="B428" s="54" t="s">
        <v>695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69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697</v>
      </c>
      <c r="B429" s="54" t="s">
        <v>698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69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700</v>
      </c>
      <c r="B430" s="54" t="s">
        <v>701</v>
      </c>
      <c r="C430" s="31">
        <v>4301051297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2"/>
      <c r="R430" s="732"/>
      <c r="S430" s="732"/>
      <c r="T430" s="733"/>
      <c r="U430" s="34"/>
      <c r="V430" s="34"/>
      <c r="W430" s="35" t="s">
        <v>69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customHeight="1" x14ac:dyDescent="0.25">
      <c r="A431" s="54" t="s">
        <v>700</v>
      </c>
      <c r="B431" s="54" t="s">
        <v>703</v>
      </c>
      <c r="C431" s="31">
        <v>4301051634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2"/>
      <c r="R431" s="732"/>
      <c r="S431" s="732"/>
      <c r="T431" s="733"/>
      <c r="U431" s="34"/>
      <c r="V431" s="34"/>
      <c r="W431" s="35" t="s">
        <v>69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704</v>
      </c>
      <c r="B432" s="54" t="s">
        <v>705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69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71</v>
      </c>
      <c r="Q433" s="740"/>
      <c r="R433" s="740"/>
      <c r="S433" s="740"/>
      <c r="T433" s="740"/>
      <c r="U433" s="740"/>
      <c r="V433" s="741"/>
      <c r="W433" s="37" t="s">
        <v>72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71</v>
      </c>
      <c r="Q434" s="740"/>
      <c r="R434" s="740"/>
      <c r="S434" s="740"/>
      <c r="T434" s="740"/>
      <c r="U434" s="740"/>
      <c r="V434" s="741"/>
      <c r="W434" s="37" t="s">
        <v>69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customHeight="1" x14ac:dyDescent="0.25">
      <c r="A435" s="742" t="s">
        <v>213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706</v>
      </c>
      <c r="B436" s="54" t="s">
        <v>707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69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71</v>
      </c>
      <c r="Q437" s="740"/>
      <c r="R437" s="740"/>
      <c r="S437" s="740"/>
      <c r="T437" s="740"/>
      <c r="U437" s="740"/>
      <c r="V437" s="741"/>
      <c r="W437" s="37" t="s">
        <v>72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71</v>
      </c>
      <c r="Q438" s="740"/>
      <c r="R438" s="740"/>
      <c r="S438" s="740"/>
      <c r="T438" s="740"/>
      <c r="U438" s="740"/>
      <c r="V438" s="741"/>
      <c r="W438" s="37" t="s">
        <v>69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709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710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114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711</v>
      </c>
      <c r="B442" s="54" t="s">
        <v>712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69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71</v>
      </c>
      <c r="Q443" s="740"/>
      <c r="R443" s="740"/>
      <c r="S443" s="740"/>
      <c r="T443" s="740"/>
      <c r="U443" s="740"/>
      <c r="V443" s="741"/>
      <c r="W443" s="37" t="s">
        <v>72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71</v>
      </c>
      <c r="Q444" s="740"/>
      <c r="R444" s="740"/>
      <c r="S444" s="740"/>
      <c r="T444" s="740"/>
      <c r="U444" s="740"/>
      <c r="V444" s="741"/>
      <c r="W444" s="37" t="s">
        <v>69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64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714</v>
      </c>
      <c r="B446" s="54" t="s">
        <v>715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69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714</v>
      </c>
      <c r="B447" s="54" t="s">
        <v>717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69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718</v>
      </c>
      <c r="B448" s="54" t="s">
        <v>719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69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721</v>
      </c>
      <c r="B449" s="54" t="s">
        <v>722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69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721</v>
      </c>
      <c r="B450" s="54" t="s">
        <v>724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69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725</v>
      </c>
      <c r="B451" s="54" t="s">
        <v>726</v>
      </c>
      <c r="C451" s="31">
        <v>4301031335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69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725</v>
      </c>
      <c r="B452" s="54" t="s">
        <v>727</v>
      </c>
      <c r="C452" s="31">
        <v>4301031257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7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69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729</v>
      </c>
      <c r="B453" s="54" t="s">
        <v>730</v>
      </c>
      <c r="C453" s="31">
        <v>4301031330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8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2"/>
      <c r="R453" s="732"/>
      <c r="S453" s="732"/>
      <c r="T453" s="733"/>
      <c r="U453" s="34"/>
      <c r="V453" s="34"/>
      <c r="W453" s="35" t="s">
        <v>69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729</v>
      </c>
      <c r="B454" s="54" t="s">
        <v>731</v>
      </c>
      <c r="C454" s="31">
        <v>4301031178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2"/>
      <c r="R454" s="732"/>
      <c r="S454" s="732"/>
      <c r="T454" s="733"/>
      <c r="U454" s="34"/>
      <c r="V454" s="34"/>
      <c r="W454" s="35" t="s">
        <v>69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732</v>
      </c>
      <c r="B455" s="54" t="s">
        <v>733</v>
      </c>
      <c r="C455" s="31">
        <v>4301031336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5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69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732</v>
      </c>
      <c r="B456" s="54" t="s">
        <v>735</v>
      </c>
      <c r="C456" s="31">
        <v>4301031254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8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69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737</v>
      </c>
      <c r="B457" s="54" t="s">
        <v>738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69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737</v>
      </c>
      <c r="B458" s="54" t="s">
        <v>739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97" t="s">
        <v>740</v>
      </c>
      <c r="Q458" s="732"/>
      <c r="R458" s="732"/>
      <c r="S458" s="732"/>
      <c r="T458" s="733"/>
      <c r="U458" s="34"/>
      <c r="V458" s="34"/>
      <c r="W458" s="35" t="s">
        <v>69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741</v>
      </c>
      <c r="B459" s="54" t="s">
        <v>742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69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744</v>
      </c>
      <c r="B460" s="54" t="s">
        <v>745</v>
      </c>
      <c r="C460" s="31">
        <v>4301031333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69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744</v>
      </c>
      <c r="B461" s="54" t="s">
        <v>747</v>
      </c>
      <c r="C461" s="31">
        <v>4301031358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69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748</v>
      </c>
      <c r="B462" s="54" t="s">
        <v>749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69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750</v>
      </c>
      <c r="B463" s="54" t="s">
        <v>751</v>
      </c>
      <c r="C463" s="31">
        <v>4301031338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105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69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750</v>
      </c>
      <c r="B464" s="54" t="s">
        <v>752</v>
      </c>
      <c r="C464" s="31">
        <v>4301031255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8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69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71</v>
      </c>
      <c r="Q465" s="740"/>
      <c r="R465" s="740"/>
      <c r="S465" s="740"/>
      <c r="T465" s="740"/>
      <c r="U465" s="740"/>
      <c r="V465" s="741"/>
      <c r="W465" s="37" t="s">
        <v>72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71</v>
      </c>
      <c r="Q466" s="740"/>
      <c r="R466" s="740"/>
      <c r="S466" s="740"/>
      <c r="T466" s="740"/>
      <c r="U466" s="740"/>
      <c r="V466" s="741"/>
      <c r="W466" s="37" t="s">
        <v>69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customHeight="1" x14ac:dyDescent="0.25">
      <c r="A467" s="742" t="s">
        <v>73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754</v>
      </c>
      <c r="B468" s="54" t="s">
        <v>755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69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757</v>
      </c>
      <c r="B469" s="54" t="s">
        <v>758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69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71</v>
      </c>
      <c r="Q470" s="740"/>
      <c r="R470" s="740"/>
      <c r="S470" s="740"/>
      <c r="T470" s="740"/>
      <c r="U470" s="740"/>
      <c r="V470" s="741"/>
      <c r="W470" s="37" t="s">
        <v>72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71</v>
      </c>
      <c r="Q471" s="740"/>
      <c r="R471" s="740"/>
      <c r="S471" s="740"/>
      <c r="T471" s="740"/>
      <c r="U471" s="740"/>
      <c r="V471" s="741"/>
      <c r="W471" s="37" t="s">
        <v>69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103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760</v>
      </c>
      <c r="B473" s="54" t="s">
        <v>761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69</v>
      </c>
      <c r="X473" s="723">
        <v>2</v>
      </c>
      <c r="Y473" s="724">
        <f>IFERROR(IF(X473="",0,CEILING((X473/$H473),1)*$H473),"")</f>
        <v>2.4</v>
      </c>
      <c r="Z473" s="36">
        <f>IFERROR(IF(Y473=0,"",ROUNDUP(Y473/H473,0)*0.00627),"")</f>
        <v>1.2540000000000001E-2</v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3</v>
      </c>
      <c r="BN473" s="64">
        <f>IFERROR(Y473*I473/H473,"0")</f>
        <v>3.6000000000000005</v>
      </c>
      <c r="BO473" s="64">
        <f>IFERROR(1/J473*(X473/H473),"0")</f>
        <v>8.3333333333333332E-3</v>
      </c>
      <c r="BP473" s="64">
        <f>IFERROR(1/J473*(Y473/H473),"0")</f>
        <v>0.01</v>
      </c>
    </row>
    <row r="474" spans="1:68" ht="27" customHeight="1" x14ac:dyDescent="0.25">
      <c r="A474" s="54" t="s">
        <v>765</v>
      </c>
      <c r="B474" s="54" t="s">
        <v>766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762</v>
      </c>
      <c r="L474" s="32"/>
      <c r="M474" s="33" t="s">
        <v>763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69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767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71</v>
      </c>
      <c r="Q475" s="740"/>
      <c r="R475" s="740"/>
      <c r="S475" s="740"/>
      <c r="T475" s="740"/>
      <c r="U475" s="740"/>
      <c r="V475" s="741"/>
      <c r="W475" s="37" t="s">
        <v>72</v>
      </c>
      <c r="X475" s="725">
        <f>IFERROR(X473/H473,"0")+IFERROR(X474/H474,"0")</f>
        <v>1.6666666666666667</v>
      </c>
      <c r="Y475" s="725">
        <f>IFERROR(Y473/H473,"0")+IFERROR(Y474/H474,"0")</f>
        <v>2</v>
      </c>
      <c r="Z475" s="725">
        <f>IFERROR(IF(Z473="",0,Z473),"0")+IFERROR(IF(Z474="",0,Z474),"0")</f>
        <v>1.2540000000000001E-2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71</v>
      </c>
      <c r="Q476" s="740"/>
      <c r="R476" s="740"/>
      <c r="S476" s="740"/>
      <c r="T476" s="740"/>
      <c r="U476" s="740"/>
      <c r="V476" s="741"/>
      <c r="W476" s="37" t="s">
        <v>69</v>
      </c>
      <c r="X476" s="725">
        <f>IFERROR(SUM(X473:X474),"0")</f>
        <v>2</v>
      </c>
      <c r="Y476" s="725">
        <f>IFERROR(SUM(Y473:Y474),"0")</f>
        <v>2.4</v>
      </c>
      <c r="Z476" s="37"/>
      <c r="AA476" s="726"/>
      <c r="AB476" s="726"/>
      <c r="AC476" s="726"/>
    </row>
    <row r="477" spans="1:68" ht="16.5" customHeight="1" x14ac:dyDescent="0.25">
      <c r="A477" s="744" t="s">
        <v>768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166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769</v>
      </c>
      <c r="B479" s="54" t="s">
        <v>770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69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771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71</v>
      </c>
      <c r="Q480" s="740"/>
      <c r="R480" s="740"/>
      <c r="S480" s="740"/>
      <c r="T480" s="740"/>
      <c r="U480" s="740"/>
      <c r="V480" s="741"/>
      <c r="W480" s="37" t="s">
        <v>72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71</v>
      </c>
      <c r="Q481" s="740"/>
      <c r="R481" s="740"/>
      <c r="S481" s="740"/>
      <c r="T481" s="740"/>
      <c r="U481" s="740"/>
      <c r="V481" s="741"/>
      <c r="W481" s="37" t="s">
        <v>69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64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772</v>
      </c>
      <c r="B483" s="54" t="s">
        <v>773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69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775</v>
      </c>
      <c r="B484" s="54" t="s">
        <v>776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69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778</v>
      </c>
      <c r="B485" s="54" t="s">
        <v>779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69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780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781</v>
      </c>
      <c r="B486" s="54" t="s">
        <v>782</v>
      </c>
      <c r="C486" s="31">
        <v>4301031327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0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2"/>
      <c r="R486" s="732"/>
      <c r="S486" s="732"/>
      <c r="T486" s="733"/>
      <c r="U486" s="34"/>
      <c r="V486" s="34"/>
      <c r="W486" s="35" t="s">
        <v>69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780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781</v>
      </c>
      <c r="B487" s="54" t="s">
        <v>783</v>
      </c>
      <c r="C487" s="31">
        <v>4301031359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01" t="s">
        <v>784</v>
      </c>
      <c r="Q487" s="732"/>
      <c r="R487" s="732"/>
      <c r="S487" s="732"/>
      <c r="T487" s="733"/>
      <c r="U487" s="34"/>
      <c r="V487" s="34"/>
      <c r="W487" s="35" t="s">
        <v>69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780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71</v>
      </c>
      <c r="Q488" s="740"/>
      <c r="R488" s="740"/>
      <c r="S488" s="740"/>
      <c r="T488" s="740"/>
      <c r="U488" s="740"/>
      <c r="V488" s="741"/>
      <c r="W488" s="37" t="s">
        <v>72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71</v>
      </c>
      <c r="Q489" s="740"/>
      <c r="R489" s="740"/>
      <c r="S489" s="740"/>
      <c r="T489" s="740"/>
      <c r="U489" s="740"/>
      <c r="V489" s="741"/>
      <c r="W489" s="37" t="s">
        <v>69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customHeight="1" x14ac:dyDescent="0.25">
      <c r="A490" s="742" t="s">
        <v>103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785</v>
      </c>
      <c r="B491" s="54" t="s">
        <v>786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762</v>
      </c>
      <c r="L491" s="32"/>
      <c r="M491" s="33" t="s">
        <v>763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69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767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71</v>
      </c>
      <c r="Q492" s="740"/>
      <c r="R492" s="740"/>
      <c r="S492" s="740"/>
      <c r="T492" s="740"/>
      <c r="U492" s="740"/>
      <c r="V492" s="741"/>
      <c r="W492" s="37" t="s">
        <v>72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71</v>
      </c>
      <c r="Q493" s="740"/>
      <c r="R493" s="740"/>
      <c r="S493" s="740"/>
      <c r="T493" s="740"/>
      <c r="U493" s="740"/>
      <c r="V493" s="741"/>
      <c r="W493" s="37" t="s">
        <v>69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42" t="s">
        <v>787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788</v>
      </c>
      <c r="B495" s="54" t="s">
        <v>789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762</v>
      </c>
      <c r="L495" s="32"/>
      <c r="M495" s="33" t="s">
        <v>763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69</v>
      </c>
      <c r="X495" s="723">
        <v>2</v>
      </c>
      <c r="Y495" s="724">
        <f>IFERROR(IF(X495="",0,CEILING((X495/$H495),1)*$H495),"")</f>
        <v>3</v>
      </c>
      <c r="Z495" s="36">
        <f>IFERROR(IF(Y495=0,"",ROUNDUP(Y495/H495,0)*0.00627),"")</f>
        <v>6.2700000000000004E-3</v>
      </c>
      <c r="AA495" s="56"/>
      <c r="AB495" s="57"/>
      <c r="AC495" s="585" t="s">
        <v>790</v>
      </c>
      <c r="AG495" s="64"/>
      <c r="AJ495" s="68"/>
      <c r="AK495" s="68"/>
      <c r="BB495" s="586" t="s">
        <v>1</v>
      </c>
      <c r="BM495" s="64">
        <f>IFERROR(X495*I495/H495,"0")</f>
        <v>2.4</v>
      </c>
      <c r="BN495" s="64">
        <f>IFERROR(Y495*I495/H495,"0")</f>
        <v>3.6</v>
      </c>
      <c r="BO495" s="64">
        <f>IFERROR(1/J495*(X495/H495),"0")</f>
        <v>3.3333333333333331E-3</v>
      </c>
      <c r="BP495" s="64">
        <f>IFERROR(1/J495*(Y495/H495),"0")</f>
        <v>5.0000000000000001E-3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71</v>
      </c>
      <c r="Q496" s="740"/>
      <c r="R496" s="740"/>
      <c r="S496" s="740"/>
      <c r="T496" s="740"/>
      <c r="U496" s="740"/>
      <c r="V496" s="741"/>
      <c r="W496" s="37" t="s">
        <v>72</v>
      </c>
      <c r="X496" s="725">
        <f>IFERROR(X495/H495,"0")</f>
        <v>0.66666666666666663</v>
      </c>
      <c r="Y496" s="725">
        <f>IFERROR(Y495/H495,"0")</f>
        <v>1</v>
      </c>
      <c r="Z496" s="725">
        <f>IFERROR(IF(Z495="",0,Z495),"0")</f>
        <v>6.2700000000000004E-3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71</v>
      </c>
      <c r="Q497" s="740"/>
      <c r="R497" s="740"/>
      <c r="S497" s="740"/>
      <c r="T497" s="740"/>
      <c r="U497" s="740"/>
      <c r="V497" s="741"/>
      <c r="W497" s="37" t="s">
        <v>69</v>
      </c>
      <c r="X497" s="725">
        <f>IFERROR(SUM(X495:X495),"0")</f>
        <v>2</v>
      </c>
      <c r="Y497" s="725">
        <f>IFERROR(SUM(Y495:Y495),"0")</f>
        <v>3</v>
      </c>
      <c r="Z497" s="37"/>
      <c r="AA497" s="726"/>
      <c r="AB497" s="726"/>
      <c r="AC497" s="726"/>
    </row>
    <row r="498" spans="1:68" ht="16.5" customHeight="1" x14ac:dyDescent="0.25">
      <c r="A498" s="744" t="s">
        <v>791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64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792</v>
      </c>
      <c r="B500" s="54" t="s">
        <v>793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69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794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69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794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797</v>
      </c>
      <c r="B502" s="54" t="s">
        <v>798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69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799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800</v>
      </c>
      <c r="B503" s="54" t="s">
        <v>801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35</v>
      </c>
      <c r="P503" s="981" t="s">
        <v>802</v>
      </c>
      <c r="Q503" s="732"/>
      <c r="R503" s="732"/>
      <c r="S503" s="732"/>
      <c r="T503" s="733"/>
      <c r="U503" s="34"/>
      <c r="V503" s="34"/>
      <c r="W503" s="35" t="s">
        <v>69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803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71</v>
      </c>
      <c r="Q504" s="740"/>
      <c r="R504" s="740"/>
      <c r="S504" s="740"/>
      <c r="T504" s="740"/>
      <c r="U504" s="740"/>
      <c r="V504" s="741"/>
      <c r="W504" s="37" t="s">
        <v>72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71</v>
      </c>
      <c r="Q505" s="740"/>
      <c r="R505" s="740"/>
      <c r="S505" s="740"/>
      <c r="T505" s="740"/>
      <c r="U505" s="740"/>
      <c r="V505" s="741"/>
      <c r="W505" s="37" t="s">
        <v>69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customHeight="1" x14ac:dyDescent="0.25">
      <c r="A506" s="744" t="s">
        <v>804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64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805</v>
      </c>
      <c r="B508" s="54" t="s">
        <v>806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76</v>
      </c>
      <c r="L508" s="32"/>
      <c r="M508" s="33" t="s">
        <v>68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69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807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71</v>
      </c>
      <c r="Q509" s="740"/>
      <c r="R509" s="740"/>
      <c r="S509" s="740"/>
      <c r="T509" s="740"/>
      <c r="U509" s="740"/>
      <c r="V509" s="741"/>
      <c r="W509" s="37" t="s">
        <v>72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71</v>
      </c>
      <c r="Q510" s="740"/>
      <c r="R510" s="740"/>
      <c r="S510" s="740"/>
      <c r="T510" s="740"/>
      <c r="U510" s="740"/>
      <c r="V510" s="741"/>
      <c r="W510" s="37" t="s">
        <v>69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808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808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114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809</v>
      </c>
      <c r="B514" s="54" t="s">
        <v>810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117</v>
      </c>
      <c r="L514" s="32"/>
      <c r="M514" s="33" t="s">
        <v>118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69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122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811</v>
      </c>
      <c r="B515" s="54" t="s">
        <v>812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69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813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814</v>
      </c>
      <c r="B516" s="54" t="s">
        <v>815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117</v>
      </c>
      <c r="L516" s="32"/>
      <c r="M516" s="33" t="s">
        <v>118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69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816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817</v>
      </c>
      <c r="B517" s="54" t="s">
        <v>818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117</v>
      </c>
      <c r="L517" s="32"/>
      <c r="M517" s="33" t="s">
        <v>118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69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819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customHeight="1" x14ac:dyDescent="0.25">
      <c r="A518" s="54" t="s">
        <v>820</v>
      </c>
      <c r="B518" s="54" t="s">
        <v>821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117</v>
      </c>
      <c r="L518" s="32"/>
      <c r="M518" s="33" t="s">
        <v>121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69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822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823</v>
      </c>
      <c r="B519" s="54" t="s">
        <v>824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117</v>
      </c>
      <c r="L519" s="32"/>
      <c r="M519" s="33" t="s">
        <v>121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69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825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customHeight="1" x14ac:dyDescent="0.25">
      <c r="A520" s="54" t="s">
        <v>826</v>
      </c>
      <c r="B520" s="54" t="s">
        <v>827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76</v>
      </c>
      <c r="L520" s="32"/>
      <c r="M520" s="33" t="s">
        <v>118</v>
      </c>
      <c r="N520" s="33"/>
      <c r="O520" s="32">
        <v>60</v>
      </c>
      <c r="P520" s="761" t="s">
        <v>828</v>
      </c>
      <c r="Q520" s="732"/>
      <c r="R520" s="732"/>
      <c r="S520" s="732"/>
      <c r="T520" s="733"/>
      <c r="U520" s="34" t="s">
        <v>5</v>
      </c>
      <c r="V520" s="34"/>
      <c r="W520" s="35" t="s">
        <v>69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122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826</v>
      </c>
      <c r="B521" s="54" t="s">
        <v>829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76</v>
      </c>
      <c r="L521" s="32"/>
      <c r="M521" s="33" t="s">
        <v>118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69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122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76</v>
      </c>
      <c r="L522" s="32"/>
      <c r="M522" s="33" t="s">
        <v>118</v>
      </c>
      <c r="N522" s="33"/>
      <c r="O522" s="32">
        <v>60</v>
      </c>
      <c r="P522" s="807" t="s">
        <v>832</v>
      </c>
      <c r="Q522" s="732"/>
      <c r="R522" s="732"/>
      <c r="S522" s="732"/>
      <c r="T522" s="733"/>
      <c r="U522" s="34" t="s">
        <v>5</v>
      </c>
      <c r="V522" s="34"/>
      <c r="W522" s="35" t="s">
        <v>69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833</v>
      </c>
      <c r="B523" s="54" t="s">
        <v>834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67" t="s">
        <v>835</v>
      </c>
      <c r="Q523" s="732"/>
      <c r="R523" s="732"/>
      <c r="S523" s="732"/>
      <c r="T523" s="733"/>
      <c r="U523" s="34" t="s">
        <v>5</v>
      </c>
      <c r="V523" s="34"/>
      <c r="W523" s="35" t="s">
        <v>69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819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833</v>
      </c>
      <c r="B524" s="54" t="s">
        <v>836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69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71</v>
      </c>
      <c r="Q525" s="740"/>
      <c r="R525" s="740"/>
      <c r="S525" s="740"/>
      <c r="T525" s="740"/>
      <c r="U525" s="740"/>
      <c r="V525" s="741"/>
      <c r="W525" s="37" t="s">
        <v>72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71</v>
      </c>
      <c r="Q526" s="740"/>
      <c r="R526" s="740"/>
      <c r="S526" s="740"/>
      <c r="T526" s="740"/>
      <c r="U526" s="740"/>
      <c r="V526" s="741"/>
      <c r="W526" s="37" t="s">
        <v>69</v>
      </c>
      <c r="X526" s="725">
        <f>IFERROR(SUM(X514:X524),"0")</f>
        <v>0</v>
      </c>
      <c r="Y526" s="725">
        <f>IFERROR(SUM(Y514:Y524),"0")</f>
        <v>0</v>
      </c>
      <c r="Z526" s="37"/>
      <c r="AA526" s="726"/>
      <c r="AB526" s="726"/>
      <c r="AC526" s="726"/>
    </row>
    <row r="527" spans="1:68" ht="14.25" customHeight="1" x14ac:dyDescent="0.25">
      <c r="A527" s="742" t="s">
        <v>166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837</v>
      </c>
      <c r="B528" s="54" t="s">
        <v>838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117</v>
      </c>
      <c r="L528" s="32"/>
      <c r="M528" s="33" t="s">
        <v>118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69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839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customHeight="1" x14ac:dyDescent="0.25">
      <c r="A529" s="54" t="s">
        <v>840</v>
      </c>
      <c r="B529" s="54" t="s">
        <v>841</v>
      </c>
      <c r="C529" s="31">
        <v>4301020206</v>
      </c>
      <c r="D529" s="727">
        <v>4680115880054</v>
      </c>
      <c r="E529" s="728"/>
      <c r="F529" s="722">
        <v>0.6</v>
      </c>
      <c r="G529" s="32">
        <v>6</v>
      </c>
      <c r="H529" s="722">
        <v>3.6</v>
      </c>
      <c r="I529" s="722">
        <v>3.81</v>
      </c>
      <c r="J529" s="32">
        <v>132</v>
      </c>
      <c r="K529" s="32" t="s">
        <v>76</v>
      </c>
      <c r="L529" s="32"/>
      <c r="M529" s="33" t="s">
        <v>118</v>
      </c>
      <c r="N529" s="33"/>
      <c r="O529" s="32">
        <v>55</v>
      </c>
      <c r="P529" s="8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69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840</v>
      </c>
      <c r="B530" s="54" t="s">
        <v>842</v>
      </c>
      <c r="C530" s="31">
        <v>4301020364</v>
      </c>
      <c r="D530" s="727">
        <v>4680115880054</v>
      </c>
      <c r="E530" s="728"/>
      <c r="F530" s="722">
        <v>0.6</v>
      </c>
      <c r="G530" s="32">
        <v>8</v>
      </c>
      <c r="H530" s="722">
        <v>4.8</v>
      </c>
      <c r="I530" s="722">
        <v>6.96</v>
      </c>
      <c r="J530" s="32">
        <v>120</v>
      </c>
      <c r="K530" s="32" t="s">
        <v>76</v>
      </c>
      <c r="L530" s="32"/>
      <c r="M530" s="33" t="s">
        <v>118</v>
      </c>
      <c r="N530" s="33"/>
      <c r="O530" s="32">
        <v>55</v>
      </c>
      <c r="P530" s="1003" t="s">
        <v>843</v>
      </c>
      <c r="Q530" s="732"/>
      <c r="R530" s="732"/>
      <c r="S530" s="732"/>
      <c r="T530" s="733"/>
      <c r="U530" s="34" t="s">
        <v>5</v>
      </c>
      <c r="V530" s="34"/>
      <c r="W530" s="35" t="s">
        <v>69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IFERROR(IF(Y530=0,"",ROUNDUP(Y530/H530,0)*0.00937),"")</f>
        <v/>
      </c>
      <c r="AA530" s="56"/>
      <c r="AB530" s="57"/>
      <c r="AC530" s="623" t="s">
        <v>839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71</v>
      </c>
      <c r="Q531" s="740"/>
      <c r="R531" s="740"/>
      <c r="S531" s="740"/>
      <c r="T531" s="740"/>
      <c r="U531" s="740"/>
      <c r="V531" s="741"/>
      <c r="W531" s="37" t="s">
        <v>72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71</v>
      </c>
      <c r="Q532" s="740"/>
      <c r="R532" s="740"/>
      <c r="S532" s="740"/>
      <c r="T532" s="740"/>
      <c r="U532" s="740"/>
      <c r="V532" s="741"/>
      <c r="W532" s="37" t="s">
        <v>69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customHeight="1" x14ac:dyDescent="0.25">
      <c r="A533" s="742" t="s">
        <v>64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844</v>
      </c>
      <c r="B534" s="54" t="s">
        <v>845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117</v>
      </c>
      <c r="L534" s="32"/>
      <c r="M534" s="33" t="s">
        <v>118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69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846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customHeight="1" x14ac:dyDescent="0.25">
      <c r="A535" s="54" t="s">
        <v>847</v>
      </c>
      <c r="B535" s="54" t="s">
        <v>848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69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849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850</v>
      </c>
      <c r="B536" s="54" t="s">
        <v>851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117</v>
      </c>
      <c r="L536" s="32"/>
      <c r="M536" s="33" t="s">
        <v>68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69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852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853</v>
      </c>
      <c r="B537" s="54" t="s">
        <v>854</v>
      </c>
      <c r="C537" s="31">
        <v>4301031249</v>
      </c>
      <c r="D537" s="727">
        <v>4680115882072</v>
      </c>
      <c r="E537" s="728"/>
      <c r="F537" s="722">
        <v>0.6</v>
      </c>
      <c r="G537" s="32">
        <v>6</v>
      </c>
      <c r="H537" s="722">
        <v>3.6</v>
      </c>
      <c r="I537" s="722">
        <v>3.81</v>
      </c>
      <c r="J537" s="32">
        <v>132</v>
      </c>
      <c r="K537" s="32" t="s">
        <v>76</v>
      </c>
      <c r="L537" s="32"/>
      <c r="M537" s="33" t="s">
        <v>118</v>
      </c>
      <c r="N537" s="33"/>
      <c r="O537" s="32">
        <v>60</v>
      </c>
      <c r="P537" s="8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732"/>
      <c r="R537" s="732"/>
      <c r="S537" s="732"/>
      <c r="T537" s="733"/>
      <c r="U537" s="34"/>
      <c r="V537" s="34"/>
      <c r="W537" s="35" t="s">
        <v>69</v>
      </c>
      <c r="X537" s="723">
        <v>5</v>
      </c>
      <c r="Y537" s="724">
        <f t="shared" si="95"/>
        <v>7.2</v>
      </c>
      <c r="Z537" s="36">
        <f>IFERROR(IF(Y537=0,"",ROUNDUP(Y537/H537,0)*0.00902),"")</f>
        <v>1.804E-2</v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5.291666666666667</v>
      </c>
      <c r="BN537" s="64">
        <f t="shared" si="97"/>
        <v>7.62</v>
      </c>
      <c r="BO537" s="64">
        <f t="shared" si="98"/>
        <v>1.0521885521885523E-2</v>
      </c>
      <c r="BP537" s="64">
        <f t="shared" si="99"/>
        <v>1.5151515151515152E-2</v>
      </c>
    </row>
    <row r="538" spans="1:68" ht="27" customHeight="1" x14ac:dyDescent="0.25">
      <c r="A538" s="54" t="s">
        <v>853</v>
      </c>
      <c r="B538" s="54" t="s">
        <v>856</v>
      </c>
      <c r="C538" s="31">
        <v>4301031383</v>
      </c>
      <c r="D538" s="727">
        <v>4680115882072</v>
      </c>
      <c r="E538" s="728"/>
      <c r="F538" s="722">
        <v>0.6</v>
      </c>
      <c r="G538" s="32">
        <v>8</v>
      </c>
      <c r="H538" s="722">
        <v>4.8</v>
      </c>
      <c r="I538" s="722">
        <v>6.96</v>
      </c>
      <c r="J538" s="32">
        <v>120</v>
      </c>
      <c r="K538" s="32" t="s">
        <v>76</v>
      </c>
      <c r="L538" s="32"/>
      <c r="M538" s="33" t="s">
        <v>118</v>
      </c>
      <c r="N538" s="33"/>
      <c r="O538" s="32">
        <v>60</v>
      </c>
      <c r="P538" s="959" t="s">
        <v>857</v>
      </c>
      <c r="Q538" s="732"/>
      <c r="R538" s="732"/>
      <c r="S538" s="732"/>
      <c r="T538" s="733"/>
      <c r="U538" s="34" t="s">
        <v>5</v>
      </c>
      <c r="V538" s="34"/>
      <c r="W538" s="35" t="s">
        <v>69</v>
      </c>
      <c r="X538" s="723">
        <v>0</v>
      </c>
      <c r="Y538" s="724">
        <f t="shared" si="95"/>
        <v>0</v>
      </c>
      <c r="Z538" s="36" t="str">
        <f>IFERROR(IF(Y538=0,"",ROUNDUP(Y538/H538,0)*0.00937),"")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858</v>
      </c>
      <c r="B539" s="54" t="s">
        <v>859</v>
      </c>
      <c r="C539" s="31">
        <v>4301031251</v>
      </c>
      <c r="D539" s="727">
        <v>4680115882102</v>
      </c>
      <c r="E539" s="728"/>
      <c r="F539" s="722">
        <v>0.6</v>
      </c>
      <c r="G539" s="32">
        <v>6</v>
      </c>
      <c r="H539" s="722">
        <v>3.6</v>
      </c>
      <c r="I539" s="722">
        <v>3.81</v>
      </c>
      <c r="J539" s="32">
        <v>132</v>
      </c>
      <c r="K539" s="32" t="s">
        <v>76</v>
      </c>
      <c r="L539" s="32"/>
      <c r="M539" s="33" t="s">
        <v>68</v>
      </c>
      <c r="N539" s="33"/>
      <c r="O539" s="32">
        <v>60</v>
      </c>
      <c r="P539" s="81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732"/>
      <c r="R539" s="732"/>
      <c r="S539" s="732"/>
      <c r="T539" s="733"/>
      <c r="U539" s="34"/>
      <c r="V539" s="34"/>
      <c r="W539" s="35" t="s">
        <v>69</v>
      </c>
      <c r="X539" s="723">
        <v>6</v>
      </c>
      <c r="Y539" s="724">
        <f t="shared" si="95"/>
        <v>7.2</v>
      </c>
      <c r="Z539" s="36">
        <f>IFERROR(IF(Y539=0,"",ROUNDUP(Y539/H539,0)*0.00902),"")</f>
        <v>1.804E-2</v>
      </c>
      <c r="AA539" s="56"/>
      <c r="AB539" s="57"/>
      <c r="AC539" s="635" t="s">
        <v>849</v>
      </c>
      <c r="AG539" s="64"/>
      <c r="AJ539" s="68"/>
      <c r="AK539" s="68"/>
      <c r="BB539" s="636" t="s">
        <v>1</v>
      </c>
      <c r="BM539" s="64">
        <f t="shared" si="96"/>
        <v>6.35</v>
      </c>
      <c r="BN539" s="64">
        <f t="shared" si="97"/>
        <v>7.62</v>
      </c>
      <c r="BO539" s="64">
        <f t="shared" si="98"/>
        <v>1.2626262626262626E-2</v>
      </c>
      <c r="BP539" s="64">
        <f t="shared" si="99"/>
        <v>1.5151515151515152E-2</v>
      </c>
    </row>
    <row r="540" spans="1:68" ht="27" customHeight="1" x14ac:dyDescent="0.25">
      <c r="A540" s="54" t="s">
        <v>858</v>
      </c>
      <c r="B540" s="54" t="s">
        <v>860</v>
      </c>
      <c r="C540" s="31">
        <v>4301031385</v>
      </c>
      <c r="D540" s="727">
        <v>4680115882102</v>
      </c>
      <c r="E540" s="728"/>
      <c r="F540" s="722">
        <v>0.6</v>
      </c>
      <c r="G540" s="32">
        <v>8</v>
      </c>
      <c r="H540" s="722">
        <v>4.8</v>
      </c>
      <c r="I540" s="722">
        <v>6.69</v>
      </c>
      <c r="J540" s="32">
        <v>120</v>
      </c>
      <c r="K540" s="32" t="s">
        <v>76</v>
      </c>
      <c r="L540" s="32"/>
      <c r="M540" s="33" t="s">
        <v>68</v>
      </c>
      <c r="N540" s="33"/>
      <c r="O540" s="32">
        <v>60</v>
      </c>
      <c r="P540" s="965" t="s">
        <v>861</v>
      </c>
      <c r="Q540" s="732"/>
      <c r="R540" s="732"/>
      <c r="S540" s="732"/>
      <c r="T540" s="733"/>
      <c r="U540" s="34" t="s">
        <v>5</v>
      </c>
      <c r="V540" s="34"/>
      <c r="W540" s="35" t="s">
        <v>69</v>
      </c>
      <c r="X540" s="723">
        <v>0</v>
      </c>
      <c r="Y540" s="724">
        <f t="shared" si="95"/>
        <v>0</v>
      </c>
      <c r="Z540" s="36" t="str">
        <f>IFERROR(IF(Y540=0,"",ROUNDUP(Y540/H540,0)*0.00937),"")</f>
        <v/>
      </c>
      <c r="AA540" s="56"/>
      <c r="AB540" s="57"/>
      <c r="AC540" s="637" t="s">
        <v>862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4301031253</v>
      </c>
      <c r="D541" s="727">
        <v>4680115882096</v>
      </c>
      <c r="E541" s="728"/>
      <c r="F541" s="722">
        <v>0.6</v>
      </c>
      <c r="G541" s="32">
        <v>6</v>
      </c>
      <c r="H541" s="722">
        <v>3.6</v>
      </c>
      <c r="I541" s="722">
        <v>3.81</v>
      </c>
      <c r="J541" s="32">
        <v>132</v>
      </c>
      <c r="K541" s="32" t="s">
        <v>76</v>
      </c>
      <c r="L541" s="32"/>
      <c r="M541" s="33" t="s">
        <v>68</v>
      </c>
      <c r="N541" s="33"/>
      <c r="O541" s="32">
        <v>60</v>
      </c>
      <c r="P541" s="10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732"/>
      <c r="R541" s="732"/>
      <c r="S541" s="732"/>
      <c r="T541" s="733"/>
      <c r="U541" s="34"/>
      <c r="V541" s="34"/>
      <c r="W541" s="35" t="s">
        <v>69</v>
      </c>
      <c r="X541" s="723">
        <v>0</v>
      </c>
      <c r="Y541" s="724">
        <f t="shared" si="95"/>
        <v>0</v>
      </c>
      <c r="Z541" s="36" t="str">
        <f>IFERROR(IF(Y541=0,"",ROUNDUP(Y541/H541,0)*0.00902),"")</f>
        <v/>
      </c>
      <c r="AA541" s="56"/>
      <c r="AB541" s="57"/>
      <c r="AC541" s="639" t="s">
        <v>852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863</v>
      </c>
      <c r="B542" s="54" t="s">
        <v>865</v>
      </c>
      <c r="C542" s="31">
        <v>4301031384</v>
      </c>
      <c r="D542" s="727">
        <v>4680115882096</v>
      </c>
      <c r="E542" s="728"/>
      <c r="F542" s="722">
        <v>0.6</v>
      </c>
      <c r="G542" s="32">
        <v>8</v>
      </c>
      <c r="H542" s="722">
        <v>4.8</v>
      </c>
      <c r="I542" s="722">
        <v>6.69</v>
      </c>
      <c r="J542" s="32">
        <v>120</v>
      </c>
      <c r="K542" s="32" t="s">
        <v>76</v>
      </c>
      <c r="L542" s="32"/>
      <c r="M542" s="33" t="s">
        <v>68</v>
      </c>
      <c r="N542" s="33"/>
      <c r="O542" s="32">
        <v>60</v>
      </c>
      <c r="P542" s="827" t="s">
        <v>866</v>
      </c>
      <c r="Q542" s="732"/>
      <c r="R542" s="732"/>
      <c r="S542" s="732"/>
      <c r="T542" s="733"/>
      <c r="U542" s="34" t="s">
        <v>5</v>
      </c>
      <c r="V542" s="34"/>
      <c r="W542" s="35" t="s">
        <v>69</v>
      </c>
      <c r="X542" s="723">
        <v>0</v>
      </c>
      <c r="Y542" s="724">
        <f t="shared" si="95"/>
        <v>0</v>
      </c>
      <c r="Z542" s="36" t="str">
        <f>IFERROR(IF(Y542=0,"",ROUNDUP(Y542/H542,0)*0.00937),"")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71</v>
      </c>
      <c r="Q543" s="740"/>
      <c r="R543" s="740"/>
      <c r="S543" s="740"/>
      <c r="T543" s="740"/>
      <c r="U543" s="740"/>
      <c r="V543" s="741"/>
      <c r="W543" s="37" t="s">
        <v>72</v>
      </c>
      <c r="X543" s="725">
        <f>IFERROR(X534/H534,"0")+IFERROR(X535/H535,"0")+IFERROR(X536/H536,"0")+IFERROR(X537/H537,"0")+IFERROR(X538/H538,"0")+IFERROR(X539/H539,"0")+IFERROR(X540/H540,"0")+IFERROR(X541/H541,"0")+IFERROR(X542/H542,"0")</f>
        <v>3.0555555555555554</v>
      </c>
      <c r="Y543" s="725">
        <f>IFERROR(Y534/H534,"0")+IFERROR(Y535/H535,"0")+IFERROR(Y536/H536,"0")+IFERROR(Y537/H537,"0")+IFERROR(Y538/H538,"0")+IFERROR(Y539/H539,"0")+IFERROR(Y540/H540,"0")+IFERROR(Y541/H541,"0")+IFERROR(Y542/H542,"0")</f>
        <v>4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3.6080000000000001E-2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71</v>
      </c>
      <c r="Q544" s="740"/>
      <c r="R544" s="740"/>
      <c r="S544" s="740"/>
      <c r="T544" s="740"/>
      <c r="U544" s="740"/>
      <c r="V544" s="741"/>
      <c r="W544" s="37" t="s">
        <v>69</v>
      </c>
      <c r="X544" s="725">
        <f>IFERROR(SUM(X534:X542),"0")</f>
        <v>11</v>
      </c>
      <c r="Y544" s="725">
        <f>IFERROR(SUM(Y534:Y542),"0")</f>
        <v>14.4</v>
      </c>
      <c r="Z544" s="37"/>
      <c r="AA544" s="726"/>
      <c r="AB544" s="726"/>
      <c r="AC544" s="726"/>
    </row>
    <row r="545" spans="1:68" ht="14.25" customHeight="1" x14ac:dyDescent="0.25">
      <c r="A545" s="742" t="s">
        <v>73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868</v>
      </c>
      <c r="B546" s="54" t="s">
        <v>869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117</v>
      </c>
      <c r="L546" s="32"/>
      <c r="M546" s="33" t="s">
        <v>68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69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870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871</v>
      </c>
      <c r="B547" s="54" t="s">
        <v>872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117</v>
      </c>
      <c r="L547" s="32"/>
      <c r="M547" s="33" t="s">
        <v>68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69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874</v>
      </c>
      <c r="B548" s="54" t="s">
        <v>875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69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876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71</v>
      </c>
      <c r="Q549" s="740"/>
      <c r="R549" s="740"/>
      <c r="S549" s="740"/>
      <c r="T549" s="740"/>
      <c r="U549" s="740"/>
      <c r="V549" s="741"/>
      <c r="W549" s="37" t="s">
        <v>72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71</v>
      </c>
      <c r="Q550" s="740"/>
      <c r="R550" s="740"/>
      <c r="S550" s="740"/>
      <c r="T550" s="740"/>
      <c r="U550" s="740"/>
      <c r="V550" s="741"/>
      <c r="W550" s="37" t="s">
        <v>69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213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877</v>
      </c>
      <c r="B552" s="54" t="s">
        <v>878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117</v>
      </c>
      <c r="L552" s="32"/>
      <c r="M552" s="33" t="s">
        <v>68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69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879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880</v>
      </c>
      <c r="B553" s="54" t="s">
        <v>881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117</v>
      </c>
      <c r="L553" s="32"/>
      <c r="M553" s="33" t="s">
        <v>68</v>
      </c>
      <c r="N553" s="33"/>
      <c r="O553" s="32">
        <v>35</v>
      </c>
      <c r="P553" s="823" t="s">
        <v>882</v>
      </c>
      <c r="Q553" s="732"/>
      <c r="R553" s="732"/>
      <c r="S553" s="732"/>
      <c r="T553" s="733"/>
      <c r="U553" s="34"/>
      <c r="V553" s="34"/>
      <c r="W553" s="35" t="s">
        <v>69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879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71</v>
      </c>
      <c r="Q554" s="740"/>
      <c r="R554" s="740"/>
      <c r="S554" s="740"/>
      <c r="T554" s="740"/>
      <c r="U554" s="740"/>
      <c r="V554" s="741"/>
      <c r="W554" s="37" t="s">
        <v>72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71</v>
      </c>
      <c r="Q555" s="740"/>
      <c r="R555" s="740"/>
      <c r="S555" s="740"/>
      <c r="T555" s="740"/>
      <c r="U555" s="740"/>
      <c r="V555" s="741"/>
      <c r="W555" s="37" t="s">
        <v>69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825" t="s">
        <v>883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883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114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884</v>
      </c>
      <c r="B559" s="54" t="s">
        <v>885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117</v>
      </c>
      <c r="L559" s="32"/>
      <c r="M559" s="33" t="s">
        <v>121</v>
      </c>
      <c r="N559" s="33"/>
      <c r="O559" s="32">
        <v>55</v>
      </c>
      <c r="P559" s="982" t="s">
        <v>886</v>
      </c>
      <c r="Q559" s="732"/>
      <c r="R559" s="732"/>
      <c r="S559" s="732"/>
      <c r="T559" s="733"/>
      <c r="U559" s="34"/>
      <c r="V559" s="34"/>
      <c r="W559" s="35" t="s">
        <v>69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888</v>
      </c>
      <c r="B560" s="54" t="s">
        <v>889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117</v>
      </c>
      <c r="L560" s="32"/>
      <c r="M560" s="33" t="s">
        <v>118</v>
      </c>
      <c r="N560" s="33"/>
      <c r="O560" s="32">
        <v>50</v>
      </c>
      <c r="P560" s="1050" t="s">
        <v>890</v>
      </c>
      <c r="Q560" s="732"/>
      <c r="R560" s="732"/>
      <c r="S560" s="732"/>
      <c r="T560" s="733"/>
      <c r="U560" s="34"/>
      <c r="V560" s="34"/>
      <c r="W560" s="35" t="s">
        <v>69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892</v>
      </c>
      <c r="B561" s="54" t="s">
        <v>893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117</v>
      </c>
      <c r="L561" s="32"/>
      <c r="M561" s="33" t="s">
        <v>118</v>
      </c>
      <c r="N561" s="33"/>
      <c r="O561" s="32">
        <v>50</v>
      </c>
      <c r="P561" s="987" t="s">
        <v>894</v>
      </c>
      <c r="Q561" s="732"/>
      <c r="R561" s="732"/>
      <c r="S561" s="732"/>
      <c r="T561" s="733"/>
      <c r="U561" s="34"/>
      <c r="V561" s="34"/>
      <c r="W561" s="35" t="s">
        <v>69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896</v>
      </c>
      <c r="B562" s="54" t="s">
        <v>897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117</v>
      </c>
      <c r="L562" s="32"/>
      <c r="M562" s="33" t="s">
        <v>118</v>
      </c>
      <c r="N562" s="33"/>
      <c r="O562" s="32">
        <v>55</v>
      </c>
      <c r="P562" s="752" t="s">
        <v>898</v>
      </c>
      <c r="Q562" s="732"/>
      <c r="R562" s="732"/>
      <c r="S562" s="732"/>
      <c r="T562" s="733"/>
      <c r="U562" s="34"/>
      <c r="V562" s="34"/>
      <c r="W562" s="35" t="s">
        <v>69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900</v>
      </c>
      <c r="B563" s="54" t="s">
        <v>901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55</v>
      </c>
      <c r="P563" s="801" t="s">
        <v>902</v>
      </c>
      <c r="Q563" s="732"/>
      <c r="R563" s="732"/>
      <c r="S563" s="732"/>
      <c r="T563" s="733"/>
      <c r="U563" s="34"/>
      <c r="V563" s="34"/>
      <c r="W563" s="35" t="s">
        <v>69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887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903</v>
      </c>
      <c r="B564" s="54" t="s">
        <v>904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76</v>
      </c>
      <c r="L564" s="32"/>
      <c r="M564" s="33" t="s">
        <v>118</v>
      </c>
      <c r="N564" s="33"/>
      <c r="O564" s="32">
        <v>50</v>
      </c>
      <c r="P564" s="971" t="s">
        <v>905</v>
      </c>
      <c r="Q564" s="732"/>
      <c r="R564" s="732"/>
      <c r="S564" s="732"/>
      <c r="T564" s="733"/>
      <c r="U564" s="34"/>
      <c r="V564" s="34"/>
      <c r="W564" s="35" t="s">
        <v>69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895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906</v>
      </c>
      <c r="B565" s="54" t="s">
        <v>907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76</v>
      </c>
      <c r="L565" s="32"/>
      <c r="M565" s="33" t="s">
        <v>118</v>
      </c>
      <c r="N565" s="33"/>
      <c r="O565" s="32">
        <v>55</v>
      </c>
      <c r="P565" s="808" t="s">
        <v>908</v>
      </c>
      <c r="Q565" s="732"/>
      <c r="R565" s="732"/>
      <c r="S565" s="732"/>
      <c r="T565" s="733"/>
      <c r="U565" s="34"/>
      <c r="V565" s="34"/>
      <c r="W565" s="35" t="s">
        <v>69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899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71</v>
      </c>
      <c r="Q566" s="740"/>
      <c r="R566" s="740"/>
      <c r="S566" s="740"/>
      <c r="T566" s="740"/>
      <c r="U566" s="740"/>
      <c r="V566" s="741"/>
      <c r="W566" s="37" t="s">
        <v>72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71</v>
      </c>
      <c r="Q567" s="740"/>
      <c r="R567" s="740"/>
      <c r="S567" s="740"/>
      <c r="T567" s="740"/>
      <c r="U567" s="740"/>
      <c r="V567" s="741"/>
      <c r="W567" s="37" t="s">
        <v>69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42" t="s">
        <v>166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909</v>
      </c>
      <c r="B569" s="54" t="s">
        <v>910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50</v>
      </c>
      <c r="P569" s="1027" t="s">
        <v>911</v>
      </c>
      <c r="Q569" s="732"/>
      <c r="R569" s="732"/>
      <c r="S569" s="732"/>
      <c r="T569" s="733"/>
      <c r="U569" s="34"/>
      <c r="V569" s="34"/>
      <c r="W569" s="35" t="s">
        <v>69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912</v>
      </c>
      <c r="B570" s="54" t="s">
        <v>913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117</v>
      </c>
      <c r="L570" s="32"/>
      <c r="M570" s="33" t="s">
        <v>118</v>
      </c>
      <c r="N570" s="33"/>
      <c r="O570" s="32">
        <v>50</v>
      </c>
      <c r="P570" s="792" t="s">
        <v>914</v>
      </c>
      <c r="Q570" s="732"/>
      <c r="R570" s="732"/>
      <c r="S570" s="732"/>
      <c r="T570" s="733"/>
      <c r="U570" s="34"/>
      <c r="V570" s="34"/>
      <c r="W570" s="35" t="s">
        <v>69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873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915</v>
      </c>
      <c r="B571" s="54" t="s">
        <v>916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117</v>
      </c>
      <c r="L571" s="32"/>
      <c r="M571" s="33" t="s">
        <v>118</v>
      </c>
      <c r="N571" s="33"/>
      <c r="O571" s="32">
        <v>50</v>
      </c>
      <c r="P571" s="828" t="s">
        <v>917</v>
      </c>
      <c r="Q571" s="732"/>
      <c r="R571" s="732"/>
      <c r="S571" s="732"/>
      <c r="T571" s="733"/>
      <c r="U571" s="34"/>
      <c r="V571" s="34"/>
      <c r="W571" s="35" t="s">
        <v>69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919</v>
      </c>
      <c r="B572" s="54" t="s">
        <v>920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76</v>
      </c>
      <c r="L572" s="32"/>
      <c r="M572" s="33" t="s">
        <v>118</v>
      </c>
      <c r="N572" s="33"/>
      <c r="O572" s="32">
        <v>50</v>
      </c>
      <c r="P572" s="840" t="s">
        <v>921</v>
      </c>
      <c r="Q572" s="732"/>
      <c r="R572" s="732"/>
      <c r="S572" s="732"/>
      <c r="T572" s="733"/>
      <c r="U572" s="34"/>
      <c r="V572" s="34"/>
      <c r="W572" s="35" t="s">
        <v>69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71</v>
      </c>
      <c r="Q573" s="740"/>
      <c r="R573" s="740"/>
      <c r="S573" s="740"/>
      <c r="T573" s="740"/>
      <c r="U573" s="740"/>
      <c r="V573" s="741"/>
      <c r="W573" s="37" t="s">
        <v>72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71</v>
      </c>
      <c r="Q574" s="740"/>
      <c r="R574" s="740"/>
      <c r="S574" s="740"/>
      <c r="T574" s="740"/>
      <c r="U574" s="740"/>
      <c r="V574" s="741"/>
      <c r="W574" s="37" t="s">
        <v>69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64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922</v>
      </c>
      <c r="B576" s="54" t="s">
        <v>923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76</v>
      </c>
      <c r="L576" s="32"/>
      <c r="M576" s="33" t="s">
        <v>68</v>
      </c>
      <c r="N576" s="33"/>
      <c r="O576" s="32">
        <v>40</v>
      </c>
      <c r="P576" s="1065" t="s">
        <v>924</v>
      </c>
      <c r="Q576" s="732"/>
      <c r="R576" s="732"/>
      <c r="S576" s="732"/>
      <c r="T576" s="733"/>
      <c r="U576" s="34"/>
      <c r="V576" s="34"/>
      <c r="W576" s="35" t="s">
        <v>69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925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926</v>
      </c>
      <c r="B577" s="54" t="s">
        <v>927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76</v>
      </c>
      <c r="L577" s="32"/>
      <c r="M577" s="33" t="s">
        <v>68</v>
      </c>
      <c r="N577" s="33"/>
      <c r="O577" s="32">
        <v>40</v>
      </c>
      <c r="P577" s="1060" t="s">
        <v>928</v>
      </c>
      <c r="Q577" s="732"/>
      <c r="R577" s="732"/>
      <c r="S577" s="732"/>
      <c r="T577" s="733"/>
      <c r="U577" s="34"/>
      <c r="V577" s="34"/>
      <c r="W577" s="35" t="s">
        <v>69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929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930</v>
      </c>
      <c r="B578" s="54" t="s">
        <v>931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76</v>
      </c>
      <c r="L578" s="32"/>
      <c r="M578" s="33" t="s">
        <v>68</v>
      </c>
      <c r="N578" s="33"/>
      <c r="O578" s="32">
        <v>45</v>
      </c>
      <c r="P578" s="1095" t="s">
        <v>932</v>
      </c>
      <c r="Q578" s="732"/>
      <c r="R578" s="732"/>
      <c r="S578" s="732"/>
      <c r="T578" s="733"/>
      <c r="U578" s="34"/>
      <c r="V578" s="34"/>
      <c r="W578" s="35" t="s">
        <v>69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934</v>
      </c>
      <c r="B579" s="54" t="s">
        <v>935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102" t="s">
        <v>936</v>
      </c>
      <c r="Q579" s="732"/>
      <c r="R579" s="732"/>
      <c r="S579" s="732"/>
      <c r="T579" s="733"/>
      <c r="U579" s="34"/>
      <c r="V579" s="34"/>
      <c r="W579" s="35" t="s">
        <v>69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937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938</v>
      </c>
      <c r="B580" s="54" t="s">
        <v>939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76</v>
      </c>
      <c r="L580" s="32"/>
      <c r="M580" s="33" t="s">
        <v>68</v>
      </c>
      <c r="N580" s="33"/>
      <c r="O580" s="32">
        <v>45</v>
      </c>
      <c r="P580" s="1038" t="s">
        <v>940</v>
      </c>
      <c r="Q580" s="732"/>
      <c r="R580" s="732"/>
      <c r="S580" s="732"/>
      <c r="T580" s="733"/>
      <c r="U580" s="34"/>
      <c r="V580" s="34"/>
      <c r="W580" s="35" t="s">
        <v>69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941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942</v>
      </c>
      <c r="B581" s="54" t="s">
        <v>943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67</v>
      </c>
      <c r="L581" s="32"/>
      <c r="M581" s="33" t="s">
        <v>68</v>
      </c>
      <c r="N581" s="33"/>
      <c r="O581" s="32">
        <v>40</v>
      </c>
      <c r="P581" s="918" t="s">
        <v>944</v>
      </c>
      <c r="Q581" s="732"/>
      <c r="R581" s="732"/>
      <c r="S581" s="732"/>
      <c r="T581" s="733"/>
      <c r="U581" s="34"/>
      <c r="V581" s="34"/>
      <c r="W581" s="35" t="s">
        <v>69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925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67</v>
      </c>
      <c r="L582" s="32"/>
      <c r="M582" s="33" t="s">
        <v>68</v>
      </c>
      <c r="N582" s="33"/>
      <c r="O582" s="32">
        <v>40</v>
      </c>
      <c r="P582" s="1042" t="s">
        <v>947</v>
      </c>
      <c r="Q582" s="732"/>
      <c r="R582" s="732"/>
      <c r="S582" s="732"/>
      <c r="T582" s="733"/>
      <c r="U582" s="34"/>
      <c r="V582" s="34"/>
      <c r="W582" s="35" t="s">
        <v>69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929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71</v>
      </c>
      <c r="Q583" s="740"/>
      <c r="R583" s="740"/>
      <c r="S583" s="740"/>
      <c r="T583" s="740"/>
      <c r="U583" s="740"/>
      <c r="V583" s="741"/>
      <c r="W583" s="37" t="s">
        <v>72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71</v>
      </c>
      <c r="Q584" s="740"/>
      <c r="R584" s="740"/>
      <c r="S584" s="740"/>
      <c r="T584" s="740"/>
      <c r="U584" s="740"/>
      <c r="V584" s="741"/>
      <c r="W584" s="37" t="s">
        <v>69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customHeight="1" x14ac:dyDescent="0.25">
      <c r="A585" s="742" t="s">
        <v>73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948</v>
      </c>
      <c r="B586" s="54" t="s">
        <v>949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117</v>
      </c>
      <c r="L586" s="32"/>
      <c r="M586" s="33" t="s">
        <v>121</v>
      </c>
      <c r="N586" s="33"/>
      <c r="O586" s="32">
        <v>40</v>
      </c>
      <c r="P586" s="952" t="s">
        <v>950</v>
      </c>
      <c r="Q586" s="732"/>
      <c r="R586" s="732"/>
      <c r="S586" s="732"/>
      <c r="T586" s="733"/>
      <c r="U586" s="34"/>
      <c r="V586" s="34"/>
      <c r="W586" s="35" t="s">
        <v>69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951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952</v>
      </c>
      <c r="B587" s="54" t="s">
        <v>953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117</v>
      </c>
      <c r="L587" s="32"/>
      <c r="M587" s="33" t="s">
        <v>68</v>
      </c>
      <c r="N587" s="33"/>
      <c r="O587" s="32">
        <v>30</v>
      </c>
      <c r="P587" s="902" t="s">
        <v>954</v>
      </c>
      <c r="Q587" s="732"/>
      <c r="R587" s="732"/>
      <c r="S587" s="732"/>
      <c r="T587" s="733"/>
      <c r="U587" s="34"/>
      <c r="V587" s="34"/>
      <c r="W587" s="35" t="s">
        <v>69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955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956</v>
      </c>
      <c r="B588" s="54" t="s">
        <v>957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67</v>
      </c>
      <c r="L588" s="32"/>
      <c r="M588" s="33" t="s">
        <v>68</v>
      </c>
      <c r="N588" s="33"/>
      <c r="O588" s="32">
        <v>40</v>
      </c>
      <c r="P588" s="1070" t="s">
        <v>958</v>
      </c>
      <c r="Q588" s="732"/>
      <c r="R588" s="732"/>
      <c r="S588" s="732"/>
      <c r="T588" s="733"/>
      <c r="U588" s="34"/>
      <c r="V588" s="34"/>
      <c r="W588" s="35" t="s">
        <v>69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951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959</v>
      </c>
      <c r="B589" s="54" t="s">
        <v>960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67</v>
      </c>
      <c r="L589" s="32"/>
      <c r="M589" s="33" t="s">
        <v>68</v>
      </c>
      <c r="N589" s="33"/>
      <c r="O589" s="32">
        <v>30</v>
      </c>
      <c r="P589" s="1109" t="s">
        <v>961</v>
      </c>
      <c r="Q589" s="732"/>
      <c r="R589" s="732"/>
      <c r="S589" s="732"/>
      <c r="T589" s="733"/>
      <c r="U589" s="34"/>
      <c r="V589" s="34"/>
      <c r="W589" s="35" t="s">
        <v>69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955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71</v>
      </c>
      <c r="Q590" s="740"/>
      <c r="R590" s="740"/>
      <c r="S590" s="740"/>
      <c r="T590" s="740"/>
      <c r="U590" s="740"/>
      <c r="V590" s="741"/>
      <c r="W590" s="37" t="s">
        <v>72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71</v>
      </c>
      <c r="Q591" s="740"/>
      <c r="R591" s="740"/>
      <c r="S591" s="740"/>
      <c r="T591" s="740"/>
      <c r="U591" s="740"/>
      <c r="V591" s="741"/>
      <c r="W591" s="37" t="s">
        <v>69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customHeight="1" x14ac:dyDescent="0.25">
      <c r="A592" s="742" t="s">
        <v>213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962</v>
      </c>
      <c r="B593" s="54" t="s">
        <v>963</v>
      </c>
      <c r="C593" s="31">
        <v>4301060408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117</v>
      </c>
      <c r="L593" s="32"/>
      <c r="M593" s="33" t="s">
        <v>68</v>
      </c>
      <c r="N593" s="33"/>
      <c r="O593" s="32">
        <v>40</v>
      </c>
      <c r="P593" s="901" t="s">
        <v>964</v>
      </c>
      <c r="Q593" s="732"/>
      <c r="R593" s="732"/>
      <c r="S593" s="732"/>
      <c r="T593" s="733"/>
      <c r="U593" s="34"/>
      <c r="V593" s="34"/>
      <c r="W593" s="35" t="s">
        <v>69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965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962</v>
      </c>
      <c r="B594" s="54" t="s">
        <v>966</v>
      </c>
      <c r="C594" s="31">
        <v>4301060354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117</v>
      </c>
      <c r="L594" s="32"/>
      <c r="M594" s="33" t="s">
        <v>68</v>
      </c>
      <c r="N594" s="33"/>
      <c r="O594" s="32">
        <v>40</v>
      </c>
      <c r="P594" s="743" t="s">
        <v>967</v>
      </c>
      <c r="Q594" s="732"/>
      <c r="R594" s="732"/>
      <c r="S594" s="732"/>
      <c r="T594" s="733"/>
      <c r="U594" s="34"/>
      <c r="V594" s="34"/>
      <c r="W594" s="35" t="s">
        <v>69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965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968</v>
      </c>
      <c r="B595" s="54" t="s">
        <v>969</v>
      </c>
      <c r="C595" s="31">
        <v>4301060407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117</v>
      </c>
      <c r="L595" s="32"/>
      <c r="M595" s="33" t="s">
        <v>68</v>
      </c>
      <c r="N595" s="33"/>
      <c r="O595" s="32">
        <v>40</v>
      </c>
      <c r="P595" s="926" t="s">
        <v>970</v>
      </c>
      <c r="Q595" s="732"/>
      <c r="R595" s="732"/>
      <c r="S595" s="732"/>
      <c r="T595" s="733"/>
      <c r="U595" s="34"/>
      <c r="V595" s="34"/>
      <c r="W595" s="35" t="s">
        <v>69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971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968</v>
      </c>
      <c r="B596" s="54" t="s">
        <v>972</v>
      </c>
      <c r="C596" s="31">
        <v>4301060355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117</v>
      </c>
      <c r="L596" s="32"/>
      <c r="M596" s="33" t="s">
        <v>68</v>
      </c>
      <c r="N596" s="33"/>
      <c r="O596" s="32">
        <v>40</v>
      </c>
      <c r="P596" s="966" t="s">
        <v>973</v>
      </c>
      <c r="Q596" s="732"/>
      <c r="R596" s="732"/>
      <c r="S596" s="732"/>
      <c r="T596" s="733"/>
      <c r="U596" s="34"/>
      <c r="V596" s="34"/>
      <c r="W596" s="35" t="s">
        <v>69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971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71</v>
      </c>
      <c r="Q597" s="740"/>
      <c r="R597" s="740"/>
      <c r="S597" s="740"/>
      <c r="T597" s="740"/>
      <c r="U597" s="740"/>
      <c r="V597" s="741"/>
      <c r="W597" s="37" t="s">
        <v>72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71</v>
      </c>
      <c r="Q598" s="740"/>
      <c r="R598" s="740"/>
      <c r="S598" s="740"/>
      <c r="T598" s="740"/>
      <c r="U598" s="740"/>
      <c r="V598" s="741"/>
      <c r="W598" s="37" t="s">
        <v>69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974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114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975</v>
      </c>
      <c r="B601" s="54" t="s">
        <v>976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087" t="s">
        <v>977</v>
      </c>
      <c r="Q601" s="732"/>
      <c r="R601" s="732"/>
      <c r="S601" s="732"/>
      <c r="T601" s="733"/>
      <c r="U601" s="34"/>
      <c r="V601" s="34"/>
      <c r="W601" s="35" t="s">
        <v>69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978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979</v>
      </c>
      <c r="B602" s="54" t="s">
        <v>980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55</v>
      </c>
      <c r="P602" s="964" t="s">
        <v>981</v>
      </c>
      <c r="Q602" s="732"/>
      <c r="R602" s="732"/>
      <c r="S602" s="732"/>
      <c r="T602" s="733"/>
      <c r="U602" s="34"/>
      <c r="V602" s="34"/>
      <c r="W602" s="35" t="s">
        <v>69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982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71</v>
      </c>
      <c r="Q603" s="740"/>
      <c r="R603" s="740"/>
      <c r="S603" s="740"/>
      <c r="T603" s="740"/>
      <c r="U603" s="740"/>
      <c r="V603" s="741"/>
      <c r="W603" s="37" t="s">
        <v>72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71</v>
      </c>
      <c r="Q604" s="740"/>
      <c r="R604" s="740"/>
      <c r="S604" s="740"/>
      <c r="T604" s="740"/>
      <c r="U604" s="740"/>
      <c r="V604" s="741"/>
      <c r="W604" s="37" t="s">
        <v>69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166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983</v>
      </c>
      <c r="B606" s="54" t="s">
        <v>984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117</v>
      </c>
      <c r="L606" s="32"/>
      <c r="M606" s="33" t="s">
        <v>118</v>
      </c>
      <c r="N606" s="33"/>
      <c r="O606" s="32">
        <v>50</v>
      </c>
      <c r="P606" s="915" t="s">
        <v>985</v>
      </c>
      <c r="Q606" s="732"/>
      <c r="R606" s="732"/>
      <c r="S606" s="732"/>
      <c r="T606" s="733"/>
      <c r="U606" s="34"/>
      <c r="V606" s="34"/>
      <c r="W606" s="35" t="s">
        <v>69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986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71</v>
      </c>
      <c r="Q607" s="740"/>
      <c r="R607" s="740"/>
      <c r="S607" s="740"/>
      <c r="T607" s="740"/>
      <c r="U607" s="740"/>
      <c r="V607" s="741"/>
      <c r="W607" s="37" t="s">
        <v>72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71</v>
      </c>
      <c r="Q608" s="740"/>
      <c r="R608" s="740"/>
      <c r="S608" s="740"/>
      <c r="T608" s="740"/>
      <c r="U608" s="740"/>
      <c r="V608" s="741"/>
      <c r="W608" s="37" t="s">
        <v>69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64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987</v>
      </c>
      <c r="B610" s="54" t="s">
        <v>988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40</v>
      </c>
      <c r="P610" s="871" t="s">
        <v>989</v>
      </c>
      <c r="Q610" s="732"/>
      <c r="R610" s="732"/>
      <c r="S610" s="732"/>
      <c r="T610" s="733"/>
      <c r="U610" s="34"/>
      <c r="V610" s="34"/>
      <c r="W610" s="35" t="s">
        <v>69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990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71</v>
      </c>
      <c r="Q611" s="740"/>
      <c r="R611" s="740"/>
      <c r="S611" s="740"/>
      <c r="T611" s="740"/>
      <c r="U611" s="740"/>
      <c r="V611" s="741"/>
      <c r="W611" s="37" t="s">
        <v>72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71</v>
      </c>
      <c r="Q612" s="740"/>
      <c r="R612" s="740"/>
      <c r="S612" s="740"/>
      <c r="T612" s="740"/>
      <c r="U612" s="740"/>
      <c r="V612" s="741"/>
      <c r="W612" s="37" t="s">
        <v>69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73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991</v>
      </c>
      <c r="B614" s="54" t="s">
        <v>992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117</v>
      </c>
      <c r="L614" s="32"/>
      <c r="M614" s="33" t="s">
        <v>68</v>
      </c>
      <c r="N614" s="33"/>
      <c r="O614" s="32">
        <v>45</v>
      </c>
      <c r="P614" s="945" t="s">
        <v>993</v>
      </c>
      <c r="Q614" s="732"/>
      <c r="R614" s="732"/>
      <c r="S614" s="732"/>
      <c r="T614" s="733"/>
      <c r="U614" s="34"/>
      <c r="V614" s="34"/>
      <c r="W614" s="35" t="s">
        <v>69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994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71</v>
      </c>
      <c r="Q615" s="740"/>
      <c r="R615" s="740"/>
      <c r="S615" s="740"/>
      <c r="T615" s="740"/>
      <c r="U615" s="740"/>
      <c r="V615" s="741"/>
      <c r="W615" s="37" t="s">
        <v>72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71</v>
      </c>
      <c r="Q616" s="740"/>
      <c r="R616" s="740"/>
      <c r="S616" s="740"/>
      <c r="T616" s="740"/>
      <c r="U616" s="740"/>
      <c r="V616" s="741"/>
      <c r="W616" s="37" t="s">
        <v>69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995</v>
      </c>
      <c r="Q617" s="754"/>
      <c r="R617" s="754"/>
      <c r="S617" s="754"/>
      <c r="T617" s="754"/>
      <c r="U617" s="754"/>
      <c r="V617" s="755"/>
      <c r="W617" s="37" t="s">
        <v>69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1115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1159.8800000000001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996</v>
      </c>
      <c r="Q618" s="754"/>
      <c r="R618" s="754"/>
      <c r="S618" s="754"/>
      <c r="T618" s="754"/>
      <c r="U618" s="754"/>
      <c r="V618" s="755"/>
      <c r="W618" s="37" t="s">
        <v>69</v>
      </c>
      <c r="X618" s="725">
        <f>IFERROR(SUM(BM22:BM614),"0")</f>
        <v>1180.3998653282993</v>
      </c>
      <c r="Y618" s="725">
        <f>IFERROR(SUM(BN22:BN614),"0")</f>
        <v>1228.7179999999996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997</v>
      </c>
      <c r="Q619" s="754"/>
      <c r="R619" s="754"/>
      <c r="S619" s="754"/>
      <c r="T619" s="754"/>
      <c r="U619" s="754"/>
      <c r="V619" s="755"/>
      <c r="W619" s="37" t="s">
        <v>998</v>
      </c>
      <c r="X619" s="38">
        <f>ROUNDUP(SUM(BO22:BO614),0)</f>
        <v>2</v>
      </c>
      <c r="Y619" s="38">
        <f>ROUNDUP(SUM(BP22:BP614),0)</f>
        <v>3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999</v>
      </c>
      <c r="Q620" s="754"/>
      <c r="R620" s="754"/>
      <c r="S620" s="754"/>
      <c r="T620" s="754"/>
      <c r="U620" s="754"/>
      <c r="V620" s="755"/>
      <c r="W620" s="37" t="s">
        <v>69</v>
      </c>
      <c r="X620" s="725">
        <f>GrossWeightTotal+PalletQtyTotal*25</f>
        <v>1230.3998653282993</v>
      </c>
      <c r="Y620" s="725">
        <f>GrossWeightTotalR+PalletQtyTotalR*25</f>
        <v>1303.7179999999996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1000</v>
      </c>
      <c r="Q621" s="754"/>
      <c r="R621" s="754"/>
      <c r="S621" s="754"/>
      <c r="T621" s="754"/>
      <c r="U621" s="754"/>
      <c r="V621" s="755"/>
      <c r="W621" s="37" t="s">
        <v>998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207.59714468537993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218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1001</v>
      </c>
      <c r="Q622" s="754"/>
      <c r="R622" s="754"/>
      <c r="S622" s="754"/>
      <c r="T622" s="754"/>
      <c r="U622" s="754"/>
      <c r="V622" s="755"/>
      <c r="W622" s="39" t="s">
        <v>1002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2.3911600000000002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1003</v>
      </c>
      <c r="B624" s="715" t="s">
        <v>63</v>
      </c>
      <c r="C624" s="729" t="s">
        <v>112</v>
      </c>
      <c r="D624" s="872"/>
      <c r="E624" s="872"/>
      <c r="F624" s="872"/>
      <c r="G624" s="872"/>
      <c r="H624" s="873"/>
      <c r="I624" s="729" t="s">
        <v>332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624</v>
      </c>
      <c r="X624" s="873"/>
      <c r="Y624" s="729" t="s">
        <v>709</v>
      </c>
      <c r="Z624" s="872"/>
      <c r="AA624" s="872"/>
      <c r="AB624" s="873"/>
      <c r="AC624" s="715" t="s">
        <v>808</v>
      </c>
      <c r="AD624" s="729" t="s">
        <v>883</v>
      </c>
      <c r="AE624" s="873"/>
      <c r="AF624" s="716"/>
    </row>
    <row r="625" spans="1:32" ht="14.25" customHeight="1" thickTop="1" x14ac:dyDescent="0.2">
      <c r="A625" s="1134" t="s">
        <v>1004</v>
      </c>
      <c r="B625" s="729" t="s">
        <v>63</v>
      </c>
      <c r="C625" s="729" t="s">
        <v>113</v>
      </c>
      <c r="D625" s="729" t="s">
        <v>138</v>
      </c>
      <c r="E625" s="729" t="s">
        <v>221</v>
      </c>
      <c r="F625" s="729" t="s">
        <v>243</v>
      </c>
      <c r="G625" s="729" t="s">
        <v>293</v>
      </c>
      <c r="H625" s="729" t="s">
        <v>112</v>
      </c>
      <c r="I625" s="729" t="s">
        <v>333</v>
      </c>
      <c r="J625" s="729" t="s">
        <v>358</v>
      </c>
      <c r="K625" s="729" t="s">
        <v>429</v>
      </c>
      <c r="L625" s="716"/>
      <c r="M625" s="729" t="s">
        <v>449</v>
      </c>
      <c r="N625" s="716"/>
      <c r="O625" s="729" t="s">
        <v>473</v>
      </c>
      <c r="P625" s="729" t="s">
        <v>490</v>
      </c>
      <c r="Q625" s="729" t="s">
        <v>493</v>
      </c>
      <c r="R625" s="729" t="s">
        <v>502</v>
      </c>
      <c r="S625" s="729" t="s">
        <v>516</v>
      </c>
      <c r="T625" s="729" t="s">
        <v>520</v>
      </c>
      <c r="U625" s="729" t="s">
        <v>528</v>
      </c>
      <c r="V625" s="729" t="s">
        <v>611</v>
      </c>
      <c r="W625" s="729" t="s">
        <v>625</v>
      </c>
      <c r="X625" s="729" t="s">
        <v>670</v>
      </c>
      <c r="Y625" s="729" t="s">
        <v>710</v>
      </c>
      <c r="Z625" s="729" t="s">
        <v>768</v>
      </c>
      <c r="AA625" s="729" t="s">
        <v>791</v>
      </c>
      <c r="AB625" s="729" t="s">
        <v>804</v>
      </c>
      <c r="AC625" s="729" t="s">
        <v>808</v>
      </c>
      <c r="AD625" s="729" t="s">
        <v>883</v>
      </c>
      <c r="AE625" s="729" t="s">
        <v>974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1005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36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228.60000000000002</v>
      </c>
      <c r="E627" s="46">
        <f>IFERROR(Y106*1,"0")+IFERROR(Y107*1,"0")+IFERROR(Y108*1,"0")+IFERROR(Y112*1,"0")+IFERROR(Y113*1,"0")+IFERROR(Y114*1,"0")+IFERROR(Y115*1,"0")+IFERROR(Y116*1,"0")</f>
        <v>21.9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46">
        <f>IFERROR(Y153*1,"0")+IFERROR(Y154*1,"0")+IFERROR(Y158*1,"0")+IFERROR(Y159*1,"0")+IFERROR(Y163*1,"0")+IFERROR(Y164*1,"0")</f>
        <v>28.080000000000002</v>
      </c>
      <c r="H627" s="46">
        <f>IFERROR(Y169*1,"0")+IFERROR(Y170*1,"0")+IFERROR(Y174*1,"0")+IFERROR(Y175*1,"0")+IFERROR(Y176*1,"0")+IFERROR(Y177*1,"0")+IFERROR(Y178*1,"0")+IFERROR(Y182*1,"0")+IFERROR(Y183*1,"0")+IFERROR(Y184*1,"0")</f>
        <v>36</v>
      </c>
      <c r="I627" s="46">
        <f>IFERROR(Y190*1,"0")+IFERROR(Y194*1,"0")+IFERROR(Y195*1,"0")+IFERROR(Y196*1,"0")+IFERROR(Y197*1,"0")+IFERROR(Y198*1,"0")+IFERROR(Y199*1,"0")+IFERROR(Y200*1,"0")+IFERROR(Y201*1,"0")</f>
        <v>0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90.399999999999991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24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226.5</v>
      </c>
      <c r="V627" s="46">
        <f>IFERROR(Y370*1,"0")+IFERROR(Y374*1,"0")+IFERROR(Y375*1,"0")+IFERROR(Y376*1,"0")</f>
        <v>54.6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394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2.4</v>
      </c>
      <c r="Z627" s="46">
        <f>IFERROR(Y479*1,"0")+IFERROR(Y483*1,"0")+IFERROR(Y484*1,"0")+IFERROR(Y485*1,"0")+IFERROR(Y486*1,"0")+IFERROR(Y487*1,"0")+IFERROR(Y491*1,"0")+IFERROR(Y495*1,"0")</f>
        <v>3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14.4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52"/>
    </row>
    <row r="3" spans="2:8" x14ac:dyDescent="0.2">
      <c r="B3" s="47" t="s">
        <v>1007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1008</v>
      </c>
      <c r="D6" s="47" t="s">
        <v>1009</v>
      </c>
      <c r="E6" s="47"/>
    </row>
    <row r="8" spans="2:8" x14ac:dyDescent="0.2">
      <c r="B8" s="47" t="s">
        <v>19</v>
      </c>
      <c r="C8" s="47" t="s">
        <v>1008</v>
      </c>
      <c r="D8" s="47"/>
      <c r="E8" s="47"/>
    </row>
    <row r="10" spans="2:8" x14ac:dyDescent="0.2">
      <c r="B10" s="47" t="s">
        <v>1010</v>
      </c>
      <c r="C10" s="47"/>
      <c r="D10" s="47"/>
      <c r="E10" s="47"/>
    </row>
    <row r="11" spans="2:8" x14ac:dyDescent="0.2">
      <c r="B11" s="47" t="s">
        <v>1011</v>
      </c>
      <c r="C11" s="47"/>
      <c r="D11" s="47"/>
      <c r="E11" s="47"/>
    </row>
    <row r="12" spans="2:8" x14ac:dyDescent="0.2">
      <c r="B12" s="47" t="s">
        <v>1012</v>
      </c>
      <c r="C12" s="47"/>
      <c r="D12" s="47"/>
      <c r="E12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2024-10-29T08:13:12Z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