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0,24 Пушкарный\"/>
    </mc:Choice>
  </mc:AlternateContent>
  <xr:revisionPtr revIDLastSave="0" documentId="13_ncr:1_{40C39347-0C66-4AA3-8B81-958C68CC248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M601" i="2"/>
  <c r="Y601" i="2"/>
  <c r="BN601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O589" i="2"/>
  <c r="BM589" i="2"/>
  <c r="Y589" i="2"/>
  <c r="BO588" i="2"/>
  <c r="BM588" i="2"/>
  <c r="Y588" i="2"/>
  <c r="Z588" i="2" s="1"/>
  <c r="BO587" i="2"/>
  <c r="BM587" i="2"/>
  <c r="Y587" i="2"/>
  <c r="BN587" i="2" s="1"/>
  <c r="BO586" i="2"/>
  <c r="BM586" i="2"/>
  <c r="Y586" i="2"/>
  <c r="X584" i="2"/>
  <c r="X583" i="2"/>
  <c r="BO582" i="2"/>
  <c r="BM582" i="2"/>
  <c r="Y582" i="2"/>
  <c r="Z582" i="2" s="1"/>
  <c r="BO581" i="2"/>
  <c r="BM581" i="2"/>
  <c r="Y581" i="2"/>
  <c r="Z581" i="2" s="1"/>
  <c r="BO580" i="2"/>
  <c r="BM580" i="2"/>
  <c r="Y580" i="2"/>
  <c r="Z580" i="2" s="1"/>
  <c r="BO579" i="2"/>
  <c r="BM579" i="2"/>
  <c r="Y579" i="2"/>
  <c r="Z579" i="2" s="1"/>
  <c r="BO578" i="2"/>
  <c r="BM578" i="2"/>
  <c r="Y578" i="2"/>
  <c r="Z578" i="2" s="1"/>
  <c r="BO577" i="2"/>
  <c r="BM577" i="2"/>
  <c r="Y577" i="2"/>
  <c r="Z577" i="2" s="1"/>
  <c r="BO576" i="2"/>
  <c r="BM576" i="2"/>
  <c r="Y576" i="2"/>
  <c r="Z576" i="2" s="1"/>
  <c r="X574" i="2"/>
  <c r="X573" i="2"/>
  <c r="BO572" i="2"/>
  <c r="BN572" i="2"/>
  <c r="BM572" i="2"/>
  <c r="Z572" i="2"/>
  <c r="Y572" i="2"/>
  <c r="BP572" i="2" s="1"/>
  <c r="BO571" i="2"/>
  <c r="BM571" i="2"/>
  <c r="Y571" i="2"/>
  <c r="Z571" i="2" s="1"/>
  <c r="BO570" i="2"/>
  <c r="BM570" i="2"/>
  <c r="Y570" i="2"/>
  <c r="BO569" i="2"/>
  <c r="BM569" i="2"/>
  <c r="Y569" i="2"/>
  <c r="X567" i="2"/>
  <c r="X566" i="2"/>
  <c r="BP565" i="2"/>
  <c r="BO565" i="2"/>
  <c r="BM565" i="2"/>
  <c r="Y565" i="2"/>
  <c r="BO564" i="2"/>
  <c r="BM564" i="2"/>
  <c r="Y564" i="2"/>
  <c r="BP564" i="2" s="1"/>
  <c r="BP563" i="2"/>
  <c r="BO563" i="2"/>
  <c r="BN563" i="2"/>
  <c r="BM563" i="2"/>
  <c r="Z563" i="2"/>
  <c r="Y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BO559" i="2"/>
  <c r="BM559" i="2"/>
  <c r="Y559" i="2"/>
  <c r="X555" i="2"/>
  <c r="X554" i="2"/>
  <c r="BO553" i="2"/>
  <c r="BM553" i="2"/>
  <c r="Y553" i="2"/>
  <c r="BN553" i="2" s="1"/>
  <c r="BO552" i="2"/>
  <c r="BM552" i="2"/>
  <c r="Z552" i="2"/>
  <c r="Y552" i="2"/>
  <c r="BP552" i="2" s="1"/>
  <c r="P552" i="2"/>
  <c r="X550" i="2"/>
  <c r="X549" i="2"/>
  <c r="BO548" i="2"/>
  <c r="BM548" i="2"/>
  <c r="Y548" i="2"/>
  <c r="P548" i="2"/>
  <c r="BO547" i="2"/>
  <c r="BM547" i="2"/>
  <c r="Y547" i="2"/>
  <c r="P547" i="2"/>
  <c r="BO546" i="2"/>
  <c r="BM546" i="2"/>
  <c r="Y546" i="2"/>
  <c r="BN546" i="2" s="1"/>
  <c r="P546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Z540" i="2" s="1"/>
  <c r="BP539" i="2"/>
  <c r="BO539" i="2"/>
  <c r="BN539" i="2"/>
  <c r="BM539" i="2"/>
  <c r="Z539" i="2"/>
  <c r="Y539" i="2"/>
  <c r="P539" i="2"/>
  <c r="BO538" i="2"/>
  <c r="BM538" i="2"/>
  <c r="Y538" i="2"/>
  <c r="BO537" i="2"/>
  <c r="BM537" i="2"/>
  <c r="Y537" i="2"/>
  <c r="BP537" i="2" s="1"/>
  <c r="P537" i="2"/>
  <c r="BO536" i="2"/>
  <c r="BM536" i="2"/>
  <c r="Y536" i="2"/>
  <c r="BN536" i="2" s="1"/>
  <c r="P536" i="2"/>
  <c r="BO535" i="2"/>
  <c r="BM535" i="2"/>
  <c r="Z535" i="2"/>
  <c r="Y535" i="2"/>
  <c r="BP535" i="2" s="1"/>
  <c r="P535" i="2"/>
  <c r="BO534" i="2"/>
  <c r="BM534" i="2"/>
  <c r="Y534" i="2"/>
  <c r="P534" i="2"/>
  <c r="X532" i="2"/>
  <c r="X531" i="2"/>
  <c r="BO530" i="2"/>
  <c r="BM530" i="2"/>
  <c r="Z530" i="2"/>
  <c r="Y530" i="2"/>
  <c r="BN530" i="2" s="1"/>
  <c r="BO529" i="2"/>
  <c r="BM529" i="2"/>
  <c r="Y529" i="2"/>
  <c r="BN529" i="2" s="1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O522" i="2"/>
  <c r="BM522" i="2"/>
  <c r="Z522" i="2"/>
  <c r="Y522" i="2"/>
  <c r="BN522" i="2" s="1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Z516" i="2" s="1"/>
  <c r="P516" i="2"/>
  <c r="BO515" i="2"/>
  <c r="BM515" i="2"/>
  <c r="Y515" i="2"/>
  <c r="BP515" i="2" s="1"/>
  <c r="P515" i="2"/>
  <c r="BP514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P502" i="2"/>
  <c r="BO502" i="2"/>
  <c r="BM502" i="2"/>
  <c r="Y502" i="2"/>
  <c r="P502" i="2"/>
  <c r="BO501" i="2"/>
  <c r="BM501" i="2"/>
  <c r="Y501" i="2"/>
  <c r="Z501" i="2" s="1"/>
  <c r="P501" i="2"/>
  <c r="BO500" i="2"/>
  <c r="BM500" i="2"/>
  <c r="Y500" i="2"/>
  <c r="BP500" i="2" s="1"/>
  <c r="P500" i="2"/>
  <c r="X497" i="2"/>
  <c r="X496" i="2"/>
  <c r="BO495" i="2"/>
  <c r="BM495" i="2"/>
  <c r="Y495" i="2"/>
  <c r="P495" i="2"/>
  <c r="X493" i="2"/>
  <c r="X492" i="2"/>
  <c r="BP491" i="2"/>
  <c r="BO491" i="2"/>
  <c r="BM491" i="2"/>
  <c r="Y491" i="2"/>
  <c r="P491" i="2"/>
  <c r="X489" i="2"/>
  <c r="X488" i="2"/>
  <c r="BP487" i="2"/>
  <c r="BO487" i="2"/>
  <c r="BN487" i="2"/>
  <c r="BM487" i="2"/>
  <c r="Z487" i="2"/>
  <c r="Y487" i="2"/>
  <c r="BO486" i="2"/>
  <c r="BM486" i="2"/>
  <c r="Z486" i="2"/>
  <c r="Y486" i="2"/>
  <c r="BN486" i="2" s="1"/>
  <c r="P486" i="2"/>
  <c r="BO485" i="2"/>
  <c r="BM485" i="2"/>
  <c r="Z485" i="2"/>
  <c r="Y485" i="2"/>
  <c r="BN485" i="2" s="1"/>
  <c r="P485" i="2"/>
  <c r="BO484" i="2"/>
  <c r="BM484" i="2"/>
  <c r="Z484" i="2"/>
  <c r="Y484" i="2"/>
  <c r="BN484" i="2" s="1"/>
  <c r="P484" i="2"/>
  <c r="BO483" i="2"/>
  <c r="BM483" i="2"/>
  <c r="Y483" i="2"/>
  <c r="Y488" i="2" s="1"/>
  <c r="P483" i="2"/>
  <c r="X481" i="2"/>
  <c r="X480" i="2"/>
  <c r="BO479" i="2"/>
  <c r="BM479" i="2"/>
  <c r="Y479" i="2"/>
  <c r="P479" i="2"/>
  <c r="X476" i="2"/>
  <c r="X475" i="2"/>
  <c r="BO474" i="2"/>
  <c r="BM474" i="2"/>
  <c r="Y474" i="2"/>
  <c r="P474" i="2"/>
  <c r="BP473" i="2"/>
  <c r="BO473" i="2"/>
  <c r="BM473" i="2"/>
  <c r="Y473" i="2"/>
  <c r="P473" i="2"/>
  <c r="X471" i="2"/>
  <c r="X470" i="2"/>
  <c r="BO469" i="2"/>
  <c r="BM469" i="2"/>
  <c r="Y469" i="2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P463" i="2"/>
  <c r="BO463" i="2"/>
  <c r="BN463" i="2"/>
  <c r="BM463" i="2"/>
  <c r="Z463" i="2"/>
  <c r="Y463" i="2"/>
  <c r="P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P448" i="2"/>
  <c r="BO448" i="2"/>
  <c r="BM448" i="2"/>
  <c r="Y448" i="2"/>
  <c r="P448" i="2"/>
  <c r="BO447" i="2"/>
  <c r="BM447" i="2"/>
  <c r="Y447" i="2"/>
  <c r="P447" i="2"/>
  <c r="BO446" i="2"/>
  <c r="BM446" i="2"/>
  <c r="Y446" i="2"/>
  <c r="P446" i="2"/>
  <c r="X444" i="2"/>
  <c r="X443" i="2"/>
  <c r="BP442" i="2"/>
  <c r="BO442" i="2"/>
  <c r="BM442" i="2"/>
  <c r="Y442" i="2"/>
  <c r="P442" i="2"/>
  <c r="X438" i="2"/>
  <c r="X437" i="2"/>
  <c r="BP436" i="2"/>
  <c r="BO436" i="2"/>
  <c r="BN436" i="2"/>
  <c r="BM436" i="2"/>
  <c r="Z436" i="2"/>
  <c r="Z437" i="2" s="1"/>
  <c r="Y436" i="2"/>
  <c r="Y437" i="2" s="1"/>
  <c r="P436" i="2"/>
  <c r="X434" i="2"/>
  <c r="X433" i="2"/>
  <c r="BO432" i="2"/>
  <c r="BM432" i="2"/>
  <c r="Y432" i="2"/>
  <c r="P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Z416" i="2"/>
  <c r="Y416" i="2"/>
  <c r="BN416" i="2" s="1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X410" i="2"/>
  <c r="X409" i="2"/>
  <c r="BO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BN396" i="2" s="1"/>
  <c r="P396" i="2"/>
  <c r="X394" i="2"/>
  <c r="X393" i="2"/>
  <c r="BO392" i="2"/>
  <c r="BM392" i="2"/>
  <c r="Y392" i="2"/>
  <c r="P392" i="2"/>
  <c r="BO391" i="2"/>
  <c r="BM391" i="2"/>
  <c r="Z391" i="2"/>
  <c r="Y391" i="2"/>
  <c r="BN391" i="2" s="1"/>
  <c r="P391" i="2"/>
  <c r="BO390" i="2"/>
  <c r="BM390" i="2"/>
  <c r="Y390" i="2"/>
  <c r="P390" i="2"/>
  <c r="BO389" i="2"/>
  <c r="BM389" i="2"/>
  <c r="Y389" i="2"/>
  <c r="P389" i="2"/>
  <c r="BO388" i="2"/>
  <c r="BM388" i="2"/>
  <c r="Y388" i="2"/>
  <c r="BN388" i="2" s="1"/>
  <c r="P388" i="2"/>
  <c r="BO387" i="2"/>
  <c r="BM387" i="2"/>
  <c r="Y387" i="2"/>
  <c r="Z387" i="2" s="1"/>
  <c r="P387" i="2"/>
  <c r="BP386" i="2"/>
  <c r="BO386" i="2"/>
  <c r="BM386" i="2"/>
  <c r="Y386" i="2"/>
  <c r="P386" i="2"/>
  <c r="BO385" i="2"/>
  <c r="BM385" i="2"/>
  <c r="Y385" i="2"/>
  <c r="BN385" i="2" s="1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BN374" i="2" s="1"/>
  <c r="P374" i="2"/>
  <c r="X372" i="2"/>
  <c r="Y371" i="2"/>
  <c r="X371" i="2"/>
  <c r="BO370" i="2"/>
  <c r="BM370" i="2"/>
  <c r="Z370" i="2"/>
  <c r="Z371" i="2" s="1"/>
  <c r="Y370" i="2"/>
  <c r="BN370" i="2" s="1"/>
  <c r="P370" i="2"/>
  <c r="X367" i="2"/>
  <c r="Y366" i="2"/>
  <c r="X366" i="2"/>
  <c r="BO365" i="2"/>
  <c r="BM365" i="2"/>
  <c r="Z365" i="2"/>
  <c r="Y365" i="2"/>
  <c r="BN365" i="2" s="1"/>
  <c r="P365" i="2"/>
  <c r="BO364" i="2"/>
  <c r="BM364" i="2"/>
  <c r="Y364" i="2"/>
  <c r="P364" i="2"/>
  <c r="BO363" i="2"/>
  <c r="BM363" i="2"/>
  <c r="Y363" i="2"/>
  <c r="P363" i="2"/>
  <c r="X361" i="2"/>
  <c r="X360" i="2"/>
  <c r="BO359" i="2"/>
  <c r="BM359" i="2"/>
  <c r="Y359" i="2"/>
  <c r="P359" i="2"/>
  <c r="BP358" i="2"/>
  <c r="BO358" i="2"/>
  <c r="BN358" i="2"/>
  <c r="BM358" i="2"/>
  <c r="Z358" i="2"/>
  <c r="Y358" i="2"/>
  <c r="P358" i="2"/>
  <c r="BO357" i="2"/>
  <c r="BM357" i="2"/>
  <c r="Z357" i="2"/>
  <c r="Y357" i="2"/>
  <c r="BN357" i="2" s="1"/>
  <c r="BO356" i="2"/>
  <c r="BM356" i="2"/>
  <c r="Y356" i="2"/>
  <c r="Z356" i="2" s="1"/>
  <c r="X354" i="2"/>
  <c r="X353" i="2"/>
  <c r="BO352" i="2"/>
  <c r="BM352" i="2"/>
  <c r="Y352" i="2"/>
  <c r="BP352" i="2" s="1"/>
  <c r="P352" i="2"/>
  <c r="BO351" i="2"/>
  <c r="BM351" i="2"/>
  <c r="Y351" i="2"/>
  <c r="BN351" i="2" s="1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P336" i="2"/>
  <c r="BO335" i="2"/>
  <c r="BM335" i="2"/>
  <c r="Z335" i="2"/>
  <c r="Y335" i="2"/>
  <c r="BN335" i="2" s="1"/>
  <c r="P335" i="2"/>
  <c r="BO334" i="2"/>
  <c r="BM334" i="2"/>
  <c r="Y334" i="2"/>
  <c r="BN334" i="2" s="1"/>
  <c r="P334" i="2"/>
  <c r="X332" i="2"/>
  <c r="X331" i="2"/>
  <c r="BO330" i="2"/>
  <c r="BM330" i="2"/>
  <c r="Y330" i="2"/>
  <c r="P330" i="2"/>
  <c r="BP329" i="2"/>
  <c r="BO329" i="2"/>
  <c r="BM329" i="2"/>
  <c r="Y329" i="2"/>
  <c r="P329" i="2"/>
  <c r="BO328" i="2"/>
  <c r="BM328" i="2"/>
  <c r="Y328" i="2"/>
  <c r="P328" i="2"/>
  <c r="BO327" i="2"/>
  <c r="BM327" i="2"/>
  <c r="Y327" i="2"/>
  <c r="P327" i="2"/>
  <c r="BO326" i="2"/>
  <c r="BM326" i="2"/>
  <c r="Y326" i="2"/>
  <c r="P326" i="2"/>
  <c r="BP325" i="2"/>
  <c r="BO325" i="2"/>
  <c r="BN325" i="2"/>
  <c r="BM325" i="2"/>
  <c r="Z325" i="2"/>
  <c r="Y325" i="2"/>
  <c r="P325" i="2"/>
  <c r="BO324" i="2"/>
  <c r="BM324" i="2"/>
  <c r="Y324" i="2"/>
  <c r="BP323" i="2"/>
  <c r="BO323" i="2"/>
  <c r="BM323" i="2"/>
  <c r="Y323" i="2"/>
  <c r="P323" i="2"/>
  <c r="X320" i="2"/>
  <c r="X319" i="2"/>
  <c r="BO318" i="2"/>
  <c r="BM318" i="2"/>
  <c r="Y318" i="2"/>
  <c r="P318" i="2"/>
  <c r="BO317" i="2"/>
  <c r="BM317" i="2"/>
  <c r="Z317" i="2"/>
  <c r="Y317" i="2"/>
  <c r="P317" i="2"/>
  <c r="X315" i="2"/>
  <c r="X314" i="2"/>
  <c r="BO313" i="2"/>
  <c r="BM313" i="2"/>
  <c r="Y313" i="2"/>
  <c r="P313" i="2"/>
  <c r="Y310" i="2"/>
  <c r="X310" i="2"/>
  <c r="X309" i="2"/>
  <c r="BO308" i="2"/>
  <c r="BN308" i="2"/>
  <c r="BM308" i="2"/>
  <c r="Z308" i="2"/>
  <c r="Z309" i="2" s="1"/>
  <c r="Y308" i="2"/>
  <c r="S627" i="2" s="1"/>
  <c r="P308" i="2"/>
  <c r="X305" i="2"/>
  <c r="X304" i="2"/>
  <c r="BO303" i="2"/>
  <c r="BN303" i="2"/>
  <c r="BM303" i="2"/>
  <c r="Z303" i="2"/>
  <c r="Y303" i="2"/>
  <c r="BP303" i="2" s="1"/>
  <c r="P303" i="2"/>
  <c r="BO302" i="2"/>
  <c r="BM302" i="2"/>
  <c r="Z302" i="2"/>
  <c r="Y302" i="2"/>
  <c r="BN302" i="2" s="1"/>
  <c r="P302" i="2"/>
  <c r="BO301" i="2"/>
  <c r="BM301" i="2"/>
  <c r="Z301" i="2"/>
  <c r="Y301" i="2"/>
  <c r="BN301" i="2" s="1"/>
  <c r="P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BN294" i="2" s="1"/>
  <c r="P294" i="2"/>
  <c r="BO293" i="2"/>
  <c r="BM293" i="2"/>
  <c r="Y293" i="2"/>
  <c r="Y295" i="2" s="1"/>
  <c r="P293" i="2"/>
  <c r="BO292" i="2"/>
  <c r="BM292" i="2"/>
  <c r="Y292" i="2"/>
  <c r="BP292" i="2" s="1"/>
  <c r="P292" i="2"/>
  <c r="X289" i="2"/>
  <c r="X288" i="2"/>
  <c r="BO287" i="2"/>
  <c r="BM287" i="2"/>
  <c r="Y287" i="2"/>
  <c r="BP287" i="2" s="1"/>
  <c r="P287" i="2"/>
  <c r="X284" i="2"/>
  <c r="X283" i="2"/>
  <c r="BO282" i="2"/>
  <c r="BM282" i="2"/>
  <c r="Y282" i="2"/>
  <c r="BP282" i="2" s="1"/>
  <c r="P282" i="2"/>
  <c r="BO281" i="2"/>
  <c r="BM281" i="2"/>
  <c r="Y281" i="2"/>
  <c r="P281" i="2"/>
  <c r="BO280" i="2"/>
  <c r="BM280" i="2"/>
  <c r="Y280" i="2"/>
  <c r="Z280" i="2" s="1"/>
  <c r="P280" i="2"/>
  <c r="BO279" i="2"/>
  <c r="BM279" i="2"/>
  <c r="Z279" i="2"/>
  <c r="Y279" i="2"/>
  <c r="P279" i="2"/>
  <c r="BO278" i="2"/>
  <c r="BM278" i="2"/>
  <c r="Y278" i="2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Z268" i="2"/>
  <c r="Y268" i="2"/>
  <c r="P268" i="2"/>
  <c r="BO267" i="2"/>
  <c r="BM267" i="2"/>
  <c r="Y267" i="2"/>
  <c r="P267" i="2"/>
  <c r="BP266" i="2"/>
  <c r="BO266" i="2"/>
  <c r="BM266" i="2"/>
  <c r="Y266" i="2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P252" i="2"/>
  <c r="BO252" i="2"/>
  <c r="BM252" i="2"/>
  <c r="Y252" i="2"/>
  <c r="Z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P244" i="2"/>
  <c r="BO244" i="2"/>
  <c r="BM244" i="2"/>
  <c r="Y244" i="2"/>
  <c r="P244" i="2"/>
  <c r="BO243" i="2"/>
  <c r="BM243" i="2"/>
  <c r="Y243" i="2"/>
  <c r="BP243" i="2" s="1"/>
  <c r="P243" i="2"/>
  <c r="BO242" i="2"/>
  <c r="BM242" i="2"/>
  <c r="Y242" i="2"/>
  <c r="P242" i="2"/>
  <c r="BO241" i="2"/>
  <c r="BM241" i="2"/>
  <c r="Y241" i="2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Z230" i="2"/>
  <c r="Y230" i="2"/>
  <c r="BN230" i="2" s="1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N197" i="2" s="1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X192" i="2"/>
  <c r="X191" i="2"/>
  <c r="BO190" i="2"/>
  <c r="BM190" i="2"/>
  <c r="Z190" i="2"/>
  <c r="Z191" i="2" s="1"/>
  <c r="Y190" i="2"/>
  <c r="X186" i="2"/>
  <c r="X185" i="2"/>
  <c r="BO184" i="2"/>
  <c r="BM184" i="2"/>
  <c r="Y184" i="2"/>
  <c r="BP184" i="2" s="1"/>
  <c r="P184" i="2"/>
  <c r="BO183" i="2"/>
  <c r="BM183" i="2"/>
  <c r="Z183" i="2"/>
  <c r="Y183" i="2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Z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BP163" i="2" s="1"/>
  <c r="P163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BN153" i="2" s="1"/>
  <c r="P153" i="2"/>
  <c r="X150" i="2"/>
  <c r="X149" i="2"/>
  <c r="BO148" i="2"/>
  <c r="BM148" i="2"/>
  <c r="Z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Y137" i="2"/>
  <c r="P137" i="2"/>
  <c r="X135" i="2"/>
  <c r="X134" i="2"/>
  <c r="BO133" i="2"/>
  <c r="BM133" i="2"/>
  <c r="Y133" i="2"/>
  <c r="BN133" i="2" s="1"/>
  <c r="BO132" i="2"/>
  <c r="BM132" i="2"/>
  <c r="Y132" i="2"/>
  <c r="BN132" i="2" s="1"/>
  <c r="BO131" i="2"/>
  <c r="BM131" i="2"/>
  <c r="Z131" i="2"/>
  <c r="Y131" i="2"/>
  <c r="BN131" i="2" s="1"/>
  <c r="P131" i="2"/>
  <c r="BO130" i="2"/>
  <c r="BM130" i="2"/>
  <c r="Y130" i="2"/>
  <c r="BP130" i="2" s="1"/>
  <c r="BO129" i="2"/>
  <c r="BM129" i="2"/>
  <c r="Y129" i="2"/>
  <c r="Y135" i="2" s="1"/>
  <c r="P129" i="2"/>
  <c r="X127" i="2"/>
  <c r="X126" i="2"/>
  <c r="BO125" i="2"/>
  <c r="BM125" i="2"/>
  <c r="Y125" i="2"/>
  <c r="BN125" i="2" s="1"/>
  <c r="P125" i="2"/>
  <c r="BO124" i="2"/>
  <c r="BM124" i="2"/>
  <c r="Z124" i="2"/>
  <c r="Y124" i="2"/>
  <c r="BP124" i="2" s="1"/>
  <c r="P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Z100" i="2"/>
  <c r="Y100" i="2"/>
  <c r="BN100" i="2" s="1"/>
  <c r="P100" i="2"/>
  <c r="BO99" i="2"/>
  <c r="BM99" i="2"/>
  <c r="Y99" i="2"/>
  <c r="Z99" i="2" s="1"/>
  <c r="P99" i="2"/>
  <c r="X97" i="2"/>
  <c r="X96" i="2"/>
  <c r="BO95" i="2"/>
  <c r="BM95" i="2"/>
  <c r="Z95" i="2"/>
  <c r="Y95" i="2"/>
  <c r="BN95" i="2" s="1"/>
  <c r="P95" i="2"/>
  <c r="BO94" i="2"/>
  <c r="BM94" i="2"/>
  <c r="Y94" i="2"/>
  <c r="BP94" i="2" s="1"/>
  <c r="P94" i="2"/>
  <c r="BO93" i="2"/>
  <c r="BM93" i="2"/>
  <c r="Y93" i="2"/>
  <c r="BP93" i="2" s="1"/>
  <c r="BO92" i="2"/>
  <c r="BM92" i="2"/>
  <c r="Y92" i="2"/>
  <c r="BP92" i="2" s="1"/>
  <c r="BO91" i="2"/>
  <c r="BM91" i="2"/>
  <c r="Z91" i="2"/>
  <c r="Y91" i="2"/>
  <c r="BN91" i="2" s="1"/>
  <c r="BO90" i="2"/>
  <c r="BM90" i="2"/>
  <c r="Z90" i="2"/>
  <c r="Y90" i="2"/>
  <c r="X88" i="2"/>
  <c r="X87" i="2"/>
  <c r="BO86" i="2"/>
  <c r="BM86" i="2"/>
  <c r="Z86" i="2"/>
  <c r="Y86" i="2"/>
  <c r="BP86" i="2" s="1"/>
  <c r="P86" i="2"/>
  <c r="BO85" i="2"/>
  <c r="BM85" i="2"/>
  <c r="Z85" i="2"/>
  <c r="Y85" i="2"/>
  <c r="BN85" i="2" s="1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Z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Z76" i="2"/>
  <c r="Y76" i="2"/>
  <c r="BN76" i="2" s="1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Z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P58" i="2"/>
  <c r="BO58" i="2"/>
  <c r="BN58" i="2"/>
  <c r="BM58" i="2"/>
  <c r="Z58" i="2"/>
  <c r="Y58" i="2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Z22" i="2"/>
  <c r="Z23" i="2" s="1"/>
  <c r="Y22" i="2"/>
  <c r="BP22" i="2" s="1"/>
  <c r="P22" i="2"/>
  <c r="H10" i="2"/>
  <c r="A9" i="2"/>
  <c r="F9" i="2" s="1"/>
  <c r="D7" i="2"/>
  <c r="Q6" i="2"/>
  <c r="P2" i="2"/>
  <c r="BN29" i="2" l="1"/>
  <c r="BN83" i="2"/>
  <c r="BP175" i="2"/>
  <c r="BP198" i="2"/>
  <c r="Z198" i="2"/>
  <c r="BP228" i="2"/>
  <c r="BN228" i="2"/>
  <c r="Z228" i="2"/>
  <c r="BN267" i="2"/>
  <c r="Z267" i="2"/>
  <c r="BP313" i="2"/>
  <c r="Z313" i="2"/>
  <c r="Z314" i="2" s="1"/>
  <c r="BN328" i="2"/>
  <c r="Z328" i="2"/>
  <c r="BP330" i="2"/>
  <c r="BN330" i="2"/>
  <c r="Z330" i="2"/>
  <c r="BP389" i="2"/>
  <c r="BN389" i="2"/>
  <c r="Z389" i="2"/>
  <c r="BN413" i="2"/>
  <c r="Z413" i="2"/>
  <c r="BP430" i="2"/>
  <c r="BN430" i="2"/>
  <c r="Z430" i="2"/>
  <c r="BN446" i="2"/>
  <c r="Z446" i="2"/>
  <c r="Z452" i="2"/>
  <c r="BP452" i="2"/>
  <c r="BN469" i="2"/>
  <c r="Z469" i="2"/>
  <c r="BN474" i="2"/>
  <c r="Z474" i="2"/>
  <c r="Y493" i="2"/>
  <c r="Z491" i="2"/>
  <c r="Z492" i="2" s="1"/>
  <c r="BN502" i="2"/>
  <c r="Z502" i="2"/>
  <c r="BN561" i="2"/>
  <c r="BN565" i="2"/>
  <c r="Z565" i="2"/>
  <c r="Z31" i="2"/>
  <c r="BN31" i="2"/>
  <c r="Z49" i="2"/>
  <c r="Z53" i="2"/>
  <c r="BN74" i="2"/>
  <c r="BP76" i="2"/>
  <c r="BP85" i="2"/>
  <c r="BP91" i="2"/>
  <c r="Z92" i="2"/>
  <c r="Z93" i="2"/>
  <c r="BN93" i="2"/>
  <c r="Z108" i="2"/>
  <c r="Z121" i="2"/>
  <c r="BN121" i="2"/>
  <c r="BN140" i="2"/>
  <c r="Z141" i="2"/>
  <c r="Z159" i="2"/>
  <c r="BN159" i="2"/>
  <c r="Y160" i="2"/>
  <c r="Z163" i="2"/>
  <c r="BN163" i="2"/>
  <c r="Z175" i="2"/>
  <c r="Z178" i="2"/>
  <c r="BN178" i="2"/>
  <c r="Y186" i="2"/>
  <c r="Z194" i="2"/>
  <c r="BN206" i="2"/>
  <c r="BP242" i="2"/>
  <c r="BN242" i="2"/>
  <c r="Z242" i="2"/>
  <c r="BN244" i="2"/>
  <c r="Z244" i="2"/>
  <c r="BN266" i="2"/>
  <c r="Z266" i="2"/>
  <c r="BN278" i="2"/>
  <c r="Z278" i="2"/>
  <c r="BP318" i="2"/>
  <c r="BN318" i="2"/>
  <c r="Z318" i="2"/>
  <c r="Z319" i="2" s="1"/>
  <c r="BN323" i="2"/>
  <c r="Z323" i="2"/>
  <c r="BP328" i="2"/>
  <c r="BN329" i="2"/>
  <c r="Z329" i="2"/>
  <c r="BP345" i="2"/>
  <c r="BN345" i="2"/>
  <c r="Z345" i="2"/>
  <c r="BP363" i="2"/>
  <c r="BN363" i="2"/>
  <c r="Z363" i="2"/>
  <c r="BN386" i="2"/>
  <c r="Z386" i="2"/>
  <c r="BN392" i="2"/>
  <c r="Z392" i="2"/>
  <c r="BP413" i="2"/>
  <c r="BP414" i="2"/>
  <c r="BN414" i="2"/>
  <c r="Z414" i="2"/>
  <c r="Y443" i="2"/>
  <c r="Z442" i="2"/>
  <c r="Z443" i="2" s="1"/>
  <c r="BP446" i="2"/>
  <c r="BN448" i="2"/>
  <c r="Z448" i="2"/>
  <c r="BP469" i="2"/>
  <c r="Y475" i="2"/>
  <c r="Z473" i="2"/>
  <c r="Z475" i="2" s="1"/>
  <c r="BP474" i="2"/>
  <c r="Y481" i="2"/>
  <c r="BP479" i="2"/>
  <c r="BN479" i="2"/>
  <c r="Z479" i="2"/>
  <c r="Z480" i="2" s="1"/>
  <c r="Y497" i="2"/>
  <c r="Y496" i="2"/>
  <c r="BP495" i="2"/>
  <c r="BN495" i="2"/>
  <c r="Z495" i="2"/>
  <c r="Z496" i="2" s="1"/>
  <c r="BN500" i="2"/>
  <c r="Z500" i="2"/>
  <c r="BN516" i="2"/>
  <c r="BP548" i="2"/>
  <c r="Z548" i="2"/>
  <c r="BN581" i="2"/>
  <c r="BN589" i="2"/>
  <c r="BP589" i="2"/>
  <c r="Y209" i="2"/>
  <c r="BN220" i="2"/>
  <c r="BP230" i="2"/>
  <c r="BN232" i="2"/>
  <c r="BN243" i="2"/>
  <c r="BN292" i="2"/>
  <c r="BP301" i="2"/>
  <c r="BP302" i="2"/>
  <c r="Y320" i="2"/>
  <c r="Y319" i="2"/>
  <c r="BP357" i="2"/>
  <c r="BN384" i="2"/>
  <c r="BN454" i="2"/>
  <c r="BP484" i="2"/>
  <c r="BP485" i="2"/>
  <c r="BP522" i="2"/>
  <c r="BP530" i="2"/>
  <c r="Y574" i="2"/>
  <c r="BN571" i="2"/>
  <c r="BN579" i="2"/>
  <c r="Y590" i="2"/>
  <c r="Z388" i="2"/>
  <c r="BP388" i="2"/>
  <c r="BN352" i="2"/>
  <c r="Z352" i="2"/>
  <c r="Z449" i="2"/>
  <c r="BP218" i="2"/>
  <c r="H627" i="2"/>
  <c r="Z374" i="2"/>
  <c r="BN577" i="2"/>
  <c r="Z334" i="2"/>
  <c r="BP334" i="2"/>
  <c r="Y338" i="2"/>
  <c r="BP351" i="2"/>
  <c r="Z351" i="2"/>
  <c r="Z353" i="2" s="1"/>
  <c r="Z65" i="2"/>
  <c r="BP391" i="2"/>
  <c r="Z74" i="2"/>
  <c r="Z396" i="2"/>
  <c r="Y59" i="2"/>
  <c r="BP68" i="2"/>
  <c r="BP115" i="2"/>
  <c r="BP125" i="2"/>
  <c r="BP129" i="2"/>
  <c r="BP138" i="2"/>
  <c r="BP199" i="2"/>
  <c r="Z199" i="2"/>
  <c r="BP222" i="2"/>
  <c r="Z222" i="2"/>
  <c r="BN222" i="2"/>
  <c r="BN234" i="2"/>
  <c r="BP234" i="2"/>
  <c r="Z234" i="2"/>
  <c r="Z376" i="2"/>
  <c r="BP376" i="2"/>
  <c r="BN447" i="2"/>
  <c r="BP447" i="2"/>
  <c r="Z447" i="2"/>
  <c r="Y36" i="2"/>
  <c r="BP26" i="2"/>
  <c r="Z30" i="2"/>
  <c r="Z32" i="2"/>
  <c r="Z33" i="2"/>
  <c r="BP33" i="2"/>
  <c r="BP49" i="2"/>
  <c r="BN52" i="2"/>
  <c r="Z57" i="2"/>
  <c r="Z59" i="2" s="1"/>
  <c r="BP65" i="2"/>
  <c r="BN69" i="2"/>
  <c r="Z70" i="2"/>
  <c r="BP70" i="2"/>
  <c r="Z84" i="2"/>
  <c r="Z94" i="2"/>
  <c r="Z96" i="2" s="1"/>
  <c r="BP95" i="2"/>
  <c r="Y102" i="2"/>
  <c r="BP99" i="2"/>
  <c r="BN107" i="2"/>
  <c r="Z112" i="2"/>
  <c r="Z115" i="2"/>
  <c r="BN116" i="2"/>
  <c r="BN122" i="2"/>
  <c r="Z123" i="2"/>
  <c r="BP123" i="2"/>
  <c r="Z125" i="2"/>
  <c r="Z129" i="2"/>
  <c r="BP131" i="2"/>
  <c r="BP132" i="2"/>
  <c r="BP140" i="2"/>
  <c r="Z142" i="2"/>
  <c r="BP142" i="2"/>
  <c r="Z153" i="2"/>
  <c r="BP153" i="2"/>
  <c r="Z160" i="2"/>
  <c r="Z170" i="2"/>
  <c r="Z176" i="2"/>
  <c r="BN177" i="2"/>
  <c r="BN182" i="2"/>
  <c r="Z196" i="2"/>
  <c r="BP212" i="2"/>
  <c r="Y289" i="2"/>
  <c r="Y288" i="2"/>
  <c r="BN287" i="2"/>
  <c r="BN456" i="2"/>
  <c r="BP456" i="2"/>
  <c r="Z456" i="2"/>
  <c r="Z503" i="2"/>
  <c r="BP503" i="2"/>
  <c r="X621" i="2"/>
  <c r="BP29" i="2"/>
  <c r="Y72" i="2"/>
  <c r="BN68" i="2"/>
  <c r="Y78" i="2"/>
  <c r="BP83" i="2"/>
  <c r="BP133" i="2"/>
  <c r="Y145" i="2"/>
  <c r="BP137" i="2"/>
  <c r="BN138" i="2"/>
  <c r="BP197" i="2"/>
  <c r="Z197" i="2"/>
  <c r="BN199" i="2"/>
  <c r="BP220" i="2"/>
  <c r="BN249" i="2"/>
  <c r="BP249" i="2"/>
  <c r="Z249" i="2"/>
  <c r="BP265" i="2"/>
  <c r="BN265" i="2"/>
  <c r="Z265" i="2"/>
  <c r="Z282" i="2"/>
  <c r="BN282" i="2"/>
  <c r="BN359" i="2"/>
  <c r="BP359" i="2"/>
  <c r="Z359" i="2"/>
  <c r="Z382" i="2"/>
  <c r="BP382" i="2"/>
  <c r="BN390" i="2"/>
  <c r="BP390" i="2"/>
  <c r="Z390" i="2"/>
  <c r="Z402" i="2"/>
  <c r="BP402" i="2"/>
  <c r="BN415" i="2"/>
  <c r="BP415" i="2"/>
  <c r="Z415" i="2"/>
  <c r="BN432" i="2"/>
  <c r="BP432" i="2"/>
  <c r="Z432" i="2"/>
  <c r="BN483" i="2"/>
  <c r="BP483" i="2"/>
  <c r="Z483" i="2"/>
  <c r="Z488" i="2" s="1"/>
  <c r="Z523" i="2"/>
  <c r="BP523" i="2"/>
  <c r="BN547" i="2"/>
  <c r="BP547" i="2"/>
  <c r="Z547" i="2"/>
  <c r="X618" i="2"/>
  <c r="BN30" i="2"/>
  <c r="Z52" i="2"/>
  <c r="Z63" i="2"/>
  <c r="BP63" i="2"/>
  <c r="BP66" i="2"/>
  <c r="Z69" i="2"/>
  <c r="BN84" i="2"/>
  <c r="Y97" i="2"/>
  <c r="BP100" i="2"/>
  <c r="E627" i="2"/>
  <c r="BP107" i="2"/>
  <c r="Z116" i="2"/>
  <c r="Y126" i="2"/>
  <c r="Z122" i="2"/>
  <c r="Z126" i="2" s="1"/>
  <c r="Z133" i="2"/>
  <c r="Z137" i="2"/>
  <c r="Z155" i="2"/>
  <c r="Y180" i="2"/>
  <c r="BP174" i="2"/>
  <c r="BN176" i="2"/>
  <c r="Z177" i="2"/>
  <c r="Z182" i="2"/>
  <c r="BP182" i="2"/>
  <c r="I627" i="2"/>
  <c r="BP190" i="2"/>
  <c r="BN196" i="2"/>
  <c r="BN251" i="2"/>
  <c r="Z251" i="2"/>
  <c r="BN327" i="2"/>
  <c r="BP327" i="2"/>
  <c r="Z327" i="2"/>
  <c r="BN364" i="2"/>
  <c r="BP364" i="2"/>
  <c r="Z364" i="2"/>
  <c r="Z366" i="2" s="1"/>
  <c r="Z418" i="2"/>
  <c r="BP418" i="2"/>
  <c r="BN450" i="2"/>
  <c r="Z450" i="2"/>
  <c r="Z504" i="2"/>
  <c r="Z508" i="2"/>
  <c r="Z509" i="2" s="1"/>
  <c r="Y510" i="2"/>
  <c r="BP508" i="2"/>
  <c r="Y509" i="2"/>
  <c r="BN518" i="2"/>
  <c r="BP518" i="2"/>
  <c r="Z518" i="2"/>
  <c r="Y543" i="2"/>
  <c r="BN534" i="2"/>
  <c r="BP534" i="2"/>
  <c r="Z534" i="2"/>
  <c r="Z538" i="2"/>
  <c r="BN538" i="2"/>
  <c r="Y549" i="2"/>
  <c r="AD627" i="2"/>
  <c r="BN559" i="2"/>
  <c r="BP559" i="2"/>
  <c r="Z559" i="2"/>
  <c r="BP570" i="2"/>
  <c r="BN570" i="2"/>
  <c r="Z570" i="2"/>
  <c r="BN254" i="2"/>
  <c r="BN313" i="2"/>
  <c r="Y315" i="2"/>
  <c r="BP337" i="2"/>
  <c r="BP341" i="2"/>
  <c r="BN343" i="2"/>
  <c r="BP356" i="2"/>
  <c r="Y367" i="2"/>
  <c r="Y377" i="2"/>
  <c r="BP384" i="2"/>
  <c r="BN408" i="2"/>
  <c r="BN424" i="2"/>
  <c r="Y438" i="2"/>
  <c r="Y465" i="2"/>
  <c r="BN449" i="2"/>
  <c r="BP459" i="2"/>
  <c r="BN461" i="2"/>
  <c r="Z627" i="2"/>
  <c r="Y504" i="2"/>
  <c r="BP521" i="2"/>
  <c r="BN542" i="2"/>
  <c r="BN569" i="2"/>
  <c r="BP571" i="2"/>
  <c r="BP577" i="2"/>
  <c r="BP579" i="2"/>
  <c r="BP581" i="2"/>
  <c r="Z232" i="2"/>
  <c r="BP237" i="2"/>
  <c r="Y246" i="2"/>
  <c r="Z243" i="2"/>
  <c r="BP280" i="2"/>
  <c r="BP294" i="2"/>
  <c r="BN317" i="2"/>
  <c r="Z360" i="2"/>
  <c r="Y361" i="2"/>
  <c r="X627" i="2"/>
  <c r="BN442" i="2"/>
  <c r="BP454" i="2"/>
  <c r="BN473" i="2"/>
  <c r="BN491" i="2"/>
  <c r="Y492" i="2"/>
  <c r="BP516" i="2"/>
  <c r="BP529" i="2"/>
  <c r="BN535" i="2"/>
  <c r="Y550" i="2"/>
  <c r="Z561" i="2"/>
  <c r="BP587" i="2"/>
  <c r="AE627" i="2"/>
  <c r="BP601" i="2"/>
  <c r="Y612" i="2"/>
  <c r="BP254" i="2"/>
  <c r="U627" i="2"/>
  <c r="BP343" i="2"/>
  <c r="BP408" i="2"/>
  <c r="BP424" i="2"/>
  <c r="Y433" i="2"/>
  <c r="BP428" i="2"/>
  <c r="Y444" i="2"/>
  <c r="BP461" i="2"/>
  <c r="Y476" i="2"/>
  <c r="Y505" i="2"/>
  <c r="Z542" i="2"/>
  <c r="Z546" i="2"/>
  <c r="Z549" i="2" s="1"/>
  <c r="Y573" i="2"/>
  <c r="BP569" i="2"/>
  <c r="Y584" i="2"/>
  <c r="Y55" i="2"/>
  <c r="B627" i="2"/>
  <c r="Y35" i="2"/>
  <c r="Y39" i="2"/>
  <c r="Y43" i="2"/>
  <c r="Y87" i="2"/>
  <c r="Y103" i="2"/>
  <c r="Y155" i="2"/>
  <c r="Y179" i="2"/>
  <c r="BP253" i="2"/>
  <c r="Z253" i="2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2" i="2" s="1"/>
  <c r="Z106" i="2"/>
  <c r="Z109" i="2" s="1"/>
  <c r="Y117" i="2"/>
  <c r="BN129" i="2"/>
  <c r="Z139" i="2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4" i="2"/>
  <c r="Z185" i="2" s="1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BN200" i="2"/>
  <c r="BP200" i="2"/>
  <c r="Y202" i="2"/>
  <c r="Y224" i="2"/>
  <c r="Z229" i="2"/>
  <c r="Z299" i="2"/>
  <c r="Z304" i="2" s="1"/>
  <c r="H9" i="2"/>
  <c r="Z42" i="2"/>
  <c r="Z43" i="2" s="1"/>
  <c r="Y118" i="2"/>
  <c r="J9" i="2"/>
  <c r="Y23" i="2"/>
  <c r="Z27" i="2"/>
  <c r="BN32" i="2"/>
  <c r="BN53" i="2"/>
  <c r="BN57" i="2"/>
  <c r="Z77" i="2"/>
  <c r="Z81" i="2"/>
  <c r="BN90" i="2"/>
  <c r="BN92" i="2"/>
  <c r="Y96" i="2"/>
  <c r="BP106" i="2"/>
  <c r="BN108" i="2"/>
  <c r="BN112" i="2"/>
  <c r="Z114" i="2"/>
  <c r="Z130" i="2"/>
  <c r="BN141" i="2"/>
  <c r="Z143" i="2"/>
  <c r="Z147" i="2"/>
  <c r="Z149" i="2" s="1"/>
  <c r="Y149" i="2"/>
  <c r="BN158" i="2"/>
  <c r="Z164" i="2"/>
  <c r="Z165" i="2" s="1"/>
  <c r="Z169" i="2"/>
  <c r="Z171" i="2" s="1"/>
  <c r="BN184" i="2"/>
  <c r="Z200" i="2"/>
  <c r="Z202" i="2" s="1"/>
  <c r="BP207" i="2"/>
  <c r="Z216" i="2"/>
  <c r="BN221" i="2"/>
  <c r="Z223" i="2"/>
  <c r="BN227" i="2"/>
  <c r="BN233" i="2"/>
  <c r="Z235" i="2"/>
  <c r="Z241" i="2"/>
  <c r="Z245" i="2" s="1"/>
  <c r="BN256" i="2"/>
  <c r="BP261" i="2"/>
  <c r="BN272" i="2"/>
  <c r="BP277" i="2"/>
  <c r="Z48" i="2"/>
  <c r="Z75" i="2"/>
  <c r="Z78" i="2" s="1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38" i="2" s="1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Z583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77" i="2" s="1"/>
  <c r="Z397" i="2"/>
  <c r="Z398" i="2" s="1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3" i="2"/>
  <c r="Z425" i="2" s="1"/>
  <c r="BN451" i="2"/>
  <c r="Z453" i="2"/>
  <c r="BN458" i="2"/>
  <c r="Z460" i="2"/>
  <c r="Y480" i="2"/>
  <c r="Z515" i="2"/>
  <c r="BN520" i="2"/>
  <c r="Z524" i="2"/>
  <c r="Z528" i="2"/>
  <c r="Z531" i="2" s="1"/>
  <c r="BN537" i="2"/>
  <c r="Z541" i="2"/>
  <c r="Z569" i="2"/>
  <c r="Z573" i="2" s="1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554" i="2" s="1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470" i="2" s="1"/>
  <c r="Z586" i="2"/>
  <c r="BP308" i="2"/>
  <c r="BP317" i="2"/>
  <c r="Y604" i="2"/>
  <c r="Z134" i="2" l="1"/>
  <c r="Z144" i="2"/>
  <c r="Z420" i="2"/>
  <c r="Z257" i="2"/>
  <c r="Z179" i="2"/>
  <c r="X620" i="2"/>
  <c r="Y619" i="2"/>
  <c r="Z590" i="2"/>
  <c r="Z465" i="2"/>
  <c r="Z224" i="2"/>
  <c r="Z117" i="2"/>
  <c r="Z35" i="2"/>
  <c r="Z71" i="2"/>
  <c r="Z525" i="2"/>
  <c r="Z433" i="2"/>
  <c r="Z87" i="2"/>
  <c r="Z543" i="2"/>
  <c r="Z393" i="2"/>
  <c r="Z566" i="2"/>
  <c r="Z54" i="2"/>
  <c r="Y621" i="2"/>
  <c r="Z213" i="2"/>
  <c r="Y618" i="2"/>
  <c r="Z331" i="2"/>
  <c r="Y617" i="2"/>
  <c r="Z238" i="2"/>
  <c r="Z347" i="2"/>
  <c r="Z597" i="2"/>
  <c r="Z283" i="2"/>
  <c r="Z404" i="2"/>
  <c r="Z295" i="2"/>
  <c r="Z269" i="2"/>
  <c r="Z603" i="2"/>
  <c r="Y620" i="2" l="1"/>
  <c r="Z622" i="2"/>
</calcChain>
</file>

<file path=xl/sharedStrings.xml><?xml version="1.0" encoding="utf-8"?>
<sst xmlns="http://schemas.openxmlformats.org/spreadsheetml/2006/main" count="4248" uniqueCount="1022">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</sst>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C603" zoomScaleNormal="100" zoomScaleSheetLayoutView="100" workbookViewId="0">
      <selection activeCell="AA614" sqref="AA6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27" t="s">
        <v>26</v>
      </c>
      <c r="E1" s="727"/>
      <c r="F1" s="727"/>
      <c r="G1" s="14" t="s">
        <v>66</v>
      </c>
      <c r="H1" s="727" t="s">
        <v>46</v>
      </c>
      <c r="I1" s="727"/>
      <c r="J1" s="727"/>
      <c r="K1" s="727"/>
      <c r="L1" s="727"/>
      <c r="M1" s="727"/>
      <c r="N1" s="727"/>
      <c r="O1" s="727"/>
      <c r="P1" s="727"/>
      <c r="Q1" s="727"/>
      <c r="R1" s="728" t="s">
        <v>67</v>
      </c>
      <c r="S1" s="729"/>
      <c r="T1" s="72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0"/>
      <c r="R2" s="730"/>
      <c r="S2" s="730"/>
      <c r="T2" s="730"/>
      <c r="U2" s="730"/>
      <c r="V2" s="730"/>
      <c r="W2" s="7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0"/>
      <c r="Q3" s="730"/>
      <c r="R3" s="730"/>
      <c r="S3" s="730"/>
      <c r="T3" s="730"/>
      <c r="U3" s="730"/>
      <c r="V3" s="730"/>
      <c r="W3" s="7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31" t="s">
        <v>8</v>
      </c>
      <c r="B5" s="731"/>
      <c r="C5" s="731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32"/>
      <c r="N5" s="69"/>
      <c r="P5" s="26" t="s">
        <v>4</v>
      </c>
      <c r="Q5" s="734">
        <v>45596</v>
      </c>
      <c r="R5" s="734"/>
      <c r="T5" s="735" t="s">
        <v>3</v>
      </c>
      <c r="U5" s="736"/>
      <c r="V5" s="737" t="s">
        <v>1008</v>
      </c>
      <c r="W5" s="738"/>
      <c r="AB5" s="57"/>
      <c r="AC5" s="57"/>
      <c r="AD5" s="57"/>
      <c r="AE5" s="57"/>
    </row>
    <row r="6" spans="1:32" s="17" customFormat="1" ht="24" customHeight="1" x14ac:dyDescent="0.2">
      <c r="A6" s="731" t="s">
        <v>1</v>
      </c>
      <c r="B6" s="731"/>
      <c r="C6" s="731"/>
      <c r="D6" s="739" t="s">
        <v>75</v>
      </c>
      <c r="E6" s="739"/>
      <c r="F6" s="739"/>
      <c r="G6" s="739"/>
      <c r="H6" s="739"/>
      <c r="I6" s="739"/>
      <c r="J6" s="739"/>
      <c r="K6" s="739"/>
      <c r="L6" s="739"/>
      <c r="M6" s="739"/>
      <c r="N6" s="70"/>
      <c r="P6" s="26" t="s">
        <v>27</v>
      </c>
      <c r="Q6" s="740" t="str">
        <f>IF(Q5=0," ",CHOOSE(WEEKDAY(Q5,2),"Понедельник","Вторник","Среда","Четверг","Пятница","Суббота","Воскресенье"))</f>
        <v>Четверг</v>
      </c>
      <c r="R6" s="740"/>
      <c r="T6" s="741" t="s">
        <v>5</v>
      </c>
      <c r="U6" s="742"/>
      <c r="V6" s="743" t="s">
        <v>69</v>
      </c>
      <c r="W6" s="74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49" t="str">
        <f>IFERROR(VLOOKUP(DeliveryAddress,Table,3,0),1)</f>
        <v>1</v>
      </c>
      <c r="E7" s="750"/>
      <c r="F7" s="750"/>
      <c r="G7" s="750"/>
      <c r="H7" s="750"/>
      <c r="I7" s="750"/>
      <c r="J7" s="750"/>
      <c r="K7" s="750"/>
      <c r="L7" s="750"/>
      <c r="M7" s="751"/>
      <c r="N7" s="71"/>
      <c r="P7" s="26"/>
      <c r="Q7" s="46"/>
      <c r="R7" s="46"/>
      <c r="T7" s="741"/>
      <c r="U7" s="742"/>
      <c r="V7" s="745"/>
      <c r="W7" s="746"/>
      <c r="AB7" s="57"/>
      <c r="AC7" s="57"/>
      <c r="AD7" s="57"/>
      <c r="AE7" s="57"/>
    </row>
    <row r="8" spans="1:32" s="17" customFormat="1" ht="25.5" customHeight="1" x14ac:dyDescent="0.2">
      <c r="A8" s="752" t="s">
        <v>57</v>
      </c>
      <c r="B8" s="752"/>
      <c r="C8" s="752"/>
      <c r="D8" s="753" t="s">
        <v>76</v>
      </c>
      <c r="E8" s="753"/>
      <c r="F8" s="753"/>
      <c r="G8" s="753"/>
      <c r="H8" s="753"/>
      <c r="I8" s="753"/>
      <c r="J8" s="753"/>
      <c r="K8" s="753"/>
      <c r="L8" s="753"/>
      <c r="M8" s="753"/>
      <c r="N8" s="72"/>
      <c r="P8" s="26" t="s">
        <v>11</v>
      </c>
      <c r="Q8" s="754">
        <v>0.41666666666666669</v>
      </c>
      <c r="R8" s="754"/>
      <c r="T8" s="741"/>
      <c r="U8" s="742"/>
      <c r="V8" s="745"/>
      <c r="W8" s="746"/>
      <c r="AB8" s="57"/>
      <c r="AC8" s="57"/>
      <c r="AD8" s="57"/>
      <c r="AE8" s="57"/>
    </row>
    <row r="9" spans="1:32" s="17" customFormat="1" ht="39.950000000000003" customHeight="1" x14ac:dyDescent="0.2">
      <c r="A9" s="7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5"/>
      <c r="C9" s="755"/>
      <c r="D9" s="756" t="s">
        <v>45</v>
      </c>
      <c r="E9" s="757"/>
      <c r="F9" s="7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5"/>
      <c r="H9" s="758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67"/>
      <c r="P9" s="29" t="s">
        <v>15</v>
      </c>
      <c r="Q9" s="759"/>
      <c r="R9" s="759"/>
      <c r="T9" s="741"/>
      <c r="U9" s="742"/>
      <c r="V9" s="747"/>
      <c r="W9" s="74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5"/>
      <c r="C10" s="755"/>
      <c r="D10" s="756"/>
      <c r="E10" s="757"/>
      <c r="F10" s="7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5"/>
      <c r="H10" s="760" t="str">
        <f>IFERROR(VLOOKUP($D$10,Proxy,2,FALSE),"")</f>
        <v/>
      </c>
      <c r="I10" s="760"/>
      <c r="J10" s="760"/>
      <c r="K10" s="760"/>
      <c r="L10" s="760"/>
      <c r="M10" s="760"/>
      <c r="N10" s="68"/>
      <c r="P10" s="29" t="s">
        <v>32</v>
      </c>
      <c r="Q10" s="761"/>
      <c r="R10" s="761"/>
      <c r="U10" s="26" t="s">
        <v>12</v>
      </c>
      <c r="V10" s="762" t="s">
        <v>70</v>
      </c>
      <c r="W10" s="76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64"/>
      <c r="R11" s="764"/>
      <c r="U11" s="26" t="s">
        <v>28</v>
      </c>
      <c r="V11" s="765" t="s">
        <v>54</v>
      </c>
      <c r="W11" s="76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6" t="s">
        <v>71</v>
      </c>
      <c r="B12" s="766"/>
      <c r="C12" s="766"/>
      <c r="D12" s="766"/>
      <c r="E12" s="766"/>
      <c r="F12" s="766"/>
      <c r="G12" s="766"/>
      <c r="H12" s="766"/>
      <c r="I12" s="766"/>
      <c r="J12" s="766"/>
      <c r="K12" s="766"/>
      <c r="L12" s="766"/>
      <c r="M12" s="766"/>
      <c r="N12" s="73"/>
      <c r="P12" s="26" t="s">
        <v>30</v>
      </c>
      <c r="Q12" s="754"/>
      <c r="R12" s="754"/>
      <c r="S12" s="27"/>
      <c r="T12"/>
      <c r="U12" s="26" t="s">
        <v>45</v>
      </c>
      <c r="V12" s="767"/>
      <c r="W12" s="767"/>
      <c r="X12"/>
      <c r="AB12" s="57"/>
      <c r="AC12" s="57"/>
      <c r="AD12" s="57"/>
      <c r="AE12" s="57"/>
    </row>
    <row r="13" spans="1:32" s="17" customFormat="1" ht="23.25" customHeight="1" x14ac:dyDescent="0.2">
      <c r="A13" s="766" t="s">
        <v>72</v>
      </c>
      <c r="B13" s="766"/>
      <c r="C13" s="766"/>
      <c r="D13" s="766"/>
      <c r="E13" s="766"/>
      <c r="F13" s="766"/>
      <c r="G13" s="766"/>
      <c r="H13" s="766"/>
      <c r="I13" s="766"/>
      <c r="J13" s="766"/>
      <c r="K13" s="766"/>
      <c r="L13" s="766"/>
      <c r="M13" s="766"/>
      <c r="N13" s="73"/>
      <c r="O13" s="29"/>
      <c r="P13" s="29" t="s">
        <v>31</v>
      </c>
      <c r="Q13" s="765"/>
      <c r="R13" s="76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6" t="s">
        <v>73</v>
      </c>
      <c r="B14" s="766"/>
      <c r="C14" s="766"/>
      <c r="D14" s="766"/>
      <c r="E14" s="766"/>
      <c r="F14" s="766"/>
      <c r="G14" s="766"/>
      <c r="H14" s="766"/>
      <c r="I14" s="766"/>
      <c r="J14" s="766"/>
      <c r="K14" s="766"/>
      <c r="L14" s="766"/>
      <c r="M14" s="76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68" t="s">
        <v>74</v>
      </c>
      <c r="B15" s="768"/>
      <c r="C15" s="768"/>
      <c r="D15" s="768"/>
      <c r="E15" s="768"/>
      <c r="F15" s="768"/>
      <c r="G15" s="768"/>
      <c r="H15" s="768"/>
      <c r="I15" s="768"/>
      <c r="J15" s="768"/>
      <c r="K15" s="768"/>
      <c r="L15" s="768"/>
      <c r="M15" s="768"/>
      <c r="N15" s="74"/>
      <c r="O15"/>
      <c r="P15" s="769" t="s">
        <v>60</v>
      </c>
      <c r="Q15" s="769"/>
      <c r="R15" s="769"/>
      <c r="S15" s="769"/>
      <c r="T15" s="76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0"/>
      <c r="Q16" s="770"/>
      <c r="R16" s="770"/>
      <c r="S16" s="770"/>
      <c r="T16" s="7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3" t="s">
        <v>58</v>
      </c>
      <c r="B17" s="773" t="s">
        <v>48</v>
      </c>
      <c r="C17" s="775" t="s">
        <v>47</v>
      </c>
      <c r="D17" s="777" t="s">
        <v>49</v>
      </c>
      <c r="E17" s="778"/>
      <c r="F17" s="773" t="s">
        <v>21</v>
      </c>
      <c r="G17" s="773" t="s">
        <v>24</v>
      </c>
      <c r="H17" s="773" t="s">
        <v>22</v>
      </c>
      <c r="I17" s="773" t="s">
        <v>23</v>
      </c>
      <c r="J17" s="773" t="s">
        <v>16</v>
      </c>
      <c r="K17" s="773" t="s">
        <v>62</v>
      </c>
      <c r="L17" s="773" t="s">
        <v>64</v>
      </c>
      <c r="M17" s="773" t="s">
        <v>2</v>
      </c>
      <c r="N17" s="773" t="s">
        <v>63</v>
      </c>
      <c r="O17" s="773" t="s">
        <v>25</v>
      </c>
      <c r="P17" s="777" t="s">
        <v>17</v>
      </c>
      <c r="Q17" s="781"/>
      <c r="R17" s="781"/>
      <c r="S17" s="781"/>
      <c r="T17" s="778"/>
      <c r="U17" s="771" t="s">
        <v>55</v>
      </c>
      <c r="V17" s="772"/>
      <c r="W17" s="773" t="s">
        <v>6</v>
      </c>
      <c r="X17" s="773" t="s">
        <v>41</v>
      </c>
      <c r="Y17" s="783" t="s">
        <v>53</v>
      </c>
      <c r="Z17" s="785" t="s">
        <v>18</v>
      </c>
      <c r="AA17" s="787" t="s">
        <v>59</v>
      </c>
      <c r="AB17" s="787" t="s">
        <v>19</v>
      </c>
      <c r="AC17" s="787" t="s">
        <v>65</v>
      </c>
      <c r="AD17" s="789" t="s">
        <v>56</v>
      </c>
      <c r="AE17" s="790"/>
      <c r="AF17" s="791"/>
      <c r="AG17" s="77"/>
      <c r="BD17" s="76" t="s">
        <v>61</v>
      </c>
    </row>
    <row r="18" spans="1:68" ht="14.25" customHeight="1" x14ac:dyDescent="0.2">
      <c r="A18" s="774"/>
      <c r="B18" s="774"/>
      <c r="C18" s="776"/>
      <c r="D18" s="779"/>
      <c r="E18" s="780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779"/>
      <c r="Q18" s="782"/>
      <c r="R18" s="782"/>
      <c r="S18" s="782"/>
      <c r="T18" s="780"/>
      <c r="U18" s="78" t="s">
        <v>44</v>
      </c>
      <c r="V18" s="78" t="s">
        <v>43</v>
      </c>
      <c r="W18" s="774"/>
      <c r="X18" s="774"/>
      <c r="Y18" s="784"/>
      <c r="Z18" s="786"/>
      <c r="AA18" s="788"/>
      <c r="AB18" s="788"/>
      <c r="AC18" s="788"/>
      <c r="AD18" s="792"/>
      <c r="AE18" s="793"/>
      <c r="AF18" s="794"/>
      <c r="AG18" s="77"/>
      <c r="BD18" s="76"/>
    </row>
    <row r="19" spans="1:68" ht="27.75" customHeight="1" x14ac:dyDescent="0.2">
      <c r="A19" s="795" t="s">
        <v>77</v>
      </c>
      <c r="B19" s="795"/>
      <c r="C19" s="795"/>
      <c r="D19" s="795"/>
      <c r="E19" s="795"/>
      <c r="F19" s="795"/>
      <c r="G19" s="795"/>
      <c r="H19" s="795"/>
      <c r="I19" s="795"/>
      <c r="J19" s="795"/>
      <c r="K19" s="795"/>
      <c r="L19" s="795"/>
      <c r="M19" s="795"/>
      <c r="N19" s="795"/>
      <c r="O19" s="795"/>
      <c r="P19" s="795"/>
      <c r="Q19" s="795"/>
      <c r="R19" s="795"/>
      <c r="S19" s="795"/>
      <c r="T19" s="795"/>
      <c r="U19" s="795"/>
      <c r="V19" s="795"/>
      <c r="W19" s="795"/>
      <c r="X19" s="795"/>
      <c r="Y19" s="795"/>
      <c r="Z19" s="795"/>
      <c r="AA19" s="52"/>
      <c r="AB19" s="52"/>
      <c r="AC19" s="52"/>
    </row>
    <row r="20" spans="1:68" ht="16.5" customHeight="1" x14ac:dyDescent="0.25">
      <c r="A20" s="796" t="s">
        <v>77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62"/>
      <c r="AB20" s="62"/>
      <c r="AC20" s="62"/>
    </row>
    <row r="21" spans="1:68" ht="14.25" customHeight="1" x14ac:dyDescent="0.25">
      <c r="A21" s="797" t="s">
        <v>78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8">
        <v>4680115885004</v>
      </c>
      <c r="E22" s="79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05"/>
      <c r="B23" s="805"/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02" t="s">
        <v>40</v>
      </c>
      <c r="Q23" s="803"/>
      <c r="R23" s="803"/>
      <c r="S23" s="803"/>
      <c r="T23" s="803"/>
      <c r="U23" s="803"/>
      <c r="V23" s="80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05"/>
      <c r="B24" s="805"/>
      <c r="C24" s="805"/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02" t="s">
        <v>40</v>
      </c>
      <c r="Q24" s="803"/>
      <c r="R24" s="803"/>
      <c r="S24" s="803"/>
      <c r="T24" s="803"/>
      <c r="U24" s="803"/>
      <c r="V24" s="80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97" t="s">
        <v>84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798">
        <v>4607091383881</v>
      </c>
      <c r="E26" s="79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8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0"/>
      <c r="R26" s="800"/>
      <c r="S26" s="800"/>
      <c r="T26" s="80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798">
        <v>4680115885912</v>
      </c>
      <c r="E27" s="79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808" t="s">
        <v>91</v>
      </c>
      <c r="Q27" s="800"/>
      <c r="R27" s="800"/>
      <c r="S27" s="800"/>
      <c r="T27" s="80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98">
        <v>4607091388237</v>
      </c>
      <c r="E28" s="79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0"/>
      <c r="R28" s="800"/>
      <c r="S28" s="800"/>
      <c r="T28" s="80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98">
        <v>4607091383935</v>
      </c>
      <c r="E29" s="798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8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00"/>
      <c r="R29" s="800"/>
      <c r="S29" s="800"/>
      <c r="T29" s="80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98">
        <v>4680115881990</v>
      </c>
      <c r="E30" s="798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81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00"/>
      <c r="R30" s="800"/>
      <c r="S30" s="800"/>
      <c r="T30" s="80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98">
        <v>4680115881853</v>
      </c>
      <c r="E31" s="798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812" t="s">
        <v>103</v>
      </c>
      <c r="Q31" s="800"/>
      <c r="R31" s="800"/>
      <c r="S31" s="800"/>
      <c r="T31" s="80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798">
        <v>4607091383911</v>
      </c>
      <c r="E32" s="798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81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00"/>
      <c r="R32" s="800"/>
      <c r="S32" s="800"/>
      <c r="T32" s="80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798">
        <v>4680115885905</v>
      </c>
      <c r="E33" s="798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814" t="s">
        <v>110</v>
      </c>
      <c r="Q33" s="800"/>
      <c r="R33" s="800"/>
      <c r="S33" s="800"/>
      <c r="T33" s="80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98">
        <v>4607091388244</v>
      </c>
      <c r="E34" s="798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8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00"/>
      <c r="R34" s="800"/>
      <c r="S34" s="800"/>
      <c r="T34" s="80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05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02" t="s">
        <v>40</v>
      </c>
      <c r="Q35" s="803"/>
      <c r="R35" s="803"/>
      <c r="S35" s="803"/>
      <c r="T35" s="803"/>
      <c r="U35" s="803"/>
      <c r="V35" s="804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05"/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6"/>
      <c r="P36" s="802" t="s">
        <v>40</v>
      </c>
      <c r="Q36" s="803"/>
      <c r="R36" s="803"/>
      <c r="S36" s="803"/>
      <c r="T36" s="803"/>
      <c r="U36" s="803"/>
      <c r="V36" s="804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97" t="s">
        <v>114</v>
      </c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797"/>
      <c r="P37" s="797"/>
      <c r="Q37" s="797"/>
      <c r="R37" s="797"/>
      <c r="S37" s="797"/>
      <c r="T37" s="797"/>
      <c r="U37" s="797"/>
      <c r="V37" s="797"/>
      <c r="W37" s="797"/>
      <c r="X37" s="797"/>
      <c r="Y37" s="797"/>
      <c r="Z37" s="797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98">
        <v>4607091388503</v>
      </c>
      <c r="E38" s="798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8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00"/>
      <c r="R38" s="800"/>
      <c r="S38" s="800"/>
      <c r="T38" s="80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05"/>
      <c r="B39" s="805"/>
      <c r="C39" s="805"/>
      <c r="D39" s="805"/>
      <c r="E39" s="805"/>
      <c r="F39" s="805"/>
      <c r="G39" s="805"/>
      <c r="H39" s="805"/>
      <c r="I39" s="805"/>
      <c r="J39" s="805"/>
      <c r="K39" s="805"/>
      <c r="L39" s="805"/>
      <c r="M39" s="805"/>
      <c r="N39" s="805"/>
      <c r="O39" s="806"/>
      <c r="P39" s="802" t="s">
        <v>40</v>
      </c>
      <c r="Q39" s="803"/>
      <c r="R39" s="803"/>
      <c r="S39" s="803"/>
      <c r="T39" s="803"/>
      <c r="U39" s="803"/>
      <c r="V39" s="804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05"/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6"/>
      <c r="P40" s="802" t="s">
        <v>40</v>
      </c>
      <c r="Q40" s="803"/>
      <c r="R40" s="803"/>
      <c r="S40" s="803"/>
      <c r="T40" s="803"/>
      <c r="U40" s="803"/>
      <c r="V40" s="804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97" t="s">
        <v>120</v>
      </c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797"/>
      <c r="P41" s="797"/>
      <c r="Q41" s="797"/>
      <c r="R41" s="797"/>
      <c r="S41" s="797"/>
      <c r="T41" s="797"/>
      <c r="U41" s="797"/>
      <c r="V41" s="797"/>
      <c r="W41" s="797"/>
      <c r="X41" s="797"/>
      <c r="Y41" s="797"/>
      <c r="Z41" s="797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98">
        <v>4607091389111</v>
      </c>
      <c r="E42" s="798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8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00"/>
      <c r="R42" s="800"/>
      <c r="S42" s="800"/>
      <c r="T42" s="80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05"/>
      <c r="B43" s="805"/>
      <c r="C43" s="805"/>
      <c r="D43" s="805"/>
      <c r="E43" s="805"/>
      <c r="F43" s="805"/>
      <c r="G43" s="805"/>
      <c r="H43" s="805"/>
      <c r="I43" s="805"/>
      <c r="J43" s="805"/>
      <c r="K43" s="805"/>
      <c r="L43" s="805"/>
      <c r="M43" s="805"/>
      <c r="N43" s="805"/>
      <c r="O43" s="806"/>
      <c r="P43" s="802" t="s">
        <v>40</v>
      </c>
      <c r="Q43" s="803"/>
      <c r="R43" s="803"/>
      <c r="S43" s="803"/>
      <c r="T43" s="803"/>
      <c r="U43" s="803"/>
      <c r="V43" s="804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05"/>
      <c r="B44" s="805"/>
      <c r="C44" s="805"/>
      <c r="D44" s="805"/>
      <c r="E44" s="805"/>
      <c r="F44" s="805"/>
      <c r="G44" s="805"/>
      <c r="H44" s="805"/>
      <c r="I44" s="805"/>
      <c r="J44" s="805"/>
      <c r="K44" s="805"/>
      <c r="L44" s="805"/>
      <c r="M44" s="805"/>
      <c r="N44" s="805"/>
      <c r="O44" s="806"/>
      <c r="P44" s="802" t="s">
        <v>40</v>
      </c>
      <c r="Q44" s="803"/>
      <c r="R44" s="803"/>
      <c r="S44" s="803"/>
      <c r="T44" s="803"/>
      <c r="U44" s="803"/>
      <c r="V44" s="804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95" t="s">
        <v>123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52"/>
      <c r="AB45" s="52"/>
      <c r="AC45" s="52"/>
    </row>
    <row r="46" spans="1:68" ht="16.5" customHeight="1" x14ac:dyDescent="0.25">
      <c r="A46" s="796" t="s">
        <v>124</v>
      </c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6"/>
      <c r="P46" s="796"/>
      <c r="Q46" s="796"/>
      <c r="R46" s="796"/>
      <c r="S46" s="796"/>
      <c r="T46" s="796"/>
      <c r="U46" s="796"/>
      <c r="V46" s="796"/>
      <c r="W46" s="796"/>
      <c r="X46" s="796"/>
      <c r="Y46" s="796"/>
      <c r="Z46" s="796"/>
      <c r="AA46" s="62"/>
      <c r="AB46" s="62"/>
      <c r="AC46" s="62"/>
    </row>
    <row r="47" spans="1:68" ht="14.25" customHeight="1" x14ac:dyDescent="0.25">
      <c r="A47" s="797" t="s">
        <v>125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98">
        <v>4607091385670</v>
      </c>
      <c r="E48" s="798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8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0"/>
      <c r="R48" s="800"/>
      <c r="S48" s="800"/>
      <c r="T48" s="801"/>
      <c r="U48" s="37" t="s">
        <v>45</v>
      </c>
      <c r="V48" s="37" t="s">
        <v>45</v>
      </c>
      <c r="W48" s="38" t="s">
        <v>0</v>
      </c>
      <c r="X48" s="56">
        <v>400</v>
      </c>
      <c r="Y48" s="53">
        <f t="shared" ref="Y48:Y53" si="6">IFERROR(IF(X48="",0,CEILING((X48/$H48),1)*$H48),"")</f>
        <v>410.40000000000003</v>
      </c>
      <c r="Z48" s="39">
        <f>IFERROR(IF(Y48=0,"",ROUNDUP(Y48/H48,0)*0.02175),"")</f>
        <v>0.8264999999999999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417.77777777777777</v>
      </c>
      <c r="BN48" s="75">
        <f t="shared" ref="BN48:BN53" si="8">IFERROR(Y48*I48/H48,"0")</f>
        <v>428.64</v>
      </c>
      <c r="BO48" s="75">
        <f t="shared" ref="BO48:BO53" si="9">IFERROR(1/J48*(X48/H48),"0")</f>
        <v>0.66137566137566139</v>
      </c>
      <c r="BP48" s="75">
        <f t="shared" ref="BP48:BP53" si="10">IFERROR(1/J48*(Y48/H48),"0")</f>
        <v>0.67857142857142849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98">
        <v>4607091385670</v>
      </c>
      <c r="E49" s="798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8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00"/>
      <c r="R49" s="800"/>
      <c r="S49" s="800"/>
      <c r="T49" s="80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98">
        <v>4680115883956</v>
      </c>
      <c r="E50" s="798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8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00"/>
      <c r="R50" s="800"/>
      <c r="S50" s="800"/>
      <c r="T50" s="80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98">
        <v>4607091385687</v>
      </c>
      <c r="E51" s="798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88</v>
      </c>
      <c r="L51" s="35"/>
      <c r="M51" s="36" t="s">
        <v>133</v>
      </c>
      <c r="N51" s="36"/>
      <c r="O51" s="35">
        <v>50</v>
      </c>
      <c r="P51" s="8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0"/>
      <c r="R51" s="800"/>
      <c r="S51" s="800"/>
      <c r="T51" s="801"/>
      <c r="U51" s="37" t="s">
        <v>45</v>
      </c>
      <c r="V51" s="37" t="s">
        <v>45</v>
      </c>
      <c r="W51" s="38" t="s">
        <v>0</v>
      </c>
      <c r="X51" s="56">
        <v>160</v>
      </c>
      <c r="Y51" s="53">
        <f t="shared" si="6"/>
        <v>160</v>
      </c>
      <c r="Z51" s="39">
        <f>IFERROR(IF(Y51=0,"",ROUNDUP(Y51/H51,0)*0.00902),"")</f>
        <v>0.36080000000000001</v>
      </c>
      <c r="AA51" s="65" t="s">
        <v>45</v>
      </c>
      <c r="AB51" s="66" t="s">
        <v>45</v>
      </c>
      <c r="AC51" s="111" t="s">
        <v>128</v>
      </c>
      <c r="AG51" s="75"/>
      <c r="AJ51" s="79"/>
      <c r="AK51" s="79"/>
      <c r="BB51" s="112" t="s">
        <v>66</v>
      </c>
      <c r="BM51" s="75">
        <f t="shared" si="7"/>
        <v>168.4</v>
      </c>
      <c r="BN51" s="75">
        <f t="shared" si="8"/>
        <v>168.4</v>
      </c>
      <c r="BO51" s="75">
        <f t="shared" si="9"/>
        <v>0.30303030303030304</v>
      </c>
      <c r="BP51" s="75">
        <f t="shared" si="10"/>
        <v>0.30303030303030304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798">
        <v>4680115882539</v>
      </c>
      <c r="E52" s="798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/>
      <c r="M52" s="36" t="s">
        <v>133</v>
      </c>
      <c r="N52" s="36"/>
      <c r="O52" s="35">
        <v>50</v>
      </c>
      <c r="P52" s="8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00"/>
      <c r="R52" s="800"/>
      <c r="S52" s="800"/>
      <c r="T52" s="80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798">
        <v>4680115883949</v>
      </c>
      <c r="E53" s="798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129</v>
      </c>
      <c r="N53" s="36"/>
      <c r="O53" s="35">
        <v>50</v>
      </c>
      <c r="P53" s="8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00"/>
      <c r="R53" s="800"/>
      <c r="S53" s="800"/>
      <c r="T53" s="80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805"/>
      <c r="M54" s="805"/>
      <c r="N54" s="805"/>
      <c r="O54" s="806"/>
      <c r="P54" s="802" t="s">
        <v>40</v>
      </c>
      <c r="Q54" s="803"/>
      <c r="R54" s="803"/>
      <c r="S54" s="803"/>
      <c r="T54" s="803"/>
      <c r="U54" s="803"/>
      <c r="V54" s="804"/>
      <c r="W54" s="40" t="s">
        <v>39</v>
      </c>
      <c r="X54" s="41">
        <f>IFERROR(X48/H48,"0")+IFERROR(X49/H49,"0")+IFERROR(X50/H50,"0")+IFERROR(X51/H51,"0")+IFERROR(X52/H52,"0")+IFERROR(X53/H53,"0")</f>
        <v>77.037037037037038</v>
      </c>
      <c r="Y54" s="41">
        <f>IFERROR(Y48/H48,"0")+IFERROR(Y49/H49,"0")+IFERROR(Y50/H50,"0")+IFERROR(Y51/H51,"0")+IFERROR(Y52/H52,"0")+IFERROR(Y53/H53,"0")</f>
        <v>78</v>
      </c>
      <c r="Z54" s="41">
        <f>IFERROR(IF(Z48="",0,Z48),"0")+IFERROR(IF(Z49="",0,Z49),"0")+IFERROR(IF(Z50="",0,Z50),"0")+IFERROR(IF(Z51="",0,Z51),"0")+IFERROR(IF(Z52="",0,Z52),"0")+IFERROR(IF(Z53="",0,Z53),"0")</f>
        <v>1.1873</v>
      </c>
      <c r="AA54" s="64"/>
      <c r="AB54" s="64"/>
      <c r="AC54" s="64"/>
    </row>
    <row r="55" spans="1:68" x14ac:dyDescent="0.2">
      <c r="A55" s="805"/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6"/>
      <c r="P55" s="802" t="s">
        <v>40</v>
      </c>
      <c r="Q55" s="803"/>
      <c r="R55" s="803"/>
      <c r="S55" s="803"/>
      <c r="T55" s="803"/>
      <c r="U55" s="803"/>
      <c r="V55" s="804"/>
      <c r="W55" s="40" t="s">
        <v>0</v>
      </c>
      <c r="X55" s="41">
        <f>IFERROR(SUM(X48:X53),"0")</f>
        <v>560</v>
      </c>
      <c r="Y55" s="41">
        <f>IFERROR(SUM(Y48:Y53),"0")</f>
        <v>570.40000000000009</v>
      </c>
      <c r="Z55" s="40"/>
      <c r="AA55" s="64"/>
      <c r="AB55" s="64"/>
      <c r="AC55" s="64"/>
    </row>
    <row r="56" spans="1:68" ht="14.25" customHeight="1" x14ac:dyDescent="0.25">
      <c r="A56" s="797" t="s">
        <v>84</v>
      </c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797"/>
      <c r="P56" s="797"/>
      <c r="Q56" s="797"/>
      <c r="R56" s="797"/>
      <c r="S56" s="797"/>
      <c r="T56" s="797"/>
      <c r="U56" s="797"/>
      <c r="V56" s="797"/>
      <c r="W56" s="797"/>
      <c r="X56" s="797"/>
      <c r="Y56" s="797"/>
      <c r="Z56" s="797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798">
        <v>4680115885233</v>
      </c>
      <c r="E57" s="798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00"/>
      <c r="R57" s="800"/>
      <c r="S57" s="800"/>
      <c r="T57" s="801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798">
        <v>4680115884915</v>
      </c>
      <c r="E58" s="798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133</v>
      </c>
      <c r="N58" s="36"/>
      <c r="O58" s="35">
        <v>40</v>
      </c>
      <c r="P58" s="82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00"/>
      <c r="R58" s="800"/>
      <c r="S58" s="800"/>
      <c r="T58" s="80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05"/>
      <c r="B59" s="805"/>
      <c r="C59" s="805"/>
      <c r="D59" s="805"/>
      <c r="E59" s="805"/>
      <c r="F59" s="805"/>
      <c r="G59" s="805"/>
      <c r="H59" s="805"/>
      <c r="I59" s="805"/>
      <c r="J59" s="805"/>
      <c r="K59" s="805"/>
      <c r="L59" s="805"/>
      <c r="M59" s="805"/>
      <c r="N59" s="805"/>
      <c r="O59" s="806"/>
      <c r="P59" s="802" t="s">
        <v>40</v>
      </c>
      <c r="Q59" s="803"/>
      <c r="R59" s="803"/>
      <c r="S59" s="803"/>
      <c r="T59" s="803"/>
      <c r="U59" s="803"/>
      <c r="V59" s="804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05"/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6"/>
      <c r="P60" s="802" t="s">
        <v>40</v>
      </c>
      <c r="Q60" s="803"/>
      <c r="R60" s="803"/>
      <c r="S60" s="803"/>
      <c r="T60" s="803"/>
      <c r="U60" s="803"/>
      <c r="V60" s="804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96" t="s">
        <v>149</v>
      </c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796"/>
      <c r="P61" s="796"/>
      <c r="Q61" s="796"/>
      <c r="R61" s="796"/>
      <c r="S61" s="796"/>
      <c r="T61" s="796"/>
      <c r="U61" s="796"/>
      <c r="V61" s="796"/>
      <c r="W61" s="796"/>
      <c r="X61" s="796"/>
      <c r="Y61" s="796"/>
      <c r="Z61" s="796"/>
      <c r="AA61" s="62"/>
      <c r="AB61" s="62"/>
      <c r="AC61" s="62"/>
    </row>
    <row r="62" spans="1:68" ht="14.25" customHeight="1" x14ac:dyDescent="0.25">
      <c r="A62" s="797" t="s">
        <v>125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98">
        <v>4680115885882</v>
      </c>
      <c r="E63" s="798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133</v>
      </c>
      <c r="N63" s="36"/>
      <c r="O63" s="35">
        <v>50</v>
      </c>
      <c r="P63" s="826" t="s">
        <v>152</v>
      </c>
      <c r="Q63" s="800"/>
      <c r="R63" s="800"/>
      <c r="S63" s="800"/>
      <c r="T63" s="801"/>
      <c r="U63" s="37" t="s">
        <v>45</v>
      </c>
      <c r="V63" s="37" t="s">
        <v>45</v>
      </c>
      <c r="W63" s="38" t="s">
        <v>0</v>
      </c>
      <c r="X63" s="56">
        <v>100</v>
      </c>
      <c r="Y63" s="53">
        <f t="shared" ref="Y63:Y70" si="11">IFERROR(IF(X63="",0,CEILING((X63/$H63),1)*$H63),"")</f>
        <v>100.8</v>
      </c>
      <c r="Z63" s="39">
        <f>IFERROR(IF(Y63=0,"",ROUNDUP(Y63/H63,0)*0.02175),"")</f>
        <v>0.19574999999999998</v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0" si="12">IFERROR(X63*I63/H63,"0")</f>
        <v>104.28571428571429</v>
      </c>
      <c r="BN63" s="75">
        <f t="shared" ref="BN63:BN70" si="13">IFERROR(Y63*I63/H63,"0")</f>
        <v>105.12</v>
      </c>
      <c r="BO63" s="75">
        <f t="shared" ref="BO63:BO70" si="14">IFERROR(1/J63*(X63/H63),"0")</f>
        <v>0.15943877551020408</v>
      </c>
      <c r="BP63" s="75">
        <f t="shared" ref="BP63:BP70" si="15">IFERROR(1/J63*(Y63/H63),"0")</f>
        <v>0.1607142857142857</v>
      </c>
    </row>
    <row r="64" spans="1:68" ht="27" customHeight="1" x14ac:dyDescent="0.25">
      <c r="A64" s="60" t="s">
        <v>155</v>
      </c>
      <c r="B64" s="60" t="s">
        <v>156</v>
      </c>
      <c r="C64" s="34">
        <v>4301011817</v>
      </c>
      <c r="D64" s="798">
        <v>4680115881426</v>
      </c>
      <c r="E64" s="798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/>
      <c r="M64" s="36" t="s">
        <v>82</v>
      </c>
      <c r="N64" s="36"/>
      <c r="O64" s="35">
        <v>50</v>
      </c>
      <c r="P64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0"/>
      <c r="R64" s="800"/>
      <c r="S64" s="800"/>
      <c r="T64" s="801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155</v>
      </c>
      <c r="B65" s="60" t="s">
        <v>158</v>
      </c>
      <c r="C65" s="34">
        <v>4301011948</v>
      </c>
      <c r="D65" s="798">
        <v>4680115881426</v>
      </c>
      <c r="E65" s="798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/>
      <c r="M65" s="36" t="s">
        <v>160</v>
      </c>
      <c r="N65" s="36"/>
      <c r="O65" s="35">
        <v>55</v>
      </c>
      <c r="P65" s="8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00"/>
      <c r="R65" s="800"/>
      <c r="S65" s="800"/>
      <c r="T65" s="801"/>
      <c r="U65" s="37" t="s">
        <v>45</v>
      </c>
      <c r="V65" s="37" t="s">
        <v>45</v>
      </c>
      <c r="W65" s="38" t="s">
        <v>0</v>
      </c>
      <c r="X65" s="56">
        <v>600</v>
      </c>
      <c r="Y65" s="53">
        <f t="shared" si="11"/>
        <v>604.80000000000007</v>
      </c>
      <c r="Z65" s="39">
        <f>IFERROR(IF(Y65=0,"",ROUNDUP(Y65/H65,0)*0.02039),"")</f>
        <v>1.14184</v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626.66666666666663</v>
      </c>
      <c r="BN65" s="75">
        <f t="shared" si="13"/>
        <v>631.67999999999995</v>
      </c>
      <c r="BO65" s="75">
        <f t="shared" si="14"/>
        <v>1.1574074074074072</v>
      </c>
      <c r="BP65" s="75">
        <f t="shared" si="15"/>
        <v>1.1666666666666665</v>
      </c>
    </row>
    <row r="66" spans="1:68" ht="27" customHeight="1" x14ac:dyDescent="0.25">
      <c r="A66" s="60" t="s">
        <v>161</v>
      </c>
      <c r="B66" s="60" t="s">
        <v>162</v>
      </c>
      <c r="C66" s="34">
        <v>4301011386</v>
      </c>
      <c r="D66" s="798">
        <v>4680115880283</v>
      </c>
      <c r="E66" s="798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88</v>
      </c>
      <c r="L66" s="35"/>
      <c r="M66" s="36" t="s">
        <v>129</v>
      </c>
      <c r="N66" s="36"/>
      <c r="O66" s="35">
        <v>45</v>
      </c>
      <c r="P66" s="8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00"/>
      <c r="R66" s="800"/>
      <c r="S66" s="800"/>
      <c r="T66" s="80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164</v>
      </c>
      <c r="B67" s="60" t="s">
        <v>165</v>
      </c>
      <c r="C67" s="34">
        <v>4301011432</v>
      </c>
      <c r="D67" s="798">
        <v>4680115882720</v>
      </c>
      <c r="E67" s="798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88</v>
      </c>
      <c r="L67" s="35"/>
      <c r="M67" s="36" t="s">
        <v>129</v>
      </c>
      <c r="N67" s="36"/>
      <c r="O67" s="35">
        <v>90</v>
      </c>
      <c r="P67" s="8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00"/>
      <c r="R67" s="800"/>
      <c r="S67" s="800"/>
      <c r="T67" s="80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167</v>
      </c>
      <c r="B68" s="60" t="s">
        <v>168</v>
      </c>
      <c r="C68" s="34">
        <v>4301011589</v>
      </c>
      <c r="D68" s="798">
        <v>4680115885899</v>
      </c>
      <c r="E68" s="798"/>
      <c r="F68" s="59">
        <v>0.35</v>
      </c>
      <c r="G68" s="35">
        <v>6</v>
      </c>
      <c r="H68" s="59">
        <v>2.1</v>
      </c>
      <c r="I68" s="59">
        <v>2.2999999999999998</v>
      </c>
      <c r="J68" s="35">
        <v>156</v>
      </c>
      <c r="K68" s="35" t="s">
        <v>88</v>
      </c>
      <c r="L68" s="35"/>
      <c r="M68" s="36" t="s">
        <v>171</v>
      </c>
      <c r="N68" s="36"/>
      <c r="O68" s="35">
        <v>50</v>
      </c>
      <c r="P68" s="831" t="s">
        <v>169</v>
      </c>
      <c r="Q68" s="800"/>
      <c r="R68" s="800"/>
      <c r="S68" s="800"/>
      <c r="T68" s="80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IFERROR(IF(Y68=0,"",ROUNDUP(Y68/H68,0)*0.00753),"")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16.5" customHeight="1" x14ac:dyDescent="0.25">
      <c r="A69" s="60" t="s">
        <v>172</v>
      </c>
      <c r="B69" s="60" t="s">
        <v>173</v>
      </c>
      <c r="C69" s="34">
        <v>4301012008</v>
      </c>
      <c r="D69" s="798">
        <v>4680115881525</v>
      </c>
      <c r="E69" s="798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/>
      <c r="M69" s="36" t="s">
        <v>171</v>
      </c>
      <c r="N69" s="36"/>
      <c r="O69" s="35">
        <v>50</v>
      </c>
      <c r="P69" s="8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800"/>
      <c r="R69" s="800"/>
      <c r="S69" s="800"/>
      <c r="T69" s="80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175</v>
      </c>
      <c r="B70" s="60" t="s">
        <v>176</v>
      </c>
      <c r="C70" s="34">
        <v>4301011802</v>
      </c>
      <c r="D70" s="798">
        <v>4680115881419</v>
      </c>
      <c r="E70" s="798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88</v>
      </c>
      <c r="L70" s="35"/>
      <c r="M70" s="36" t="s">
        <v>82</v>
      </c>
      <c r="N70" s="36"/>
      <c r="O70" s="35">
        <v>50</v>
      </c>
      <c r="P70" s="8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0"/>
      <c r="R70" s="800"/>
      <c r="S70" s="800"/>
      <c r="T70" s="80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x14ac:dyDescent="0.2">
      <c r="A71" s="805"/>
      <c r="B71" s="805"/>
      <c r="C71" s="805"/>
      <c r="D71" s="805"/>
      <c r="E71" s="805"/>
      <c r="F71" s="805"/>
      <c r="G71" s="805"/>
      <c r="H71" s="805"/>
      <c r="I71" s="805"/>
      <c r="J71" s="805"/>
      <c r="K71" s="805"/>
      <c r="L71" s="805"/>
      <c r="M71" s="805"/>
      <c r="N71" s="805"/>
      <c r="O71" s="806"/>
      <c r="P71" s="802" t="s">
        <v>40</v>
      </c>
      <c r="Q71" s="803"/>
      <c r="R71" s="803"/>
      <c r="S71" s="803"/>
      <c r="T71" s="803"/>
      <c r="U71" s="803"/>
      <c r="V71" s="804"/>
      <c r="W71" s="40" t="s">
        <v>39</v>
      </c>
      <c r="X71" s="41">
        <f>IFERROR(X63/H63,"0")+IFERROR(X64/H64,"0")+IFERROR(X65/H65,"0")+IFERROR(X66/H66,"0")+IFERROR(X67/H67,"0")+IFERROR(X68/H68,"0")+IFERROR(X69/H69,"0")+IFERROR(X70/H70,"0")</f>
        <v>64.484126984126974</v>
      </c>
      <c r="Y71" s="41">
        <f>IFERROR(Y63/H63,"0")+IFERROR(Y64/H64,"0")+IFERROR(Y65/H65,"0")+IFERROR(Y66/H66,"0")+IFERROR(Y67/H67,"0")+IFERROR(Y68/H68,"0")+IFERROR(Y69/H69,"0")+IFERROR(Y70/H70,"0")</f>
        <v>65</v>
      </c>
      <c r="Z71" s="41">
        <f>IFERROR(IF(Z63="",0,Z63),"0")+IFERROR(IF(Z64="",0,Z64),"0")+IFERROR(IF(Z65="",0,Z65),"0")+IFERROR(IF(Z66="",0,Z66),"0")+IFERROR(IF(Z67="",0,Z67),"0")+IFERROR(IF(Z68="",0,Z68),"0")+IFERROR(IF(Z69="",0,Z69),"0")+IFERROR(IF(Z70="",0,Z70),"0")</f>
        <v>1.3375900000000001</v>
      </c>
      <c r="AA71" s="64"/>
      <c r="AB71" s="64"/>
      <c r="AC71" s="64"/>
    </row>
    <row r="72" spans="1:68" x14ac:dyDescent="0.2">
      <c r="A72" s="805"/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6"/>
      <c r="P72" s="802" t="s">
        <v>40</v>
      </c>
      <c r="Q72" s="803"/>
      <c r="R72" s="803"/>
      <c r="S72" s="803"/>
      <c r="T72" s="803"/>
      <c r="U72" s="803"/>
      <c r="V72" s="804"/>
      <c r="W72" s="40" t="s">
        <v>0</v>
      </c>
      <c r="X72" s="41">
        <f>IFERROR(SUM(X63:X70),"0")</f>
        <v>700</v>
      </c>
      <c r="Y72" s="41">
        <f>IFERROR(SUM(Y63:Y70),"0")</f>
        <v>705.6</v>
      </c>
      <c r="Z72" s="40"/>
      <c r="AA72" s="64"/>
      <c r="AB72" s="64"/>
      <c r="AC72" s="64"/>
    </row>
    <row r="73" spans="1:68" ht="14.25" customHeight="1" x14ac:dyDescent="0.25">
      <c r="A73" s="797" t="s">
        <v>177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63"/>
      <c r="AB73" s="63"/>
      <c r="AC73" s="63"/>
    </row>
    <row r="74" spans="1:68" ht="27" customHeight="1" x14ac:dyDescent="0.25">
      <c r="A74" s="60" t="s">
        <v>178</v>
      </c>
      <c r="B74" s="60" t="s">
        <v>179</v>
      </c>
      <c r="C74" s="34">
        <v>4301020298</v>
      </c>
      <c r="D74" s="798">
        <v>4680115881440</v>
      </c>
      <c r="E74" s="798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130</v>
      </c>
      <c r="L74" s="35"/>
      <c r="M74" s="36" t="s">
        <v>129</v>
      </c>
      <c r="N74" s="36"/>
      <c r="O74" s="35">
        <v>50</v>
      </c>
      <c r="P74" s="8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800"/>
      <c r="R74" s="800"/>
      <c r="S74" s="800"/>
      <c r="T74" s="801"/>
      <c r="U74" s="37" t="s">
        <v>45</v>
      </c>
      <c r="V74" s="37" t="s">
        <v>45</v>
      </c>
      <c r="W74" s="38" t="s">
        <v>0</v>
      </c>
      <c r="X74" s="56">
        <v>1200</v>
      </c>
      <c r="Y74" s="53">
        <f>IFERROR(IF(X74="",0,CEILING((X74/$H74),1)*$H74),"")</f>
        <v>1209.6000000000001</v>
      </c>
      <c r="Z74" s="39">
        <f>IFERROR(IF(Y74=0,"",ROUNDUP(Y74/H74,0)*0.02175),"")</f>
        <v>2.4359999999999999</v>
      </c>
      <c r="AA74" s="65" t="s">
        <v>45</v>
      </c>
      <c r="AB74" s="66" t="s">
        <v>45</v>
      </c>
      <c r="AC74" s="137" t="s">
        <v>180</v>
      </c>
      <c r="AG74" s="75"/>
      <c r="AJ74" s="79"/>
      <c r="AK74" s="79"/>
      <c r="BB74" s="138" t="s">
        <v>66</v>
      </c>
      <c r="BM74" s="75">
        <f>IFERROR(X74*I74/H74,"0")</f>
        <v>1253.3333333333333</v>
      </c>
      <c r="BN74" s="75">
        <f>IFERROR(Y74*I74/H74,"0")</f>
        <v>1263.3599999999999</v>
      </c>
      <c r="BO74" s="75">
        <f>IFERROR(1/J74*(X74/H74),"0")</f>
        <v>1.9841269841269837</v>
      </c>
      <c r="BP74" s="75">
        <f>IFERROR(1/J74*(Y74/H74),"0")</f>
        <v>2</v>
      </c>
    </row>
    <row r="75" spans="1:68" ht="27" customHeight="1" x14ac:dyDescent="0.25">
      <c r="A75" s="60" t="s">
        <v>181</v>
      </c>
      <c r="B75" s="60" t="s">
        <v>182</v>
      </c>
      <c r="C75" s="34">
        <v>4301020228</v>
      </c>
      <c r="D75" s="798">
        <v>4680115882751</v>
      </c>
      <c r="E75" s="798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88</v>
      </c>
      <c r="L75" s="35"/>
      <c r="M75" s="36" t="s">
        <v>129</v>
      </c>
      <c r="N75" s="36"/>
      <c r="O75" s="35">
        <v>90</v>
      </c>
      <c r="P75" s="83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800"/>
      <c r="R75" s="800"/>
      <c r="S75" s="800"/>
      <c r="T75" s="801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customHeight="1" x14ac:dyDescent="0.25">
      <c r="A76" s="60" t="s">
        <v>184</v>
      </c>
      <c r="B76" s="60" t="s">
        <v>185</v>
      </c>
      <c r="C76" s="34">
        <v>4301020358</v>
      </c>
      <c r="D76" s="798">
        <v>4680115885950</v>
      </c>
      <c r="E76" s="798"/>
      <c r="F76" s="59">
        <v>0.37</v>
      </c>
      <c r="G76" s="35">
        <v>6</v>
      </c>
      <c r="H76" s="59">
        <v>2.2200000000000002</v>
      </c>
      <c r="I76" s="59">
        <v>2.42</v>
      </c>
      <c r="J76" s="35">
        <v>156</v>
      </c>
      <c r="K76" s="35" t="s">
        <v>88</v>
      </c>
      <c r="L76" s="35"/>
      <c r="M76" s="36" t="s">
        <v>133</v>
      </c>
      <c r="N76" s="36"/>
      <c r="O76" s="35">
        <v>50</v>
      </c>
      <c r="P76" s="836" t="s">
        <v>186</v>
      </c>
      <c r="Q76" s="800"/>
      <c r="R76" s="800"/>
      <c r="S76" s="800"/>
      <c r="T76" s="801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180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187</v>
      </c>
      <c r="B77" s="60" t="s">
        <v>188</v>
      </c>
      <c r="C77" s="34">
        <v>4301020296</v>
      </c>
      <c r="D77" s="798">
        <v>4680115881433</v>
      </c>
      <c r="E77" s="798"/>
      <c r="F77" s="59">
        <v>0.45</v>
      </c>
      <c r="G77" s="35">
        <v>6</v>
      </c>
      <c r="H77" s="59">
        <v>2.7</v>
      </c>
      <c r="I77" s="59">
        <v>2.9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8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800"/>
      <c r="R77" s="800"/>
      <c r="S77" s="800"/>
      <c r="T77" s="80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180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805"/>
      <c r="B78" s="805"/>
      <c r="C78" s="805"/>
      <c r="D78" s="805"/>
      <c r="E78" s="805"/>
      <c r="F78" s="805"/>
      <c r="G78" s="805"/>
      <c r="H78" s="805"/>
      <c r="I78" s="805"/>
      <c r="J78" s="805"/>
      <c r="K78" s="805"/>
      <c r="L78" s="805"/>
      <c r="M78" s="805"/>
      <c r="N78" s="805"/>
      <c r="O78" s="806"/>
      <c r="P78" s="802" t="s">
        <v>40</v>
      </c>
      <c r="Q78" s="803"/>
      <c r="R78" s="803"/>
      <c r="S78" s="803"/>
      <c r="T78" s="803"/>
      <c r="U78" s="803"/>
      <c r="V78" s="804"/>
      <c r="W78" s="40" t="s">
        <v>39</v>
      </c>
      <c r="X78" s="41">
        <f>IFERROR(X74/H74,"0")+IFERROR(X75/H75,"0")+IFERROR(X76/H76,"0")+IFERROR(X77/H77,"0")</f>
        <v>111.1111111111111</v>
      </c>
      <c r="Y78" s="41">
        <f>IFERROR(Y74/H74,"0")+IFERROR(Y75/H75,"0")+IFERROR(Y76/H76,"0")+IFERROR(Y77/H77,"0")</f>
        <v>112</v>
      </c>
      <c r="Z78" s="41">
        <f>IFERROR(IF(Z74="",0,Z74),"0")+IFERROR(IF(Z75="",0,Z75),"0")+IFERROR(IF(Z76="",0,Z76),"0")+IFERROR(IF(Z77="",0,Z77),"0")</f>
        <v>2.4359999999999999</v>
      </c>
      <c r="AA78" s="64"/>
      <c r="AB78" s="64"/>
      <c r="AC78" s="64"/>
    </row>
    <row r="79" spans="1:68" x14ac:dyDescent="0.2">
      <c r="A79" s="805"/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6"/>
      <c r="P79" s="802" t="s">
        <v>40</v>
      </c>
      <c r="Q79" s="803"/>
      <c r="R79" s="803"/>
      <c r="S79" s="803"/>
      <c r="T79" s="803"/>
      <c r="U79" s="803"/>
      <c r="V79" s="804"/>
      <c r="W79" s="40" t="s">
        <v>0</v>
      </c>
      <c r="X79" s="41">
        <f>IFERROR(SUM(X74:X77),"0")</f>
        <v>1200</v>
      </c>
      <c r="Y79" s="41">
        <f>IFERROR(SUM(Y74:Y77),"0")</f>
        <v>1209.6000000000001</v>
      </c>
      <c r="Z79" s="40"/>
      <c r="AA79" s="64"/>
      <c r="AB79" s="64"/>
      <c r="AC79" s="64"/>
    </row>
    <row r="80" spans="1:68" ht="14.25" customHeight="1" x14ac:dyDescent="0.25">
      <c r="A80" s="797" t="s">
        <v>78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63"/>
      <c r="AB80" s="63"/>
      <c r="AC80" s="63"/>
    </row>
    <row r="81" spans="1:68" ht="16.5" customHeight="1" x14ac:dyDescent="0.25">
      <c r="A81" s="60" t="s">
        <v>189</v>
      </c>
      <c r="B81" s="60" t="s">
        <v>190</v>
      </c>
      <c r="C81" s="34">
        <v>4301031242</v>
      </c>
      <c r="D81" s="798">
        <v>4680115885066</v>
      </c>
      <c r="E81" s="798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88</v>
      </c>
      <c r="L81" s="35"/>
      <c r="M81" s="36" t="s">
        <v>82</v>
      </c>
      <c r="N81" s="36"/>
      <c r="O81" s="35">
        <v>40</v>
      </c>
      <c r="P81" s="8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0"/>
      <c r="R81" s="800"/>
      <c r="S81" s="800"/>
      <c r="T81" s="801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/>
      <c r="AK81" s="79"/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customHeight="1" x14ac:dyDescent="0.25">
      <c r="A82" s="60" t="s">
        <v>192</v>
      </c>
      <c r="B82" s="60" t="s">
        <v>193</v>
      </c>
      <c r="C82" s="34">
        <v>4301031240</v>
      </c>
      <c r="D82" s="798">
        <v>4680115885042</v>
      </c>
      <c r="E82" s="798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83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0"/>
      <c r="R82" s="800"/>
      <c r="S82" s="800"/>
      <c r="T82" s="801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customHeight="1" x14ac:dyDescent="0.25">
      <c r="A83" s="60" t="s">
        <v>195</v>
      </c>
      <c r="B83" s="60" t="s">
        <v>196</v>
      </c>
      <c r="C83" s="34">
        <v>4301031315</v>
      </c>
      <c r="D83" s="798">
        <v>4680115885080</v>
      </c>
      <c r="E83" s="79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8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0"/>
      <c r="R83" s="800"/>
      <c r="S83" s="800"/>
      <c r="T83" s="80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4301031243</v>
      </c>
      <c r="D84" s="798">
        <v>4680115885073</v>
      </c>
      <c r="E84" s="798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0"/>
      <c r="R84" s="800"/>
      <c r="S84" s="800"/>
      <c r="T84" s="80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191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4301031241</v>
      </c>
      <c r="D85" s="798">
        <v>4680115885059</v>
      </c>
      <c r="E85" s="798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0"/>
      <c r="R85" s="800"/>
      <c r="S85" s="800"/>
      <c r="T85" s="80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4301031316</v>
      </c>
      <c r="D86" s="798">
        <v>4680115885097</v>
      </c>
      <c r="E86" s="79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8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0"/>
      <c r="R86" s="800"/>
      <c r="S86" s="800"/>
      <c r="T86" s="80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x14ac:dyDescent="0.2">
      <c r="A87" s="805"/>
      <c r="B87" s="805"/>
      <c r="C87" s="805"/>
      <c r="D87" s="805"/>
      <c r="E87" s="805"/>
      <c r="F87" s="805"/>
      <c r="G87" s="805"/>
      <c r="H87" s="805"/>
      <c r="I87" s="805"/>
      <c r="J87" s="805"/>
      <c r="K87" s="805"/>
      <c r="L87" s="805"/>
      <c r="M87" s="805"/>
      <c r="N87" s="805"/>
      <c r="O87" s="806"/>
      <c r="P87" s="802" t="s">
        <v>40</v>
      </c>
      <c r="Q87" s="803"/>
      <c r="R87" s="803"/>
      <c r="S87" s="803"/>
      <c r="T87" s="803"/>
      <c r="U87" s="803"/>
      <c r="V87" s="804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805"/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6"/>
      <c r="P88" s="802" t="s">
        <v>40</v>
      </c>
      <c r="Q88" s="803"/>
      <c r="R88" s="803"/>
      <c r="S88" s="803"/>
      <c r="T88" s="803"/>
      <c r="U88" s="803"/>
      <c r="V88" s="804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customHeight="1" x14ac:dyDescent="0.25">
      <c r="A89" s="797" t="s">
        <v>84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63"/>
      <c r="AB89" s="63"/>
      <c r="AC89" s="63"/>
    </row>
    <row r="90" spans="1:68" ht="37.5" customHeight="1" x14ac:dyDescent="0.25">
      <c r="A90" s="60" t="s">
        <v>205</v>
      </c>
      <c r="B90" s="60" t="s">
        <v>206</v>
      </c>
      <c r="C90" s="34">
        <v>4301051844</v>
      </c>
      <c r="D90" s="798">
        <v>4680115885929</v>
      </c>
      <c r="E90" s="798"/>
      <c r="F90" s="59">
        <v>0.42</v>
      </c>
      <c r="G90" s="35">
        <v>6</v>
      </c>
      <c r="H90" s="59">
        <v>2.52</v>
      </c>
      <c r="I90" s="59">
        <v>2.72</v>
      </c>
      <c r="J90" s="35">
        <v>156</v>
      </c>
      <c r="K90" s="35" t="s">
        <v>88</v>
      </c>
      <c r="L90" s="35"/>
      <c r="M90" s="36" t="s">
        <v>133</v>
      </c>
      <c r="N90" s="36"/>
      <c r="O90" s="35">
        <v>45</v>
      </c>
      <c r="P90" s="844" t="s">
        <v>207</v>
      </c>
      <c r="Q90" s="800"/>
      <c r="R90" s="800"/>
      <c r="S90" s="800"/>
      <c r="T90" s="801"/>
      <c r="U90" s="37" t="s">
        <v>204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IFERROR(IF(Y90=0,"",ROUNDUP(Y90/H90,0)*0.00753),"")</f>
        <v/>
      </c>
      <c r="AA90" s="65" t="s">
        <v>45</v>
      </c>
      <c r="AB90" s="66" t="s">
        <v>154</v>
      </c>
      <c r="AC90" s="157" t="s">
        <v>208</v>
      </c>
      <c r="AG90" s="75"/>
      <c r="AJ90" s="79"/>
      <c r="AK90" s="79"/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798">
        <v>4680115881891</v>
      </c>
      <c r="E91" s="798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845" t="s">
        <v>211</v>
      </c>
      <c r="Q91" s="800"/>
      <c r="R91" s="800"/>
      <c r="S91" s="800"/>
      <c r="T91" s="801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212</v>
      </c>
      <c r="AG91" s="75"/>
      <c r="AJ91" s="79"/>
      <c r="AK91" s="79"/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213</v>
      </c>
      <c r="B92" s="60" t="s">
        <v>214</v>
      </c>
      <c r="C92" s="34">
        <v>4301051846</v>
      </c>
      <c r="D92" s="798">
        <v>4680115885769</v>
      </c>
      <c r="E92" s="798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/>
      <c r="M92" s="36" t="s">
        <v>133</v>
      </c>
      <c r="N92" s="36"/>
      <c r="O92" s="35">
        <v>45</v>
      </c>
      <c r="P92" s="846" t="s">
        <v>215</v>
      </c>
      <c r="Q92" s="800"/>
      <c r="R92" s="800"/>
      <c r="S92" s="800"/>
      <c r="T92" s="80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208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216</v>
      </c>
      <c r="B93" s="60" t="s">
        <v>217</v>
      </c>
      <c r="C93" s="34">
        <v>4301051822</v>
      </c>
      <c r="D93" s="798">
        <v>4680115884410</v>
      </c>
      <c r="E93" s="798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/>
      <c r="M93" s="36" t="s">
        <v>82</v>
      </c>
      <c r="N93" s="36"/>
      <c r="O93" s="35">
        <v>40</v>
      </c>
      <c r="P93" s="847" t="s">
        <v>218</v>
      </c>
      <c r="Q93" s="800"/>
      <c r="R93" s="800"/>
      <c r="S93" s="800"/>
      <c r="T93" s="80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219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220</v>
      </c>
      <c r="B94" s="60" t="s">
        <v>221</v>
      </c>
      <c r="C94" s="34">
        <v>4301051827</v>
      </c>
      <c r="D94" s="798">
        <v>4680115884403</v>
      </c>
      <c r="E94" s="798"/>
      <c r="F94" s="59">
        <v>0.3</v>
      </c>
      <c r="G94" s="35">
        <v>6</v>
      </c>
      <c r="H94" s="59">
        <v>1.8</v>
      </c>
      <c r="I94" s="59">
        <v>2</v>
      </c>
      <c r="J94" s="35">
        <v>156</v>
      </c>
      <c r="K94" s="35" t="s">
        <v>88</v>
      </c>
      <c r="L94" s="35"/>
      <c r="M94" s="36" t="s">
        <v>82</v>
      </c>
      <c r="N94" s="36"/>
      <c r="O94" s="35">
        <v>40</v>
      </c>
      <c r="P94" s="8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0"/>
      <c r="R94" s="800"/>
      <c r="S94" s="800"/>
      <c r="T94" s="80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219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27" customHeight="1" x14ac:dyDescent="0.25">
      <c r="A95" s="60" t="s">
        <v>222</v>
      </c>
      <c r="B95" s="60" t="s">
        <v>223</v>
      </c>
      <c r="C95" s="34">
        <v>4301051837</v>
      </c>
      <c r="D95" s="798">
        <v>4680115884311</v>
      </c>
      <c r="E95" s="798"/>
      <c r="F95" s="59">
        <v>0.3</v>
      </c>
      <c r="G95" s="35">
        <v>6</v>
      </c>
      <c r="H95" s="59">
        <v>1.8</v>
      </c>
      <c r="I95" s="59">
        <v>2.0659999999999998</v>
      </c>
      <c r="J95" s="35">
        <v>156</v>
      </c>
      <c r="K95" s="35" t="s">
        <v>88</v>
      </c>
      <c r="L95" s="35"/>
      <c r="M95" s="36" t="s">
        <v>133</v>
      </c>
      <c r="N95" s="36"/>
      <c r="O95" s="35">
        <v>40</v>
      </c>
      <c r="P9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800"/>
      <c r="R95" s="800"/>
      <c r="S95" s="800"/>
      <c r="T95" s="80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212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x14ac:dyDescent="0.2">
      <c r="A96" s="805"/>
      <c r="B96" s="805"/>
      <c r="C96" s="805"/>
      <c r="D96" s="805"/>
      <c r="E96" s="805"/>
      <c r="F96" s="805"/>
      <c r="G96" s="805"/>
      <c r="H96" s="805"/>
      <c r="I96" s="805"/>
      <c r="J96" s="805"/>
      <c r="K96" s="805"/>
      <c r="L96" s="805"/>
      <c r="M96" s="805"/>
      <c r="N96" s="805"/>
      <c r="O96" s="806"/>
      <c r="P96" s="802" t="s">
        <v>40</v>
      </c>
      <c r="Q96" s="803"/>
      <c r="R96" s="803"/>
      <c r="S96" s="803"/>
      <c r="T96" s="803"/>
      <c r="U96" s="803"/>
      <c r="V96" s="804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x14ac:dyDescent="0.2">
      <c r="A97" s="805"/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6"/>
      <c r="P97" s="802" t="s">
        <v>40</v>
      </c>
      <c r="Q97" s="803"/>
      <c r="R97" s="803"/>
      <c r="S97" s="803"/>
      <c r="T97" s="803"/>
      <c r="U97" s="803"/>
      <c r="V97" s="804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customHeight="1" x14ac:dyDescent="0.25">
      <c r="A98" s="797" t="s">
        <v>224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63"/>
      <c r="AB98" s="63"/>
      <c r="AC98" s="63"/>
    </row>
    <row r="99" spans="1:68" ht="37.5" customHeight="1" x14ac:dyDescent="0.25">
      <c r="A99" s="60" t="s">
        <v>225</v>
      </c>
      <c r="B99" s="60" t="s">
        <v>226</v>
      </c>
      <c r="C99" s="34">
        <v>4301060366</v>
      </c>
      <c r="D99" s="798">
        <v>4680115881532</v>
      </c>
      <c r="E99" s="798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130</v>
      </c>
      <c r="L99" s="35"/>
      <c r="M99" s="36" t="s">
        <v>82</v>
      </c>
      <c r="N99" s="36"/>
      <c r="O99" s="35">
        <v>30</v>
      </c>
      <c r="P99" s="8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800"/>
      <c r="R99" s="800"/>
      <c r="S99" s="800"/>
      <c r="T99" s="801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227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37.5" customHeight="1" x14ac:dyDescent="0.25">
      <c r="A100" s="60" t="s">
        <v>225</v>
      </c>
      <c r="B100" s="60" t="s">
        <v>228</v>
      </c>
      <c r="C100" s="34">
        <v>4301060371</v>
      </c>
      <c r="D100" s="798">
        <v>4680115881532</v>
      </c>
      <c r="E100" s="798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8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00"/>
      <c r="R100" s="800"/>
      <c r="S100" s="800"/>
      <c r="T100" s="801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229</v>
      </c>
      <c r="B101" s="60" t="s">
        <v>230</v>
      </c>
      <c r="C101" s="34">
        <v>4301060351</v>
      </c>
      <c r="D101" s="798">
        <v>4680115881464</v>
      </c>
      <c r="E101" s="798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88</v>
      </c>
      <c r="L101" s="35"/>
      <c r="M101" s="36" t="s">
        <v>133</v>
      </c>
      <c r="N101" s="36"/>
      <c r="O101" s="35">
        <v>30</v>
      </c>
      <c r="P101" s="8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800"/>
      <c r="R101" s="800"/>
      <c r="S101" s="800"/>
      <c r="T101" s="801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231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05"/>
      <c r="B102" s="805"/>
      <c r="C102" s="805"/>
      <c r="D102" s="805"/>
      <c r="E102" s="805"/>
      <c r="F102" s="805"/>
      <c r="G102" s="805"/>
      <c r="H102" s="805"/>
      <c r="I102" s="805"/>
      <c r="J102" s="805"/>
      <c r="K102" s="805"/>
      <c r="L102" s="805"/>
      <c r="M102" s="805"/>
      <c r="N102" s="805"/>
      <c r="O102" s="806"/>
      <c r="P102" s="802" t="s">
        <v>40</v>
      </c>
      <c r="Q102" s="803"/>
      <c r="R102" s="803"/>
      <c r="S102" s="803"/>
      <c r="T102" s="803"/>
      <c r="U102" s="803"/>
      <c r="V102" s="804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805"/>
      <c r="B103" s="805"/>
      <c r="C103" s="805"/>
      <c r="D103" s="805"/>
      <c r="E103" s="805"/>
      <c r="F103" s="805"/>
      <c r="G103" s="805"/>
      <c r="H103" s="805"/>
      <c r="I103" s="805"/>
      <c r="J103" s="805"/>
      <c r="K103" s="805"/>
      <c r="L103" s="805"/>
      <c r="M103" s="805"/>
      <c r="N103" s="805"/>
      <c r="O103" s="806"/>
      <c r="P103" s="802" t="s">
        <v>40</v>
      </c>
      <c r="Q103" s="803"/>
      <c r="R103" s="803"/>
      <c r="S103" s="803"/>
      <c r="T103" s="803"/>
      <c r="U103" s="803"/>
      <c r="V103" s="804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6.5" customHeight="1" x14ac:dyDescent="0.25">
      <c r="A104" s="796" t="s">
        <v>232</v>
      </c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796"/>
      <c r="P104" s="796"/>
      <c r="Q104" s="796"/>
      <c r="R104" s="796"/>
      <c r="S104" s="796"/>
      <c r="T104" s="796"/>
      <c r="U104" s="796"/>
      <c r="V104" s="796"/>
      <c r="W104" s="796"/>
      <c r="X104" s="796"/>
      <c r="Y104" s="796"/>
      <c r="Z104" s="796"/>
      <c r="AA104" s="62"/>
      <c r="AB104" s="62"/>
      <c r="AC104" s="62"/>
    </row>
    <row r="105" spans="1:68" ht="14.25" customHeight="1" x14ac:dyDescent="0.25">
      <c r="A105" s="797" t="s">
        <v>125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3"/>
      <c r="AB105" s="63"/>
      <c r="AC105" s="63"/>
    </row>
    <row r="106" spans="1:68" ht="27" customHeight="1" x14ac:dyDescent="0.25">
      <c r="A106" s="60" t="s">
        <v>233</v>
      </c>
      <c r="B106" s="60" t="s">
        <v>234</v>
      </c>
      <c r="C106" s="34">
        <v>4301011468</v>
      </c>
      <c r="D106" s="798">
        <v>4680115881327</v>
      </c>
      <c r="E106" s="798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130</v>
      </c>
      <c r="L106" s="35"/>
      <c r="M106" s="36" t="s">
        <v>171</v>
      </c>
      <c r="N106" s="36"/>
      <c r="O106" s="35">
        <v>50</v>
      </c>
      <c r="P106" s="8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800"/>
      <c r="R106" s="800"/>
      <c r="S106" s="800"/>
      <c r="T106" s="801"/>
      <c r="U106" s="37" t="s">
        <v>45</v>
      </c>
      <c r="V106" s="37" t="s">
        <v>45</v>
      </c>
      <c r="W106" s="38" t="s">
        <v>0</v>
      </c>
      <c r="X106" s="56">
        <v>150</v>
      </c>
      <c r="Y106" s="53">
        <f>IFERROR(IF(X106="",0,CEILING((X106/$H106),1)*$H106),"")</f>
        <v>151.20000000000002</v>
      </c>
      <c r="Z106" s="39">
        <f>IFERROR(IF(Y106=0,"",ROUNDUP(Y106/H106,0)*0.02175),"")</f>
        <v>0.30449999999999999</v>
      </c>
      <c r="AA106" s="65" t="s">
        <v>45</v>
      </c>
      <c r="AB106" s="66" t="s">
        <v>45</v>
      </c>
      <c r="AC106" s="175" t="s">
        <v>235</v>
      </c>
      <c r="AG106" s="75"/>
      <c r="AJ106" s="79"/>
      <c r="AK106" s="79"/>
      <c r="BB106" s="176" t="s">
        <v>66</v>
      </c>
      <c r="BM106" s="75">
        <f>IFERROR(X106*I106/H106,"0")</f>
        <v>156.66666666666666</v>
      </c>
      <c r="BN106" s="75">
        <f>IFERROR(Y106*I106/H106,"0")</f>
        <v>157.91999999999999</v>
      </c>
      <c r="BO106" s="75">
        <f>IFERROR(1/J106*(X106/H106),"0")</f>
        <v>0.24801587301587297</v>
      </c>
      <c r="BP106" s="75">
        <f>IFERROR(1/J106*(Y106/H106),"0")</f>
        <v>0.25</v>
      </c>
    </row>
    <row r="107" spans="1:68" ht="27" customHeight="1" x14ac:dyDescent="0.25">
      <c r="A107" s="60" t="s">
        <v>236</v>
      </c>
      <c r="B107" s="60" t="s">
        <v>237</v>
      </c>
      <c r="C107" s="34">
        <v>4301011476</v>
      </c>
      <c r="D107" s="798">
        <v>4680115881518</v>
      </c>
      <c r="E107" s="798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88</v>
      </c>
      <c r="L107" s="35"/>
      <c r="M107" s="36" t="s">
        <v>133</v>
      </c>
      <c r="N107" s="36"/>
      <c r="O107" s="35">
        <v>50</v>
      </c>
      <c r="P107" s="8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0"/>
      <c r="R107" s="800"/>
      <c r="S107" s="800"/>
      <c r="T107" s="80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238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239</v>
      </c>
      <c r="B108" s="60" t="s">
        <v>240</v>
      </c>
      <c r="C108" s="34">
        <v>4301012007</v>
      </c>
      <c r="D108" s="798">
        <v>4680115881303</v>
      </c>
      <c r="E108" s="798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88</v>
      </c>
      <c r="L108" s="35"/>
      <c r="M108" s="36" t="s">
        <v>171</v>
      </c>
      <c r="N108" s="36"/>
      <c r="O108" s="35">
        <v>50</v>
      </c>
      <c r="P108" s="85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800"/>
      <c r="R108" s="800"/>
      <c r="S108" s="800"/>
      <c r="T108" s="80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241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805"/>
      <c r="B109" s="805"/>
      <c r="C109" s="805"/>
      <c r="D109" s="805"/>
      <c r="E109" s="805"/>
      <c r="F109" s="805"/>
      <c r="G109" s="805"/>
      <c r="H109" s="805"/>
      <c r="I109" s="805"/>
      <c r="J109" s="805"/>
      <c r="K109" s="805"/>
      <c r="L109" s="805"/>
      <c r="M109" s="805"/>
      <c r="N109" s="805"/>
      <c r="O109" s="806"/>
      <c r="P109" s="802" t="s">
        <v>40</v>
      </c>
      <c r="Q109" s="803"/>
      <c r="R109" s="803"/>
      <c r="S109" s="803"/>
      <c r="T109" s="803"/>
      <c r="U109" s="803"/>
      <c r="V109" s="804"/>
      <c r="W109" s="40" t="s">
        <v>39</v>
      </c>
      <c r="X109" s="41">
        <f>IFERROR(X106/H106,"0")+IFERROR(X107/H107,"0")+IFERROR(X108/H108,"0")</f>
        <v>13.888888888888888</v>
      </c>
      <c r="Y109" s="41">
        <f>IFERROR(Y106/H106,"0")+IFERROR(Y107/H107,"0")+IFERROR(Y108/H108,"0")</f>
        <v>14</v>
      </c>
      <c r="Z109" s="41">
        <f>IFERROR(IF(Z106="",0,Z106),"0")+IFERROR(IF(Z107="",0,Z107),"0")+IFERROR(IF(Z108="",0,Z108),"0")</f>
        <v>0.30449999999999999</v>
      </c>
      <c r="AA109" s="64"/>
      <c r="AB109" s="64"/>
      <c r="AC109" s="64"/>
    </row>
    <row r="110" spans="1:68" x14ac:dyDescent="0.2">
      <c r="A110" s="805"/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6"/>
      <c r="P110" s="802" t="s">
        <v>40</v>
      </c>
      <c r="Q110" s="803"/>
      <c r="R110" s="803"/>
      <c r="S110" s="803"/>
      <c r="T110" s="803"/>
      <c r="U110" s="803"/>
      <c r="V110" s="804"/>
      <c r="W110" s="40" t="s">
        <v>0</v>
      </c>
      <c r="X110" s="41">
        <f>IFERROR(SUM(X106:X108),"0")</f>
        <v>150</v>
      </c>
      <c r="Y110" s="41">
        <f>IFERROR(SUM(Y106:Y108),"0")</f>
        <v>151.20000000000002</v>
      </c>
      <c r="Z110" s="40"/>
      <c r="AA110" s="64"/>
      <c r="AB110" s="64"/>
      <c r="AC110" s="64"/>
    </row>
    <row r="111" spans="1:68" ht="14.25" customHeight="1" x14ac:dyDescent="0.25">
      <c r="A111" s="797" t="s">
        <v>84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63"/>
      <c r="AB111" s="63"/>
      <c r="AC111" s="63"/>
    </row>
    <row r="112" spans="1:68" ht="27" customHeight="1" x14ac:dyDescent="0.25">
      <c r="A112" s="60" t="s">
        <v>242</v>
      </c>
      <c r="B112" s="60" t="s">
        <v>243</v>
      </c>
      <c r="C112" s="34">
        <v>4301051546</v>
      </c>
      <c r="D112" s="798">
        <v>4607091386967</v>
      </c>
      <c r="E112" s="798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130</v>
      </c>
      <c r="L112" s="35"/>
      <c r="M112" s="36" t="s">
        <v>133</v>
      </c>
      <c r="N112" s="36"/>
      <c r="O112" s="35">
        <v>45</v>
      </c>
      <c r="P112" s="85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0"/>
      <c r="R112" s="800"/>
      <c r="S112" s="800"/>
      <c r="T112" s="80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242</v>
      </c>
      <c r="B113" s="60" t="s">
        <v>245</v>
      </c>
      <c r="C113" s="34">
        <v>4301051437</v>
      </c>
      <c r="D113" s="798">
        <v>4607091386967</v>
      </c>
      <c r="E113" s="798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133</v>
      </c>
      <c r="N113" s="36"/>
      <c r="O113" s="35">
        <v>45</v>
      </c>
      <c r="P113" s="8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00"/>
      <c r="R113" s="800"/>
      <c r="S113" s="800"/>
      <c r="T113" s="80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244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customHeight="1" x14ac:dyDescent="0.25">
      <c r="A114" s="60" t="s">
        <v>246</v>
      </c>
      <c r="B114" s="60" t="s">
        <v>247</v>
      </c>
      <c r="C114" s="34">
        <v>4301051436</v>
      </c>
      <c r="D114" s="798">
        <v>4607091385731</v>
      </c>
      <c r="E114" s="798"/>
      <c r="F114" s="59">
        <v>0.45</v>
      </c>
      <c r="G114" s="35">
        <v>6</v>
      </c>
      <c r="H114" s="59">
        <v>2.7</v>
      </c>
      <c r="I114" s="59">
        <v>2.972</v>
      </c>
      <c r="J114" s="35">
        <v>156</v>
      </c>
      <c r="K114" s="35" t="s">
        <v>88</v>
      </c>
      <c r="L114" s="35"/>
      <c r="M114" s="36" t="s">
        <v>133</v>
      </c>
      <c r="N114" s="36"/>
      <c r="O114" s="35">
        <v>45</v>
      </c>
      <c r="P114" s="8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800"/>
      <c r="R114" s="800"/>
      <c r="S114" s="800"/>
      <c r="T114" s="801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IFERROR(IF(Y114=0,"",ROUNDUP(Y114/H114,0)*0.00753),"")</f>
        <v/>
      </c>
      <c r="AA114" s="65" t="s">
        <v>45</v>
      </c>
      <c r="AB114" s="66" t="s">
        <v>45</v>
      </c>
      <c r="AC114" s="185" t="s">
        <v>244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248</v>
      </c>
      <c r="B115" s="60" t="s">
        <v>249</v>
      </c>
      <c r="C115" s="34">
        <v>4301051438</v>
      </c>
      <c r="D115" s="798">
        <v>4680115880894</v>
      </c>
      <c r="E115" s="798"/>
      <c r="F115" s="59">
        <v>0.33</v>
      </c>
      <c r="G115" s="35">
        <v>6</v>
      </c>
      <c r="H115" s="59">
        <v>1.98</v>
      </c>
      <c r="I115" s="59">
        <v>2.258</v>
      </c>
      <c r="J115" s="35">
        <v>156</v>
      </c>
      <c r="K115" s="35" t="s">
        <v>88</v>
      </c>
      <c r="L115" s="35"/>
      <c r="M115" s="36" t="s">
        <v>133</v>
      </c>
      <c r="N115" s="36"/>
      <c r="O115" s="35">
        <v>45</v>
      </c>
      <c r="P115" s="8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0"/>
      <c r="R115" s="800"/>
      <c r="S115" s="800"/>
      <c r="T115" s="801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250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251</v>
      </c>
      <c r="B116" s="60" t="s">
        <v>252</v>
      </c>
      <c r="C116" s="34">
        <v>4301051439</v>
      </c>
      <c r="D116" s="798">
        <v>4680115880214</v>
      </c>
      <c r="E116" s="798"/>
      <c r="F116" s="59">
        <v>0.45</v>
      </c>
      <c r="G116" s="35">
        <v>6</v>
      </c>
      <c r="H116" s="59">
        <v>2.7</v>
      </c>
      <c r="I116" s="59">
        <v>2.988</v>
      </c>
      <c r="J116" s="35">
        <v>132</v>
      </c>
      <c r="K116" s="35" t="s">
        <v>88</v>
      </c>
      <c r="L116" s="35"/>
      <c r="M116" s="36" t="s">
        <v>133</v>
      </c>
      <c r="N116" s="36"/>
      <c r="O116" s="35">
        <v>45</v>
      </c>
      <c r="P116" s="8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0"/>
      <c r="R116" s="800"/>
      <c r="S116" s="800"/>
      <c r="T116" s="801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IFERROR(IF(Y116=0,"",ROUNDUP(Y116/H116,0)*0.00902),"")</f>
        <v/>
      </c>
      <c r="AA116" s="65" t="s">
        <v>45</v>
      </c>
      <c r="AB116" s="66" t="s">
        <v>45</v>
      </c>
      <c r="AC116" s="189" t="s">
        <v>253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805"/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  <c r="M117" s="805"/>
      <c r="N117" s="805"/>
      <c r="O117" s="806"/>
      <c r="P117" s="802" t="s">
        <v>40</v>
      </c>
      <c r="Q117" s="803"/>
      <c r="R117" s="803"/>
      <c r="S117" s="803"/>
      <c r="T117" s="803"/>
      <c r="U117" s="803"/>
      <c r="V117" s="804"/>
      <c r="W117" s="40" t="s">
        <v>39</v>
      </c>
      <c r="X117" s="41">
        <f>IFERROR(X112/H112,"0")+IFERROR(X113/H113,"0")+IFERROR(X114/H114,"0")+IFERROR(X115/H115,"0")+IFERROR(X116/H116,"0")</f>
        <v>0</v>
      </c>
      <c r="Y117" s="41">
        <f>IFERROR(Y112/H112,"0")+IFERROR(Y113/H113,"0")+IFERROR(Y114/H114,"0")+IFERROR(Y115/H115,"0")+IFERROR(Y116/H116,"0")</f>
        <v>0</v>
      </c>
      <c r="Z117" s="41">
        <f>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805"/>
      <c r="B118" s="805"/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  <c r="N118" s="805"/>
      <c r="O118" s="806"/>
      <c r="P118" s="802" t="s">
        <v>40</v>
      </c>
      <c r="Q118" s="803"/>
      <c r="R118" s="803"/>
      <c r="S118" s="803"/>
      <c r="T118" s="803"/>
      <c r="U118" s="803"/>
      <c r="V118" s="804"/>
      <c r="W118" s="40" t="s">
        <v>0</v>
      </c>
      <c r="X118" s="41">
        <f>IFERROR(SUM(X112:X116),"0")</f>
        <v>0</v>
      </c>
      <c r="Y118" s="41">
        <f>IFERROR(SUM(Y112:Y116),"0")</f>
        <v>0</v>
      </c>
      <c r="Z118" s="40"/>
      <c r="AA118" s="64"/>
      <c r="AB118" s="64"/>
      <c r="AC118" s="64"/>
    </row>
    <row r="119" spans="1:68" ht="16.5" customHeight="1" x14ac:dyDescent="0.25">
      <c r="A119" s="796" t="s">
        <v>254</v>
      </c>
      <c r="B119" s="796"/>
      <c r="C119" s="796"/>
      <c r="D119" s="796"/>
      <c r="E119" s="796"/>
      <c r="F119" s="796"/>
      <c r="G119" s="796"/>
      <c r="H119" s="796"/>
      <c r="I119" s="796"/>
      <c r="J119" s="796"/>
      <c r="K119" s="796"/>
      <c r="L119" s="796"/>
      <c r="M119" s="796"/>
      <c r="N119" s="796"/>
      <c r="O119" s="796"/>
      <c r="P119" s="796"/>
      <c r="Q119" s="796"/>
      <c r="R119" s="796"/>
      <c r="S119" s="796"/>
      <c r="T119" s="796"/>
      <c r="U119" s="796"/>
      <c r="V119" s="796"/>
      <c r="W119" s="796"/>
      <c r="X119" s="796"/>
      <c r="Y119" s="796"/>
      <c r="Z119" s="796"/>
      <c r="AA119" s="62"/>
      <c r="AB119" s="62"/>
      <c r="AC119" s="62"/>
    </row>
    <row r="120" spans="1:68" ht="14.25" customHeight="1" x14ac:dyDescent="0.25">
      <c r="A120" s="797" t="s">
        <v>125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63"/>
      <c r="AB120" s="63"/>
      <c r="AC120" s="63"/>
    </row>
    <row r="121" spans="1:68" ht="16.5" customHeight="1" x14ac:dyDescent="0.25">
      <c r="A121" s="60" t="s">
        <v>255</v>
      </c>
      <c r="B121" s="60" t="s">
        <v>256</v>
      </c>
      <c r="C121" s="34">
        <v>4301011703</v>
      </c>
      <c r="D121" s="798">
        <v>4680115882133</v>
      </c>
      <c r="E121" s="798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130</v>
      </c>
      <c r="L121" s="35"/>
      <c r="M121" s="36" t="s">
        <v>129</v>
      </c>
      <c r="N121" s="36"/>
      <c r="O121" s="35">
        <v>50</v>
      </c>
      <c r="P121" s="8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800"/>
      <c r="R121" s="800"/>
      <c r="S121" s="800"/>
      <c r="T121" s="801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255</v>
      </c>
      <c r="B122" s="60" t="s">
        <v>258</v>
      </c>
      <c r="C122" s="34">
        <v>4301011514</v>
      </c>
      <c r="D122" s="798">
        <v>4680115882133</v>
      </c>
      <c r="E122" s="798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129</v>
      </c>
      <c r="N122" s="36"/>
      <c r="O122" s="35">
        <v>50</v>
      </c>
      <c r="P122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00"/>
      <c r="R122" s="800"/>
      <c r="S122" s="800"/>
      <c r="T122" s="801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260</v>
      </c>
      <c r="B123" s="60" t="s">
        <v>261</v>
      </c>
      <c r="C123" s="34">
        <v>4301011417</v>
      </c>
      <c r="D123" s="798">
        <v>4680115880269</v>
      </c>
      <c r="E123" s="798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88</v>
      </c>
      <c r="L123" s="35"/>
      <c r="M123" s="36" t="s">
        <v>133</v>
      </c>
      <c r="N123" s="36"/>
      <c r="O123" s="35">
        <v>50</v>
      </c>
      <c r="P123" s="8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0"/>
      <c r="R123" s="800"/>
      <c r="S123" s="800"/>
      <c r="T123" s="801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259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262</v>
      </c>
      <c r="B124" s="60" t="s">
        <v>263</v>
      </c>
      <c r="C124" s="34">
        <v>4301011415</v>
      </c>
      <c r="D124" s="798">
        <v>4680115880429</v>
      </c>
      <c r="E124" s="798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88</v>
      </c>
      <c r="L124" s="35"/>
      <c r="M124" s="36" t="s">
        <v>133</v>
      </c>
      <c r="N124" s="36"/>
      <c r="O124" s="35">
        <v>50</v>
      </c>
      <c r="P124" s="8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0"/>
      <c r="R124" s="800"/>
      <c r="S124" s="800"/>
      <c r="T124" s="80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4301011462</v>
      </c>
      <c r="D125" s="798">
        <v>4680115881457</v>
      </c>
      <c r="E125" s="798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133</v>
      </c>
      <c r="N125" s="36"/>
      <c r="O125" s="35">
        <v>50</v>
      </c>
      <c r="P125" s="8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0"/>
      <c r="R125" s="800"/>
      <c r="S125" s="800"/>
      <c r="T125" s="80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05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05"/>
      <c r="O126" s="806"/>
      <c r="P126" s="802" t="s">
        <v>40</v>
      </c>
      <c r="Q126" s="803"/>
      <c r="R126" s="803"/>
      <c r="S126" s="803"/>
      <c r="T126" s="803"/>
      <c r="U126" s="803"/>
      <c r="V126" s="804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05"/>
      <c r="O127" s="806"/>
      <c r="P127" s="802" t="s">
        <v>40</v>
      </c>
      <c r="Q127" s="803"/>
      <c r="R127" s="803"/>
      <c r="S127" s="803"/>
      <c r="T127" s="803"/>
      <c r="U127" s="803"/>
      <c r="V127" s="804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797" t="s">
        <v>177</v>
      </c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797"/>
      <c r="P128" s="797"/>
      <c r="Q128" s="797"/>
      <c r="R128" s="797"/>
      <c r="S128" s="797"/>
      <c r="T128" s="797"/>
      <c r="U128" s="797"/>
      <c r="V128" s="797"/>
      <c r="W128" s="797"/>
      <c r="X128" s="797"/>
      <c r="Y128" s="797"/>
      <c r="Z128" s="797"/>
      <c r="AA128" s="63"/>
      <c r="AB128" s="63"/>
      <c r="AC128" s="63"/>
    </row>
    <row r="129" spans="1:68" ht="16.5" customHeight="1" x14ac:dyDescent="0.25">
      <c r="A129" s="60" t="s">
        <v>266</v>
      </c>
      <c r="B129" s="60" t="s">
        <v>267</v>
      </c>
      <c r="C129" s="34">
        <v>4301020235</v>
      </c>
      <c r="D129" s="798">
        <v>4680115881488</v>
      </c>
      <c r="E129" s="798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130</v>
      </c>
      <c r="L129" s="35"/>
      <c r="M129" s="36" t="s">
        <v>129</v>
      </c>
      <c r="N129" s="36"/>
      <c r="O129" s="35">
        <v>50</v>
      </c>
      <c r="P129" s="8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800"/>
      <c r="R129" s="800"/>
      <c r="S129" s="800"/>
      <c r="T129" s="801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266</v>
      </c>
      <c r="B130" s="60" t="s">
        <v>269</v>
      </c>
      <c r="C130" s="34">
        <v>4301020345</v>
      </c>
      <c r="D130" s="798">
        <v>4680115881488</v>
      </c>
      <c r="E130" s="798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129</v>
      </c>
      <c r="N130" s="36"/>
      <c r="O130" s="35">
        <v>55</v>
      </c>
      <c r="P130" s="867" t="s">
        <v>270</v>
      </c>
      <c r="Q130" s="800"/>
      <c r="R130" s="800"/>
      <c r="S130" s="800"/>
      <c r="T130" s="80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272</v>
      </c>
      <c r="B131" s="60" t="s">
        <v>273</v>
      </c>
      <c r="C131" s="34">
        <v>4301020258</v>
      </c>
      <c r="D131" s="798">
        <v>4680115882775</v>
      </c>
      <c r="E131" s="798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/>
      <c r="M131" s="36" t="s">
        <v>133</v>
      </c>
      <c r="N131" s="36"/>
      <c r="O131" s="35">
        <v>50</v>
      </c>
      <c r="P131" s="8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0"/>
      <c r="R131" s="800"/>
      <c r="S131" s="800"/>
      <c r="T131" s="80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272</v>
      </c>
      <c r="B132" s="60" t="s">
        <v>274</v>
      </c>
      <c r="C132" s="34">
        <v>4301020346</v>
      </c>
      <c r="D132" s="798">
        <v>4680115882775</v>
      </c>
      <c r="E132" s="798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55</v>
      </c>
      <c r="P132" s="869" t="s">
        <v>275</v>
      </c>
      <c r="Q132" s="800"/>
      <c r="R132" s="800"/>
      <c r="S132" s="800"/>
      <c r="T132" s="801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271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4301020344</v>
      </c>
      <c r="D133" s="798">
        <v>4680115880658</v>
      </c>
      <c r="E133" s="798"/>
      <c r="F133" s="59">
        <v>0.4</v>
      </c>
      <c r="G133" s="35">
        <v>6</v>
      </c>
      <c r="H133" s="59">
        <v>2.4</v>
      </c>
      <c r="I133" s="59">
        <v>2.6</v>
      </c>
      <c r="J133" s="35">
        <v>156</v>
      </c>
      <c r="K133" s="35" t="s">
        <v>88</v>
      </c>
      <c r="L133" s="35"/>
      <c r="M133" s="36" t="s">
        <v>129</v>
      </c>
      <c r="N133" s="36"/>
      <c r="O133" s="35">
        <v>55</v>
      </c>
      <c r="P133" s="870" t="s">
        <v>278</v>
      </c>
      <c r="Q133" s="800"/>
      <c r="R133" s="800"/>
      <c r="S133" s="800"/>
      <c r="T133" s="80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IFERROR(IF(Y133=0,"",ROUNDUP(Y133/H133,0)*0.00753),"")</f>
        <v/>
      </c>
      <c r="AA133" s="65" t="s">
        <v>45</v>
      </c>
      <c r="AB133" s="66" t="s">
        <v>45</v>
      </c>
      <c r="AC133" s="209" t="s">
        <v>271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805"/>
      <c r="B134" s="805"/>
      <c r="C134" s="805"/>
      <c r="D134" s="805"/>
      <c r="E134" s="805"/>
      <c r="F134" s="805"/>
      <c r="G134" s="805"/>
      <c r="H134" s="805"/>
      <c r="I134" s="805"/>
      <c r="J134" s="805"/>
      <c r="K134" s="805"/>
      <c r="L134" s="805"/>
      <c r="M134" s="805"/>
      <c r="N134" s="805"/>
      <c r="O134" s="806"/>
      <c r="P134" s="802" t="s">
        <v>40</v>
      </c>
      <c r="Q134" s="803"/>
      <c r="R134" s="803"/>
      <c r="S134" s="803"/>
      <c r="T134" s="803"/>
      <c r="U134" s="803"/>
      <c r="V134" s="804"/>
      <c r="W134" s="40" t="s">
        <v>39</v>
      </c>
      <c r="X134" s="41">
        <f>IFERROR(X129/H129,"0")+IFERROR(X130/H130,"0")+IFERROR(X131/H131,"0")+IFERROR(X132/H132,"0")+IFERROR(X133/H133,"0")</f>
        <v>0</v>
      </c>
      <c r="Y134" s="41">
        <f>IFERROR(Y129/H129,"0")+IFERROR(Y130/H130,"0")+IFERROR(Y131/H131,"0")+IFERROR(Y132/H132,"0")+IFERROR(Y133/H133,"0")</f>
        <v>0</v>
      </c>
      <c r="Z134" s="41">
        <f>IFERROR(IF(Z129="",0,Z129),"0")+IFERROR(IF(Z130="",0,Z130),"0")+IFERROR(IF(Z131="",0,Z131),"0")+IFERROR(IF(Z132="",0,Z132),"0")+IFERROR(IF(Z133="",0,Z133),"0")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x14ac:dyDescent="0.2">
      <c r="A135" s="805"/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6"/>
      <c r="P135" s="802" t="s">
        <v>40</v>
      </c>
      <c r="Q135" s="803"/>
      <c r="R135" s="803"/>
      <c r="S135" s="803"/>
      <c r="T135" s="803"/>
      <c r="U135" s="803"/>
      <c r="V135" s="804"/>
      <c r="W135" s="40" t="s">
        <v>0</v>
      </c>
      <c r="X135" s="41">
        <f>IFERROR(SUM(X129:X133),"0")</f>
        <v>0</v>
      </c>
      <c r="Y135" s="41">
        <f>IFERROR(SUM(Y129:Y133),"0")</f>
        <v>0</v>
      </c>
      <c r="Z135" s="40"/>
      <c r="AA135" s="64"/>
      <c r="AB135" s="64"/>
      <c r="AC135" s="64"/>
    </row>
    <row r="136" spans="1:68" ht="14.25" customHeight="1" x14ac:dyDescent="0.25">
      <c r="A136" s="797" t="s">
        <v>84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63"/>
      <c r="AB136" s="63"/>
      <c r="AC136" s="63"/>
    </row>
    <row r="137" spans="1:68" ht="37.5" customHeight="1" x14ac:dyDescent="0.25">
      <c r="A137" s="60" t="s">
        <v>279</v>
      </c>
      <c r="B137" s="60" t="s">
        <v>280</v>
      </c>
      <c r="C137" s="34">
        <v>4301051360</v>
      </c>
      <c r="D137" s="798">
        <v>4607091385168</v>
      </c>
      <c r="E137" s="798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130</v>
      </c>
      <c r="L137" s="35"/>
      <c r="M137" s="36" t="s">
        <v>133</v>
      </c>
      <c r="N137" s="36"/>
      <c r="O137" s="35">
        <v>45</v>
      </c>
      <c r="P137" s="8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0"/>
      <c r="R137" s="800"/>
      <c r="S137" s="800"/>
      <c r="T137" s="801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26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281</v>
      </c>
      <c r="AG137" s="75"/>
      <c r="AJ137" s="79"/>
      <c r="AK137" s="79"/>
      <c r="BB137" s="212" t="s">
        <v>66</v>
      </c>
      <c r="BM137" s="75">
        <f t="shared" ref="BM137:BM143" si="27">IFERROR(X137*I137/H137,"0")</f>
        <v>0</v>
      </c>
      <c r="BN137" s="75">
        <f t="shared" ref="BN137:BN143" si="28">IFERROR(Y137*I137/H137,"0")</f>
        <v>0</v>
      </c>
      <c r="BO137" s="75">
        <f t="shared" ref="BO137:BO143" si="29">IFERROR(1/J137*(X137/H137),"0")</f>
        <v>0</v>
      </c>
      <c r="BP137" s="75">
        <f t="shared" ref="BP137:BP143" si="30">IFERROR(1/J137*(Y137/H137),"0")</f>
        <v>0</v>
      </c>
    </row>
    <row r="138" spans="1:68" ht="27" customHeight="1" x14ac:dyDescent="0.25">
      <c r="A138" s="60" t="s">
        <v>279</v>
      </c>
      <c r="B138" s="60" t="s">
        <v>282</v>
      </c>
      <c r="C138" s="34">
        <v>4301051612</v>
      </c>
      <c r="D138" s="798">
        <v>4607091385168</v>
      </c>
      <c r="E138" s="798"/>
      <c r="F138" s="59">
        <v>1.4</v>
      </c>
      <c r="G138" s="35">
        <v>6</v>
      </c>
      <c r="H138" s="59">
        <v>8.4</v>
      </c>
      <c r="I138" s="59">
        <v>8.9580000000000002</v>
      </c>
      <c r="J138" s="35">
        <v>56</v>
      </c>
      <c r="K138" s="35" t="s">
        <v>130</v>
      </c>
      <c r="L138" s="35"/>
      <c r="M138" s="36" t="s">
        <v>82</v>
      </c>
      <c r="N138" s="36"/>
      <c r="O138" s="35">
        <v>45</v>
      </c>
      <c r="P138" s="8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0"/>
      <c r="R138" s="800"/>
      <c r="S138" s="800"/>
      <c r="T138" s="801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6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si="27"/>
        <v>0</v>
      </c>
      <c r="BN138" s="75">
        <f t="shared" si="28"/>
        <v>0</v>
      </c>
      <c r="BO138" s="75">
        <f t="shared" si="29"/>
        <v>0</v>
      </c>
      <c r="BP138" s="75">
        <f t="shared" si="30"/>
        <v>0</v>
      </c>
    </row>
    <row r="139" spans="1:68" ht="37.5" customHeight="1" x14ac:dyDescent="0.25">
      <c r="A139" s="60" t="s">
        <v>284</v>
      </c>
      <c r="B139" s="60" t="s">
        <v>285</v>
      </c>
      <c r="C139" s="34">
        <v>4301051742</v>
      </c>
      <c r="D139" s="798">
        <v>4680115884540</v>
      </c>
      <c r="E139" s="798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130</v>
      </c>
      <c r="L139" s="35"/>
      <c r="M139" s="36" t="s">
        <v>133</v>
      </c>
      <c r="N139" s="36"/>
      <c r="O139" s="35">
        <v>45</v>
      </c>
      <c r="P139" s="873" t="s">
        <v>286</v>
      </c>
      <c r="Q139" s="800"/>
      <c r="R139" s="800"/>
      <c r="S139" s="800"/>
      <c r="T139" s="801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287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customHeight="1" x14ac:dyDescent="0.25">
      <c r="A140" s="60" t="s">
        <v>288</v>
      </c>
      <c r="B140" s="60" t="s">
        <v>289</v>
      </c>
      <c r="C140" s="34">
        <v>4301051362</v>
      </c>
      <c r="D140" s="798">
        <v>4607091383256</v>
      </c>
      <c r="E140" s="798"/>
      <c r="F140" s="59">
        <v>0.33</v>
      </c>
      <c r="G140" s="35">
        <v>6</v>
      </c>
      <c r="H140" s="59">
        <v>1.98</v>
      </c>
      <c r="I140" s="59">
        <v>2.246</v>
      </c>
      <c r="J140" s="35">
        <v>156</v>
      </c>
      <c r="K140" s="35" t="s">
        <v>88</v>
      </c>
      <c r="L140" s="35"/>
      <c r="M140" s="36" t="s">
        <v>133</v>
      </c>
      <c r="N140" s="36"/>
      <c r="O140" s="35">
        <v>45</v>
      </c>
      <c r="P140" s="8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800"/>
      <c r="R140" s="800"/>
      <c r="S140" s="800"/>
      <c r="T140" s="80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281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290</v>
      </c>
      <c r="B141" s="60" t="s">
        <v>291</v>
      </c>
      <c r="C141" s="34">
        <v>4301051358</v>
      </c>
      <c r="D141" s="798">
        <v>4607091385748</v>
      </c>
      <c r="E141" s="798"/>
      <c r="F141" s="59">
        <v>0.45</v>
      </c>
      <c r="G141" s="35">
        <v>6</v>
      </c>
      <c r="H141" s="59">
        <v>2.7</v>
      </c>
      <c r="I141" s="59">
        <v>2.972</v>
      </c>
      <c r="J141" s="35">
        <v>156</v>
      </c>
      <c r="K141" s="35" t="s">
        <v>88</v>
      </c>
      <c r="L141" s="35"/>
      <c r="M141" s="36" t="s">
        <v>133</v>
      </c>
      <c r="N141" s="36"/>
      <c r="O141" s="35">
        <v>45</v>
      </c>
      <c r="P141" s="8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0"/>
      <c r="R141" s="800"/>
      <c r="S141" s="800"/>
      <c r="T141" s="80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281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27" customHeight="1" x14ac:dyDescent="0.25">
      <c r="A142" s="60" t="s">
        <v>292</v>
      </c>
      <c r="B142" s="60" t="s">
        <v>293</v>
      </c>
      <c r="C142" s="34">
        <v>4301051740</v>
      </c>
      <c r="D142" s="798">
        <v>4680115884533</v>
      </c>
      <c r="E142" s="798"/>
      <c r="F142" s="59">
        <v>0.3</v>
      </c>
      <c r="G142" s="35">
        <v>6</v>
      </c>
      <c r="H142" s="59">
        <v>1.8</v>
      </c>
      <c r="I142" s="59">
        <v>2</v>
      </c>
      <c r="J142" s="35">
        <v>156</v>
      </c>
      <c r="K142" s="35" t="s">
        <v>88</v>
      </c>
      <c r="L142" s="35"/>
      <c r="M142" s="36" t="s">
        <v>133</v>
      </c>
      <c r="N142" s="36"/>
      <c r="O142" s="35">
        <v>45</v>
      </c>
      <c r="P142" s="87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800"/>
      <c r="R142" s="800"/>
      <c r="S142" s="800"/>
      <c r="T142" s="80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4301051480</v>
      </c>
      <c r="D143" s="798">
        <v>4680115882645</v>
      </c>
      <c r="E143" s="798"/>
      <c r="F143" s="59">
        <v>0.3</v>
      </c>
      <c r="G143" s="35">
        <v>6</v>
      </c>
      <c r="H143" s="59">
        <v>1.8</v>
      </c>
      <c r="I143" s="59">
        <v>2.66</v>
      </c>
      <c r="J143" s="35">
        <v>156</v>
      </c>
      <c r="K143" s="35" t="s">
        <v>88</v>
      </c>
      <c r="L143" s="35"/>
      <c r="M143" s="36" t="s">
        <v>82</v>
      </c>
      <c r="N143" s="36"/>
      <c r="O143" s="35">
        <v>40</v>
      </c>
      <c r="P143" s="8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800"/>
      <c r="R143" s="800"/>
      <c r="S143" s="800"/>
      <c r="T143" s="80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x14ac:dyDescent="0.2">
      <c r="A144" s="805"/>
      <c r="B144" s="805"/>
      <c r="C144" s="805"/>
      <c r="D144" s="805"/>
      <c r="E144" s="805"/>
      <c r="F144" s="805"/>
      <c r="G144" s="805"/>
      <c r="H144" s="805"/>
      <c r="I144" s="805"/>
      <c r="J144" s="805"/>
      <c r="K144" s="805"/>
      <c r="L144" s="805"/>
      <c r="M144" s="805"/>
      <c r="N144" s="805"/>
      <c r="O144" s="806"/>
      <c r="P144" s="802" t="s">
        <v>40</v>
      </c>
      <c r="Q144" s="803"/>
      <c r="R144" s="803"/>
      <c r="S144" s="803"/>
      <c r="T144" s="803"/>
      <c r="U144" s="803"/>
      <c r="V144" s="804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x14ac:dyDescent="0.2">
      <c r="A145" s="805"/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6"/>
      <c r="P145" s="802" t="s">
        <v>40</v>
      </c>
      <c r="Q145" s="803"/>
      <c r="R145" s="803"/>
      <c r="S145" s="803"/>
      <c r="T145" s="803"/>
      <c r="U145" s="803"/>
      <c r="V145" s="804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customHeight="1" x14ac:dyDescent="0.25">
      <c r="A146" s="797" t="s">
        <v>224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63"/>
      <c r="AB146" s="63"/>
      <c r="AC146" s="63"/>
    </row>
    <row r="147" spans="1:68" ht="37.5" customHeight="1" x14ac:dyDescent="0.25">
      <c r="A147" s="60" t="s">
        <v>298</v>
      </c>
      <c r="B147" s="60" t="s">
        <v>299</v>
      </c>
      <c r="C147" s="34">
        <v>4301060356</v>
      </c>
      <c r="D147" s="798">
        <v>4680115882652</v>
      </c>
      <c r="E147" s="798"/>
      <c r="F147" s="59">
        <v>0.33</v>
      </c>
      <c r="G147" s="35">
        <v>6</v>
      </c>
      <c r="H147" s="59">
        <v>1.98</v>
      </c>
      <c r="I147" s="59">
        <v>2.84</v>
      </c>
      <c r="J147" s="35">
        <v>156</v>
      </c>
      <c r="K147" s="35" t="s">
        <v>88</v>
      </c>
      <c r="L147" s="35"/>
      <c r="M147" s="36" t="s">
        <v>82</v>
      </c>
      <c r="N147" s="36"/>
      <c r="O147" s="35">
        <v>40</v>
      </c>
      <c r="P147" s="8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0"/>
      <c r="R147" s="800"/>
      <c r="S147" s="800"/>
      <c r="T147" s="801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25" t="s">
        <v>300</v>
      </c>
      <c r="AG147" s="75"/>
      <c r="AJ147" s="79"/>
      <c r="AK147" s="79"/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customHeight="1" x14ac:dyDescent="0.25">
      <c r="A148" s="60" t="s">
        <v>301</v>
      </c>
      <c r="B148" s="60" t="s">
        <v>302</v>
      </c>
      <c r="C148" s="34">
        <v>4301060309</v>
      </c>
      <c r="D148" s="798">
        <v>4680115880238</v>
      </c>
      <c r="E148" s="798"/>
      <c r="F148" s="59">
        <v>0.33</v>
      </c>
      <c r="G148" s="35">
        <v>6</v>
      </c>
      <c r="H148" s="59">
        <v>1.98</v>
      </c>
      <c r="I148" s="59">
        <v>2.258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8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800"/>
      <c r="R148" s="800"/>
      <c r="S148" s="800"/>
      <c r="T148" s="801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805"/>
      <c r="B149" s="805"/>
      <c r="C149" s="805"/>
      <c r="D149" s="805"/>
      <c r="E149" s="805"/>
      <c r="F149" s="805"/>
      <c r="G149" s="805"/>
      <c r="H149" s="805"/>
      <c r="I149" s="805"/>
      <c r="J149" s="805"/>
      <c r="K149" s="805"/>
      <c r="L149" s="805"/>
      <c r="M149" s="805"/>
      <c r="N149" s="805"/>
      <c r="O149" s="806"/>
      <c r="P149" s="802" t="s">
        <v>40</v>
      </c>
      <c r="Q149" s="803"/>
      <c r="R149" s="803"/>
      <c r="S149" s="803"/>
      <c r="T149" s="803"/>
      <c r="U149" s="803"/>
      <c r="V149" s="804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805"/>
      <c r="B150" s="805"/>
      <c r="C150" s="805"/>
      <c r="D150" s="805"/>
      <c r="E150" s="805"/>
      <c r="F150" s="805"/>
      <c r="G150" s="805"/>
      <c r="H150" s="805"/>
      <c r="I150" s="805"/>
      <c r="J150" s="805"/>
      <c r="K150" s="805"/>
      <c r="L150" s="805"/>
      <c r="M150" s="805"/>
      <c r="N150" s="805"/>
      <c r="O150" s="806"/>
      <c r="P150" s="802" t="s">
        <v>40</v>
      </c>
      <c r="Q150" s="803"/>
      <c r="R150" s="803"/>
      <c r="S150" s="803"/>
      <c r="T150" s="803"/>
      <c r="U150" s="803"/>
      <c r="V150" s="804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796" t="s">
        <v>304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62"/>
      <c r="AB151" s="62"/>
      <c r="AC151" s="62"/>
    </row>
    <row r="152" spans="1:68" ht="14.25" customHeight="1" x14ac:dyDescent="0.25">
      <c r="A152" s="797" t="s">
        <v>125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3"/>
      <c r="AB152" s="63"/>
      <c r="AC152" s="63"/>
    </row>
    <row r="153" spans="1:68" ht="27" customHeight="1" x14ac:dyDescent="0.25">
      <c r="A153" s="60" t="s">
        <v>305</v>
      </c>
      <c r="B153" s="60" t="s">
        <v>306</v>
      </c>
      <c r="C153" s="34">
        <v>4301011564</v>
      </c>
      <c r="D153" s="798">
        <v>4680115882577</v>
      </c>
      <c r="E153" s="798"/>
      <c r="F153" s="59">
        <v>0.4</v>
      </c>
      <c r="G153" s="35">
        <v>8</v>
      </c>
      <c r="H153" s="59">
        <v>3.2</v>
      </c>
      <c r="I153" s="59">
        <v>3.4</v>
      </c>
      <c r="J153" s="35">
        <v>156</v>
      </c>
      <c r="K153" s="35" t="s">
        <v>88</v>
      </c>
      <c r="L153" s="35"/>
      <c r="M153" s="36" t="s">
        <v>119</v>
      </c>
      <c r="N153" s="36"/>
      <c r="O153" s="35">
        <v>90</v>
      </c>
      <c r="P153" s="8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0"/>
      <c r="R153" s="800"/>
      <c r="S153" s="800"/>
      <c r="T153" s="80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29" t="s">
        <v>307</v>
      </c>
      <c r="AG153" s="75"/>
      <c r="AJ153" s="79"/>
      <c r="AK153" s="79"/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305</v>
      </c>
      <c r="B154" s="60" t="s">
        <v>308</v>
      </c>
      <c r="C154" s="34">
        <v>4301011562</v>
      </c>
      <c r="D154" s="798">
        <v>4680115882577</v>
      </c>
      <c r="E154" s="798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8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0"/>
      <c r="R154" s="800"/>
      <c r="S154" s="800"/>
      <c r="T154" s="80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307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05"/>
      <c r="B155" s="805"/>
      <c r="C155" s="805"/>
      <c r="D155" s="805"/>
      <c r="E155" s="805"/>
      <c r="F155" s="805"/>
      <c r="G155" s="805"/>
      <c r="H155" s="805"/>
      <c r="I155" s="805"/>
      <c r="J155" s="805"/>
      <c r="K155" s="805"/>
      <c r="L155" s="805"/>
      <c r="M155" s="805"/>
      <c r="N155" s="805"/>
      <c r="O155" s="806"/>
      <c r="P155" s="802" t="s">
        <v>40</v>
      </c>
      <c r="Q155" s="803"/>
      <c r="R155" s="803"/>
      <c r="S155" s="803"/>
      <c r="T155" s="803"/>
      <c r="U155" s="803"/>
      <c r="V155" s="804"/>
      <c r="W155" s="40" t="s">
        <v>39</v>
      </c>
      <c r="X155" s="41">
        <f>IFERROR(X153/H153,"0")+IFERROR(X154/H154,"0")</f>
        <v>0</v>
      </c>
      <c r="Y155" s="41">
        <f>IFERROR(Y153/H153,"0")+IFERROR(Y154/H154,"0")</f>
        <v>0</v>
      </c>
      <c r="Z155" s="41">
        <f>IFERROR(IF(Z153="",0,Z153),"0")+IFERROR(IF(Z154="",0,Z154),"0")</f>
        <v>0</v>
      </c>
      <c r="AA155" s="64"/>
      <c r="AB155" s="64"/>
      <c r="AC155" s="64"/>
    </row>
    <row r="156" spans="1:68" x14ac:dyDescent="0.2">
      <c r="A156" s="805"/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6"/>
      <c r="P156" s="802" t="s">
        <v>40</v>
      </c>
      <c r="Q156" s="803"/>
      <c r="R156" s="803"/>
      <c r="S156" s="803"/>
      <c r="T156" s="803"/>
      <c r="U156" s="803"/>
      <c r="V156" s="804"/>
      <c r="W156" s="40" t="s">
        <v>0</v>
      </c>
      <c r="X156" s="41">
        <f>IFERROR(SUM(X153:X154),"0")</f>
        <v>0</v>
      </c>
      <c r="Y156" s="41">
        <f>IFERROR(SUM(Y153:Y154),"0")</f>
        <v>0</v>
      </c>
      <c r="Z156" s="40"/>
      <c r="AA156" s="64"/>
      <c r="AB156" s="64"/>
      <c r="AC156" s="64"/>
    </row>
    <row r="157" spans="1:68" ht="14.25" customHeight="1" x14ac:dyDescent="0.25">
      <c r="A157" s="797" t="s">
        <v>78</v>
      </c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797"/>
      <c r="P157" s="797"/>
      <c r="Q157" s="797"/>
      <c r="R157" s="797"/>
      <c r="S157" s="797"/>
      <c r="T157" s="797"/>
      <c r="U157" s="797"/>
      <c r="V157" s="797"/>
      <c r="W157" s="797"/>
      <c r="X157" s="797"/>
      <c r="Y157" s="797"/>
      <c r="Z157" s="797"/>
      <c r="AA157" s="63"/>
      <c r="AB157" s="63"/>
      <c r="AC157" s="63"/>
    </row>
    <row r="158" spans="1:68" ht="27" customHeight="1" x14ac:dyDescent="0.25">
      <c r="A158" s="60" t="s">
        <v>309</v>
      </c>
      <c r="B158" s="60" t="s">
        <v>310</v>
      </c>
      <c r="C158" s="34">
        <v>4301031235</v>
      </c>
      <c r="D158" s="798">
        <v>4680115883444</v>
      </c>
      <c r="E158" s="798"/>
      <c r="F158" s="59">
        <v>0.35</v>
      </c>
      <c r="G158" s="35">
        <v>8</v>
      </c>
      <c r="H158" s="59">
        <v>2.8</v>
      </c>
      <c r="I158" s="59">
        <v>3.0880000000000001</v>
      </c>
      <c r="J158" s="35">
        <v>156</v>
      </c>
      <c r="K158" s="35" t="s">
        <v>88</v>
      </c>
      <c r="L158" s="35"/>
      <c r="M158" s="36" t="s">
        <v>119</v>
      </c>
      <c r="N158" s="36"/>
      <c r="O158" s="35">
        <v>90</v>
      </c>
      <c r="P158" s="8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0"/>
      <c r="R158" s="800"/>
      <c r="S158" s="800"/>
      <c r="T158" s="801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3" t="s">
        <v>311</v>
      </c>
      <c r="AG158" s="75"/>
      <c r="AJ158" s="79"/>
      <c r="AK158" s="79"/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309</v>
      </c>
      <c r="B159" s="60" t="s">
        <v>312</v>
      </c>
      <c r="C159" s="34">
        <v>4301031234</v>
      </c>
      <c r="D159" s="798">
        <v>4680115883444</v>
      </c>
      <c r="E159" s="798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8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0"/>
      <c r="R159" s="800"/>
      <c r="S159" s="800"/>
      <c r="T159" s="80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311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05"/>
      <c r="B160" s="805"/>
      <c r="C160" s="805"/>
      <c r="D160" s="805"/>
      <c r="E160" s="805"/>
      <c r="F160" s="805"/>
      <c r="G160" s="805"/>
      <c r="H160" s="805"/>
      <c r="I160" s="805"/>
      <c r="J160" s="805"/>
      <c r="K160" s="805"/>
      <c r="L160" s="805"/>
      <c r="M160" s="805"/>
      <c r="N160" s="805"/>
      <c r="O160" s="806"/>
      <c r="P160" s="802" t="s">
        <v>40</v>
      </c>
      <c r="Q160" s="803"/>
      <c r="R160" s="803"/>
      <c r="S160" s="803"/>
      <c r="T160" s="803"/>
      <c r="U160" s="803"/>
      <c r="V160" s="804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05"/>
      <c r="B161" s="805"/>
      <c r="C161" s="805"/>
      <c r="D161" s="805"/>
      <c r="E161" s="805"/>
      <c r="F161" s="805"/>
      <c r="G161" s="805"/>
      <c r="H161" s="805"/>
      <c r="I161" s="805"/>
      <c r="J161" s="805"/>
      <c r="K161" s="805"/>
      <c r="L161" s="805"/>
      <c r="M161" s="805"/>
      <c r="N161" s="805"/>
      <c r="O161" s="806"/>
      <c r="P161" s="802" t="s">
        <v>40</v>
      </c>
      <c r="Q161" s="803"/>
      <c r="R161" s="803"/>
      <c r="S161" s="803"/>
      <c r="T161" s="803"/>
      <c r="U161" s="803"/>
      <c r="V161" s="804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797" t="s">
        <v>84</v>
      </c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797"/>
      <c r="P162" s="797"/>
      <c r="Q162" s="797"/>
      <c r="R162" s="797"/>
      <c r="S162" s="797"/>
      <c r="T162" s="797"/>
      <c r="U162" s="797"/>
      <c r="V162" s="797"/>
      <c r="W162" s="797"/>
      <c r="X162" s="797"/>
      <c r="Y162" s="797"/>
      <c r="Z162" s="797"/>
      <c r="AA162" s="63"/>
      <c r="AB162" s="63"/>
      <c r="AC162" s="63"/>
    </row>
    <row r="163" spans="1:68" ht="16.5" customHeight="1" x14ac:dyDescent="0.25">
      <c r="A163" s="60" t="s">
        <v>313</v>
      </c>
      <c r="B163" s="60" t="s">
        <v>314</v>
      </c>
      <c r="C163" s="34">
        <v>4301051477</v>
      </c>
      <c r="D163" s="798">
        <v>4680115882584</v>
      </c>
      <c r="E163" s="798"/>
      <c r="F163" s="59">
        <v>0.33</v>
      </c>
      <c r="G163" s="35">
        <v>8</v>
      </c>
      <c r="H163" s="59">
        <v>2.64</v>
      </c>
      <c r="I163" s="59">
        <v>2.9279999999999999</v>
      </c>
      <c r="J163" s="35">
        <v>156</v>
      </c>
      <c r="K163" s="35" t="s">
        <v>88</v>
      </c>
      <c r="L163" s="35"/>
      <c r="M163" s="36" t="s">
        <v>119</v>
      </c>
      <c r="N163" s="36"/>
      <c r="O163" s="35">
        <v>60</v>
      </c>
      <c r="P163" s="8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800"/>
      <c r="R163" s="800"/>
      <c r="S163" s="800"/>
      <c r="T163" s="80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37" t="s">
        <v>307</v>
      </c>
      <c r="AG163" s="75"/>
      <c r="AJ163" s="79"/>
      <c r="AK163" s="79"/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313</v>
      </c>
      <c r="B164" s="60" t="s">
        <v>315</v>
      </c>
      <c r="C164" s="34">
        <v>4301051476</v>
      </c>
      <c r="D164" s="798">
        <v>4680115882584</v>
      </c>
      <c r="E164" s="798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88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0"/>
      <c r="R164" s="800"/>
      <c r="S164" s="800"/>
      <c r="T164" s="80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307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805"/>
      <c r="B165" s="805"/>
      <c r="C165" s="805"/>
      <c r="D165" s="805"/>
      <c r="E165" s="805"/>
      <c r="F165" s="805"/>
      <c r="G165" s="805"/>
      <c r="H165" s="805"/>
      <c r="I165" s="805"/>
      <c r="J165" s="805"/>
      <c r="K165" s="805"/>
      <c r="L165" s="805"/>
      <c r="M165" s="805"/>
      <c r="N165" s="805"/>
      <c r="O165" s="806"/>
      <c r="P165" s="802" t="s">
        <v>40</v>
      </c>
      <c r="Q165" s="803"/>
      <c r="R165" s="803"/>
      <c r="S165" s="803"/>
      <c r="T165" s="803"/>
      <c r="U165" s="803"/>
      <c r="V165" s="804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805"/>
      <c r="B166" s="805"/>
      <c r="C166" s="805"/>
      <c r="D166" s="805"/>
      <c r="E166" s="805"/>
      <c r="F166" s="805"/>
      <c r="G166" s="805"/>
      <c r="H166" s="805"/>
      <c r="I166" s="805"/>
      <c r="J166" s="805"/>
      <c r="K166" s="805"/>
      <c r="L166" s="805"/>
      <c r="M166" s="805"/>
      <c r="N166" s="805"/>
      <c r="O166" s="806"/>
      <c r="P166" s="802" t="s">
        <v>40</v>
      </c>
      <c r="Q166" s="803"/>
      <c r="R166" s="803"/>
      <c r="S166" s="803"/>
      <c r="T166" s="803"/>
      <c r="U166" s="803"/>
      <c r="V166" s="804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6.5" customHeight="1" x14ac:dyDescent="0.25">
      <c r="A167" s="796" t="s">
        <v>123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62"/>
      <c r="AB167" s="62"/>
      <c r="AC167" s="62"/>
    </row>
    <row r="168" spans="1:68" ht="14.25" customHeight="1" x14ac:dyDescent="0.25">
      <c r="A168" s="797" t="s">
        <v>125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63"/>
      <c r="AB168" s="63"/>
      <c r="AC168" s="63"/>
    </row>
    <row r="169" spans="1:68" ht="27" customHeight="1" x14ac:dyDescent="0.25">
      <c r="A169" s="60" t="s">
        <v>316</v>
      </c>
      <c r="B169" s="60" t="s">
        <v>317</v>
      </c>
      <c r="C169" s="34">
        <v>4301011192</v>
      </c>
      <c r="D169" s="798">
        <v>4607091382952</v>
      </c>
      <c r="E169" s="798"/>
      <c r="F169" s="59">
        <v>0.5</v>
      </c>
      <c r="G169" s="35">
        <v>6</v>
      </c>
      <c r="H169" s="59">
        <v>3</v>
      </c>
      <c r="I169" s="59">
        <v>3.2</v>
      </c>
      <c r="J169" s="35">
        <v>156</v>
      </c>
      <c r="K169" s="35" t="s">
        <v>88</v>
      </c>
      <c r="L169" s="35"/>
      <c r="M169" s="36" t="s">
        <v>129</v>
      </c>
      <c r="N169" s="36"/>
      <c r="O169" s="35">
        <v>50</v>
      </c>
      <c r="P169" s="8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800"/>
      <c r="R169" s="800"/>
      <c r="S169" s="800"/>
      <c r="T169" s="801"/>
      <c r="U169" s="37" t="s">
        <v>45</v>
      </c>
      <c r="V169" s="37" t="s">
        <v>45</v>
      </c>
      <c r="W169" s="38" t="s">
        <v>0</v>
      </c>
      <c r="X169" s="56">
        <v>30</v>
      </c>
      <c r="Y169" s="53">
        <f>IFERROR(IF(X169="",0,CEILING((X169/$H169),1)*$H169),"")</f>
        <v>30</v>
      </c>
      <c r="Z169" s="39">
        <f>IFERROR(IF(Y169=0,"",ROUNDUP(Y169/H169,0)*0.00753),"")</f>
        <v>7.5300000000000006E-2</v>
      </c>
      <c r="AA169" s="65" t="s">
        <v>45</v>
      </c>
      <c r="AB169" s="66" t="s">
        <v>45</v>
      </c>
      <c r="AC169" s="241" t="s">
        <v>318</v>
      </c>
      <c r="AG169" s="75"/>
      <c r="AJ169" s="79"/>
      <c r="AK169" s="79"/>
      <c r="BB169" s="242" t="s">
        <v>66</v>
      </c>
      <c r="BM169" s="75">
        <f>IFERROR(X169*I169/H169,"0")</f>
        <v>32</v>
      </c>
      <c r="BN169" s="75">
        <f>IFERROR(Y169*I169/H169,"0")</f>
        <v>32</v>
      </c>
      <c r="BO169" s="75">
        <f>IFERROR(1/J169*(X169/H169),"0")</f>
        <v>6.4102564102564097E-2</v>
      </c>
      <c r="BP169" s="75">
        <f>IFERROR(1/J169*(Y169/H169),"0")</f>
        <v>6.4102564102564097E-2</v>
      </c>
    </row>
    <row r="170" spans="1:68" ht="27" customHeight="1" x14ac:dyDescent="0.25">
      <c r="A170" s="60" t="s">
        <v>319</v>
      </c>
      <c r="B170" s="60" t="s">
        <v>320</v>
      </c>
      <c r="C170" s="34">
        <v>4301011705</v>
      </c>
      <c r="D170" s="798">
        <v>4607091384604</v>
      </c>
      <c r="E170" s="798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129</v>
      </c>
      <c r="N170" s="36"/>
      <c r="O170" s="35">
        <v>50</v>
      </c>
      <c r="P170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0"/>
      <c r="R170" s="800"/>
      <c r="S170" s="800"/>
      <c r="T170" s="80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05"/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  <c r="M171" s="805"/>
      <c r="N171" s="805"/>
      <c r="O171" s="806"/>
      <c r="P171" s="802" t="s">
        <v>40</v>
      </c>
      <c r="Q171" s="803"/>
      <c r="R171" s="803"/>
      <c r="S171" s="803"/>
      <c r="T171" s="803"/>
      <c r="U171" s="803"/>
      <c r="V171" s="804"/>
      <c r="W171" s="40" t="s">
        <v>39</v>
      </c>
      <c r="X171" s="41">
        <f>IFERROR(X169/H169,"0")+IFERROR(X170/H170,"0")</f>
        <v>10</v>
      </c>
      <c r="Y171" s="41">
        <f>IFERROR(Y169/H169,"0")+IFERROR(Y170/H170,"0")</f>
        <v>10</v>
      </c>
      <c r="Z171" s="41">
        <f>IFERROR(IF(Z169="",0,Z169),"0")+IFERROR(IF(Z170="",0,Z170),"0")</f>
        <v>7.5300000000000006E-2</v>
      </c>
      <c r="AA171" s="64"/>
      <c r="AB171" s="64"/>
      <c r="AC171" s="64"/>
    </row>
    <row r="172" spans="1:68" x14ac:dyDescent="0.2">
      <c r="A172" s="805"/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6"/>
      <c r="P172" s="802" t="s">
        <v>40</v>
      </c>
      <c r="Q172" s="803"/>
      <c r="R172" s="803"/>
      <c r="S172" s="803"/>
      <c r="T172" s="803"/>
      <c r="U172" s="803"/>
      <c r="V172" s="804"/>
      <c r="W172" s="40" t="s">
        <v>0</v>
      </c>
      <c r="X172" s="41">
        <f>IFERROR(SUM(X169:X170),"0")</f>
        <v>30</v>
      </c>
      <c r="Y172" s="41">
        <f>IFERROR(SUM(Y169:Y170),"0")</f>
        <v>30</v>
      </c>
      <c r="Z172" s="40"/>
      <c r="AA172" s="64"/>
      <c r="AB172" s="64"/>
      <c r="AC172" s="64"/>
    </row>
    <row r="173" spans="1:68" ht="14.25" customHeight="1" x14ac:dyDescent="0.25">
      <c r="A173" s="797" t="s">
        <v>78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63"/>
      <c r="AB173" s="63"/>
      <c r="AC173" s="63"/>
    </row>
    <row r="174" spans="1:68" ht="16.5" customHeight="1" x14ac:dyDescent="0.25">
      <c r="A174" s="60" t="s">
        <v>322</v>
      </c>
      <c r="B174" s="60" t="s">
        <v>323</v>
      </c>
      <c r="C174" s="34">
        <v>4301030895</v>
      </c>
      <c r="D174" s="798">
        <v>4607091387667</v>
      </c>
      <c r="E174" s="798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129</v>
      </c>
      <c r="N174" s="36"/>
      <c r="O174" s="35">
        <v>40</v>
      </c>
      <c r="P174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0"/>
      <c r="R174" s="800"/>
      <c r="S174" s="800"/>
      <c r="T174" s="801"/>
      <c r="U174" s="37" t="s">
        <v>45</v>
      </c>
      <c r="V174" s="37" t="s">
        <v>45</v>
      </c>
      <c r="W174" s="38" t="s">
        <v>0</v>
      </c>
      <c r="X174" s="56">
        <v>54</v>
      </c>
      <c r="Y174" s="53">
        <f>IFERROR(IF(X174="",0,CEILING((X174/$H174),1)*$H174),"")</f>
        <v>54</v>
      </c>
      <c r="Z174" s="39">
        <f>IFERROR(IF(Y174=0,"",ROUNDUP(Y174/H174,0)*0.02175),"")</f>
        <v>0.1305</v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57.780000000000008</v>
      </c>
      <c r="BN174" s="75">
        <f>IFERROR(Y174*I174/H174,"0")</f>
        <v>57.780000000000008</v>
      </c>
      <c r="BO174" s="75">
        <f>IFERROR(1/J174*(X174/H174),"0")</f>
        <v>0.10714285714285714</v>
      </c>
      <c r="BP174" s="75">
        <f>IFERROR(1/J174*(Y174/H174),"0")</f>
        <v>0.10714285714285714</v>
      </c>
    </row>
    <row r="175" spans="1:68" ht="27" customHeight="1" x14ac:dyDescent="0.25">
      <c r="A175" s="60" t="s">
        <v>325</v>
      </c>
      <c r="B175" s="60" t="s">
        <v>326</v>
      </c>
      <c r="C175" s="34">
        <v>4301030961</v>
      </c>
      <c r="D175" s="798">
        <v>4607091387636</v>
      </c>
      <c r="E175" s="798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0"/>
      <c r="R175" s="800"/>
      <c r="S175" s="800"/>
      <c r="T175" s="801"/>
      <c r="U175" s="37" t="s">
        <v>45</v>
      </c>
      <c r="V175" s="37" t="s">
        <v>45</v>
      </c>
      <c r="W175" s="38" t="s">
        <v>0</v>
      </c>
      <c r="X175" s="56">
        <v>42</v>
      </c>
      <c r="Y175" s="53">
        <f>IFERROR(IF(X175="",0,CEILING((X175/$H175),1)*$H175),"")</f>
        <v>42</v>
      </c>
      <c r="Z175" s="39">
        <f>IFERROR(IF(Y175=0,"",ROUNDUP(Y175/H175,0)*0.00902),"")</f>
        <v>9.0200000000000002E-2</v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45</v>
      </c>
      <c r="BN175" s="75">
        <f>IFERROR(Y175*I175/H175,"0")</f>
        <v>45</v>
      </c>
      <c r="BO175" s="75">
        <f>IFERROR(1/J175*(X175/H175),"0")</f>
        <v>7.575757575757576E-2</v>
      </c>
      <c r="BP175" s="75">
        <f>IFERROR(1/J175*(Y175/H175),"0")</f>
        <v>7.575757575757576E-2</v>
      </c>
    </row>
    <row r="176" spans="1:68" ht="16.5" customHeight="1" x14ac:dyDescent="0.25">
      <c r="A176" s="60" t="s">
        <v>328</v>
      </c>
      <c r="B176" s="60" t="s">
        <v>329</v>
      </c>
      <c r="C176" s="34">
        <v>4301030963</v>
      </c>
      <c r="D176" s="798">
        <v>4607091382426</v>
      </c>
      <c r="E176" s="798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0"/>
      <c r="R176" s="800"/>
      <c r="S176" s="800"/>
      <c r="T176" s="801"/>
      <c r="U176" s="37" t="s">
        <v>45</v>
      </c>
      <c r="V176" s="37" t="s">
        <v>45</v>
      </c>
      <c r="W176" s="38" t="s">
        <v>0</v>
      </c>
      <c r="X176" s="56">
        <v>200</v>
      </c>
      <c r="Y176" s="53">
        <f>IFERROR(IF(X176="",0,CEILING((X176/$H176),1)*$H176),"")</f>
        <v>207</v>
      </c>
      <c r="Z176" s="39">
        <f>IFERROR(IF(Y176=0,"",ROUNDUP(Y176/H176,0)*0.02175),"")</f>
        <v>0.50024999999999997</v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214.00000000000003</v>
      </c>
      <c r="BN176" s="75">
        <f>IFERROR(Y176*I176/H176,"0")</f>
        <v>221.49</v>
      </c>
      <c r="BO176" s="75">
        <f>IFERROR(1/J176*(X176/H176),"0")</f>
        <v>0.3968253968253968</v>
      </c>
      <c r="BP176" s="75">
        <f>IFERROR(1/J176*(Y176/H176),"0")</f>
        <v>0.4107142857142857</v>
      </c>
    </row>
    <row r="177" spans="1:68" ht="27" customHeight="1" x14ac:dyDescent="0.25">
      <c r="A177" s="60" t="s">
        <v>331</v>
      </c>
      <c r="B177" s="60" t="s">
        <v>332</v>
      </c>
      <c r="C177" s="34">
        <v>4301030962</v>
      </c>
      <c r="D177" s="798">
        <v>4607091386547</v>
      </c>
      <c r="E177" s="798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0"/>
      <c r="R177" s="800"/>
      <c r="S177" s="800"/>
      <c r="T177" s="80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4301030964</v>
      </c>
      <c r="D178" s="798">
        <v>4607091382464</v>
      </c>
      <c r="E178" s="798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0"/>
      <c r="R178" s="800"/>
      <c r="S178" s="800"/>
      <c r="T178" s="80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05"/>
      <c r="B179" s="805"/>
      <c r="C179" s="805"/>
      <c r="D179" s="805"/>
      <c r="E179" s="805"/>
      <c r="F179" s="805"/>
      <c r="G179" s="805"/>
      <c r="H179" s="805"/>
      <c r="I179" s="805"/>
      <c r="J179" s="805"/>
      <c r="K179" s="805"/>
      <c r="L179" s="805"/>
      <c r="M179" s="805"/>
      <c r="N179" s="805"/>
      <c r="O179" s="806"/>
      <c r="P179" s="802" t="s">
        <v>40</v>
      </c>
      <c r="Q179" s="803"/>
      <c r="R179" s="803"/>
      <c r="S179" s="803"/>
      <c r="T179" s="803"/>
      <c r="U179" s="803"/>
      <c r="V179" s="804"/>
      <c r="W179" s="40" t="s">
        <v>39</v>
      </c>
      <c r="X179" s="41">
        <f>IFERROR(X174/H174,"0")+IFERROR(X175/H175,"0")+IFERROR(X176/H176,"0")+IFERROR(X177/H177,"0")+IFERROR(X178/H178,"0")</f>
        <v>38.222222222222221</v>
      </c>
      <c r="Y179" s="41">
        <f>IFERROR(Y174/H174,"0")+IFERROR(Y175/H175,"0")+IFERROR(Y176/H176,"0")+IFERROR(Y177/H177,"0")+IFERROR(Y178/H178,"0")</f>
        <v>39</v>
      </c>
      <c r="Z179" s="41">
        <f>IFERROR(IF(Z174="",0,Z174),"0")+IFERROR(IF(Z175="",0,Z175),"0")+IFERROR(IF(Z176="",0,Z176),"0")+IFERROR(IF(Z177="",0,Z177),"0")+IFERROR(IF(Z178="",0,Z178),"0")</f>
        <v>0.72094999999999998</v>
      </c>
      <c r="AA179" s="64"/>
      <c r="AB179" s="64"/>
      <c r="AC179" s="64"/>
    </row>
    <row r="180" spans="1:68" x14ac:dyDescent="0.2">
      <c r="A180" s="805"/>
      <c r="B180" s="805"/>
      <c r="C180" s="805"/>
      <c r="D180" s="805"/>
      <c r="E180" s="805"/>
      <c r="F180" s="805"/>
      <c r="G180" s="805"/>
      <c r="H180" s="805"/>
      <c r="I180" s="805"/>
      <c r="J180" s="805"/>
      <c r="K180" s="805"/>
      <c r="L180" s="805"/>
      <c r="M180" s="805"/>
      <c r="N180" s="805"/>
      <c r="O180" s="806"/>
      <c r="P180" s="802" t="s">
        <v>40</v>
      </c>
      <c r="Q180" s="803"/>
      <c r="R180" s="803"/>
      <c r="S180" s="803"/>
      <c r="T180" s="803"/>
      <c r="U180" s="803"/>
      <c r="V180" s="804"/>
      <c r="W180" s="40" t="s">
        <v>0</v>
      </c>
      <c r="X180" s="41">
        <f>IFERROR(SUM(X174:X178),"0")</f>
        <v>296</v>
      </c>
      <c r="Y180" s="41">
        <f>IFERROR(SUM(Y174:Y178),"0")</f>
        <v>303</v>
      </c>
      <c r="Z180" s="40"/>
      <c r="AA180" s="64"/>
      <c r="AB180" s="64"/>
      <c r="AC180" s="64"/>
    </row>
    <row r="181" spans="1:68" ht="14.25" customHeight="1" x14ac:dyDescent="0.25">
      <c r="A181" s="797" t="s">
        <v>84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63"/>
      <c r="AB181" s="63"/>
      <c r="AC181" s="63"/>
    </row>
    <row r="182" spans="1:68" ht="16.5" customHeight="1" x14ac:dyDescent="0.25">
      <c r="A182" s="60" t="s">
        <v>335</v>
      </c>
      <c r="B182" s="60" t="s">
        <v>336</v>
      </c>
      <c r="C182" s="34">
        <v>4301051611</v>
      </c>
      <c r="D182" s="798">
        <v>4607091385304</v>
      </c>
      <c r="E182" s="798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8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00"/>
      <c r="R182" s="800"/>
      <c r="S182" s="800"/>
      <c r="T182" s="801"/>
      <c r="U182" s="37" t="s">
        <v>45</v>
      </c>
      <c r="V182" s="37" t="s">
        <v>45</v>
      </c>
      <c r="W182" s="38" t="s">
        <v>0</v>
      </c>
      <c r="X182" s="56">
        <v>160</v>
      </c>
      <c r="Y182" s="53">
        <f>IFERROR(IF(X182="",0,CEILING((X182/$H182),1)*$H182),"")</f>
        <v>168</v>
      </c>
      <c r="Z182" s="39">
        <f>IFERROR(IF(Y182=0,"",ROUNDUP(Y182/H182,0)*0.02175),"")</f>
        <v>0.43499999999999994</v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170.74285714285713</v>
      </c>
      <c r="BN182" s="75">
        <f>IFERROR(Y182*I182/H182,"0")</f>
        <v>179.28</v>
      </c>
      <c r="BO182" s="75">
        <f>IFERROR(1/J182*(X182/H182),"0")</f>
        <v>0.3401360544217687</v>
      </c>
      <c r="BP182" s="75">
        <f>IFERROR(1/J182*(Y182/H182),"0")</f>
        <v>0.3571428571428571</v>
      </c>
    </row>
    <row r="183" spans="1:68" ht="27" customHeight="1" x14ac:dyDescent="0.25">
      <c r="A183" s="60" t="s">
        <v>338</v>
      </c>
      <c r="B183" s="60" t="s">
        <v>339</v>
      </c>
      <c r="C183" s="34">
        <v>4301051653</v>
      </c>
      <c r="D183" s="798">
        <v>4607091386264</v>
      </c>
      <c r="E183" s="798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133</v>
      </c>
      <c r="N183" s="36"/>
      <c r="O183" s="35">
        <v>31</v>
      </c>
      <c r="P183" s="8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00"/>
      <c r="R183" s="800"/>
      <c r="S183" s="800"/>
      <c r="T183" s="80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customHeight="1" x14ac:dyDescent="0.25">
      <c r="A184" s="60" t="s">
        <v>341</v>
      </c>
      <c r="B184" s="60" t="s">
        <v>342</v>
      </c>
      <c r="C184" s="34">
        <v>4301051313</v>
      </c>
      <c r="D184" s="798">
        <v>4607091385427</v>
      </c>
      <c r="E184" s="798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8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00"/>
      <c r="R184" s="800"/>
      <c r="S184" s="800"/>
      <c r="T184" s="801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805"/>
      <c r="B185" s="805"/>
      <c r="C185" s="805"/>
      <c r="D185" s="805"/>
      <c r="E185" s="805"/>
      <c r="F185" s="805"/>
      <c r="G185" s="805"/>
      <c r="H185" s="805"/>
      <c r="I185" s="805"/>
      <c r="J185" s="805"/>
      <c r="K185" s="805"/>
      <c r="L185" s="805"/>
      <c r="M185" s="805"/>
      <c r="N185" s="805"/>
      <c r="O185" s="806"/>
      <c r="P185" s="802" t="s">
        <v>40</v>
      </c>
      <c r="Q185" s="803"/>
      <c r="R185" s="803"/>
      <c r="S185" s="803"/>
      <c r="T185" s="803"/>
      <c r="U185" s="803"/>
      <c r="V185" s="804"/>
      <c r="W185" s="40" t="s">
        <v>39</v>
      </c>
      <c r="X185" s="41">
        <f>IFERROR(X182/H182,"0")+IFERROR(X183/H183,"0")+IFERROR(X184/H184,"0")</f>
        <v>19.047619047619047</v>
      </c>
      <c r="Y185" s="41">
        <f>IFERROR(Y182/H182,"0")+IFERROR(Y183/H183,"0")+IFERROR(Y184/H184,"0")</f>
        <v>20</v>
      </c>
      <c r="Z185" s="41">
        <f>IFERROR(IF(Z182="",0,Z182),"0")+IFERROR(IF(Z183="",0,Z183),"0")+IFERROR(IF(Z184="",0,Z184),"0")</f>
        <v>0.43499999999999994</v>
      </c>
      <c r="AA185" s="64"/>
      <c r="AB185" s="64"/>
      <c r="AC185" s="64"/>
    </row>
    <row r="186" spans="1:68" x14ac:dyDescent="0.2">
      <c r="A186" s="805"/>
      <c r="B186" s="805"/>
      <c r="C186" s="805"/>
      <c r="D186" s="805"/>
      <c r="E186" s="805"/>
      <c r="F186" s="805"/>
      <c r="G186" s="805"/>
      <c r="H186" s="805"/>
      <c r="I186" s="805"/>
      <c r="J186" s="805"/>
      <c r="K186" s="805"/>
      <c r="L186" s="805"/>
      <c r="M186" s="805"/>
      <c r="N186" s="805"/>
      <c r="O186" s="806"/>
      <c r="P186" s="802" t="s">
        <v>40</v>
      </c>
      <c r="Q186" s="803"/>
      <c r="R186" s="803"/>
      <c r="S186" s="803"/>
      <c r="T186" s="803"/>
      <c r="U186" s="803"/>
      <c r="V186" s="804"/>
      <c r="W186" s="40" t="s">
        <v>0</v>
      </c>
      <c r="X186" s="41">
        <f>IFERROR(SUM(X182:X184),"0")</f>
        <v>160</v>
      </c>
      <c r="Y186" s="41">
        <f>IFERROR(SUM(Y182:Y184),"0")</f>
        <v>168</v>
      </c>
      <c r="Z186" s="40"/>
      <c r="AA186" s="64"/>
      <c r="AB186" s="64"/>
      <c r="AC186" s="64"/>
    </row>
    <row r="187" spans="1:68" ht="27.75" customHeight="1" x14ac:dyDescent="0.2">
      <c r="A187" s="795" t="s">
        <v>343</v>
      </c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5"/>
      <c r="P187" s="795"/>
      <c r="Q187" s="795"/>
      <c r="R187" s="795"/>
      <c r="S187" s="795"/>
      <c r="T187" s="795"/>
      <c r="U187" s="795"/>
      <c r="V187" s="795"/>
      <c r="W187" s="795"/>
      <c r="X187" s="795"/>
      <c r="Y187" s="795"/>
      <c r="Z187" s="795"/>
      <c r="AA187" s="52"/>
      <c r="AB187" s="52"/>
      <c r="AC187" s="52"/>
    </row>
    <row r="188" spans="1:68" ht="16.5" customHeight="1" x14ac:dyDescent="0.25">
      <c r="A188" s="796" t="s">
        <v>344</v>
      </c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796"/>
      <c r="P188" s="796"/>
      <c r="Q188" s="796"/>
      <c r="R188" s="796"/>
      <c r="S188" s="796"/>
      <c r="T188" s="796"/>
      <c r="U188" s="796"/>
      <c r="V188" s="796"/>
      <c r="W188" s="796"/>
      <c r="X188" s="796"/>
      <c r="Y188" s="796"/>
      <c r="Z188" s="796"/>
      <c r="AA188" s="62"/>
      <c r="AB188" s="62"/>
      <c r="AC188" s="62"/>
    </row>
    <row r="189" spans="1:68" ht="14.25" customHeight="1" x14ac:dyDescent="0.25">
      <c r="A189" s="797" t="s">
        <v>177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63"/>
      <c r="AB189" s="63"/>
      <c r="AC189" s="63"/>
    </row>
    <row r="190" spans="1:68" ht="27" customHeight="1" x14ac:dyDescent="0.25">
      <c r="A190" s="60" t="s">
        <v>345</v>
      </c>
      <c r="B190" s="60" t="s">
        <v>346</v>
      </c>
      <c r="C190" s="34">
        <v>4301020323</v>
      </c>
      <c r="D190" s="798">
        <v>4680115886223</v>
      </c>
      <c r="E190" s="798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896" t="s">
        <v>347</v>
      </c>
      <c r="Q190" s="800"/>
      <c r="R190" s="800"/>
      <c r="S190" s="800"/>
      <c r="T190" s="801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805"/>
      <c r="B191" s="805"/>
      <c r="C191" s="805"/>
      <c r="D191" s="805"/>
      <c r="E191" s="805"/>
      <c r="F191" s="805"/>
      <c r="G191" s="805"/>
      <c r="H191" s="805"/>
      <c r="I191" s="805"/>
      <c r="J191" s="805"/>
      <c r="K191" s="805"/>
      <c r="L191" s="805"/>
      <c r="M191" s="805"/>
      <c r="N191" s="805"/>
      <c r="O191" s="806"/>
      <c r="P191" s="802" t="s">
        <v>40</v>
      </c>
      <c r="Q191" s="803"/>
      <c r="R191" s="803"/>
      <c r="S191" s="803"/>
      <c r="T191" s="803"/>
      <c r="U191" s="803"/>
      <c r="V191" s="804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805"/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6"/>
      <c r="P192" s="802" t="s">
        <v>40</v>
      </c>
      <c r="Q192" s="803"/>
      <c r="R192" s="803"/>
      <c r="S192" s="803"/>
      <c r="T192" s="803"/>
      <c r="U192" s="803"/>
      <c r="V192" s="804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797" t="s">
        <v>78</v>
      </c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7"/>
      <c r="P193" s="797"/>
      <c r="Q193" s="797"/>
      <c r="R193" s="797"/>
      <c r="S193" s="797"/>
      <c r="T193" s="797"/>
      <c r="U193" s="797"/>
      <c r="V193" s="797"/>
      <c r="W193" s="797"/>
      <c r="X193" s="797"/>
      <c r="Y193" s="797"/>
      <c r="Z193" s="797"/>
      <c r="AA193" s="63"/>
      <c r="AB193" s="63"/>
      <c r="AC193" s="63"/>
    </row>
    <row r="194" spans="1:68" ht="27" customHeight="1" x14ac:dyDescent="0.25">
      <c r="A194" s="60" t="s">
        <v>349</v>
      </c>
      <c r="B194" s="60" t="s">
        <v>350</v>
      </c>
      <c r="C194" s="34">
        <v>4301031191</v>
      </c>
      <c r="D194" s="798">
        <v>4680115880993</v>
      </c>
      <c r="E194" s="798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8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00"/>
      <c r="R194" s="800"/>
      <c r="S194" s="800"/>
      <c r="T194" s="801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customHeight="1" x14ac:dyDescent="0.25">
      <c r="A195" s="60" t="s">
        <v>352</v>
      </c>
      <c r="B195" s="60" t="s">
        <v>353</v>
      </c>
      <c r="C195" s="34">
        <v>4301031204</v>
      </c>
      <c r="D195" s="798">
        <v>4680115881761</v>
      </c>
      <c r="E195" s="798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00"/>
      <c r="R195" s="800"/>
      <c r="S195" s="800"/>
      <c r="T195" s="801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customHeight="1" x14ac:dyDescent="0.25">
      <c r="A196" s="60" t="s">
        <v>355</v>
      </c>
      <c r="B196" s="60" t="s">
        <v>356</v>
      </c>
      <c r="C196" s="34">
        <v>4301031201</v>
      </c>
      <c r="D196" s="798">
        <v>4680115881563</v>
      </c>
      <c r="E196" s="798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8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00"/>
      <c r="R196" s="800"/>
      <c r="S196" s="800"/>
      <c r="T196" s="801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358</v>
      </c>
      <c r="B197" s="60" t="s">
        <v>359</v>
      </c>
      <c r="C197" s="34">
        <v>4301031199</v>
      </c>
      <c r="D197" s="798">
        <v>4680115880986</v>
      </c>
      <c r="E197" s="79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00"/>
      <c r="R197" s="800"/>
      <c r="S197" s="800"/>
      <c r="T197" s="80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4301031205</v>
      </c>
      <c r="D198" s="798">
        <v>4680115881785</v>
      </c>
      <c r="E198" s="798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00"/>
      <c r="R198" s="800"/>
      <c r="S198" s="800"/>
      <c r="T198" s="80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4301031202</v>
      </c>
      <c r="D199" s="798">
        <v>4680115881679</v>
      </c>
      <c r="E199" s="798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00"/>
      <c r="R199" s="800"/>
      <c r="S199" s="800"/>
      <c r="T199" s="80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4301031158</v>
      </c>
      <c r="D200" s="798">
        <v>4680115880191</v>
      </c>
      <c r="E200" s="798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00"/>
      <c r="R200" s="800"/>
      <c r="S200" s="800"/>
      <c r="T200" s="80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4301031245</v>
      </c>
      <c r="D201" s="798">
        <v>4680115883963</v>
      </c>
      <c r="E201" s="798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00"/>
      <c r="R201" s="800"/>
      <c r="S201" s="800"/>
      <c r="T201" s="80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x14ac:dyDescent="0.2">
      <c r="A202" s="805"/>
      <c r="B202" s="805"/>
      <c r="C202" s="805"/>
      <c r="D202" s="805"/>
      <c r="E202" s="805"/>
      <c r="F202" s="805"/>
      <c r="G202" s="805"/>
      <c r="H202" s="805"/>
      <c r="I202" s="805"/>
      <c r="J202" s="805"/>
      <c r="K202" s="805"/>
      <c r="L202" s="805"/>
      <c r="M202" s="805"/>
      <c r="N202" s="805"/>
      <c r="O202" s="806"/>
      <c r="P202" s="802" t="s">
        <v>40</v>
      </c>
      <c r="Q202" s="803"/>
      <c r="R202" s="803"/>
      <c r="S202" s="803"/>
      <c r="T202" s="803"/>
      <c r="U202" s="803"/>
      <c r="V202" s="804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x14ac:dyDescent="0.2">
      <c r="A203" s="805"/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6"/>
      <c r="P203" s="802" t="s">
        <v>40</v>
      </c>
      <c r="Q203" s="803"/>
      <c r="R203" s="803"/>
      <c r="S203" s="803"/>
      <c r="T203" s="803"/>
      <c r="U203" s="803"/>
      <c r="V203" s="804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customHeight="1" x14ac:dyDescent="0.25">
      <c r="A204" s="796" t="s">
        <v>369</v>
      </c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796"/>
      <c r="P204" s="796"/>
      <c r="Q204" s="796"/>
      <c r="R204" s="796"/>
      <c r="S204" s="796"/>
      <c r="T204" s="796"/>
      <c r="U204" s="796"/>
      <c r="V204" s="796"/>
      <c r="W204" s="796"/>
      <c r="X204" s="796"/>
      <c r="Y204" s="796"/>
      <c r="Z204" s="796"/>
      <c r="AA204" s="62"/>
      <c r="AB204" s="62"/>
      <c r="AC204" s="62"/>
    </row>
    <row r="205" spans="1:68" ht="14.25" customHeight="1" x14ac:dyDescent="0.25">
      <c r="A205" s="797" t="s">
        <v>125</v>
      </c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7"/>
      <c r="P205" s="797"/>
      <c r="Q205" s="797"/>
      <c r="R205" s="797"/>
      <c r="S205" s="797"/>
      <c r="T205" s="797"/>
      <c r="U205" s="797"/>
      <c r="V205" s="797"/>
      <c r="W205" s="797"/>
      <c r="X205" s="797"/>
      <c r="Y205" s="797"/>
      <c r="Z205" s="797"/>
      <c r="AA205" s="63"/>
      <c r="AB205" s="63"/>
      <c r="AC205" s="63"/>
    </row>
    <row r="206" spans="1:68" ht="27" customHeight="1" x14ac:dyDescent="0.25">
      <c r="A206" s="60" t="s">
        <v>370</v>
      </c>
      <c r="B206" s="60" t="s">
        <v>371</v>
      </c>
      <c r="C206" s="34">
        <v>4301011450</v>
      </c>
      <c r="D206" s="798">
        <v>4680115881402</v>
      </c>
      <c r="E206" s="798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129</v>
      </c>
      <c r="N206" s="36"/>
      <c r="O206" s="35">
        <v>55</v>
      </c>
      <c r="P206" s="9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00"/>
      <c r="R206" s="800"/>
      <c r="S206" s="800"/>
      <c r="T206" s="801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373</v>
      </c>
      <c r="B207" s="60" t="s">
        <v>374</v>
      </c>
      <c r="C207" s="34">
        <v>4301011767</v>
      </c>
      <c r="D207" s="798">
        <v>4680115881396</v>
      </c>
      <c r="E207" s="798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00"/>
      <c r="R207" s="800"/>
      <c r="S207" s="800"/>
      <c r="T207" s="801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x14ac:dyDescent="0.2">
      <c r="A208" s="805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6"/>
      <c r="P208" s="802" t="s">
        <v>40</v>
      </c>
      <c r="Q208" s="803"/>
      <c r="R208" s="803"/>
      <c r="S208" s="803"/>
      <c r="T208" s="803"/>
      <c r="U208" s="803"/>
      <c r="V208" s="804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x14ac:dyDescent="0.2">
      <c r="A209" s="805"/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6"/>
      <c r="P209" s="802" t="s">
        <v>40</v>
      </c>
      <c r="Q209" s="803"/>
      <c r="R209" s="803"/>
      <c r="S209" s="803"/>
      <c r="T209" s="803"/>
      <c r="U209" s="803"/>
      <c r="V209" s="804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customHeight="1" x14ac:dyDescent="0.25">
      <c r="A210" s="797" t="s">
        <v>177</v>
      </c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7"/>
      <c r="P210" s="797"/>
      <c r="Q210" s="797"/>
      <c r="R210" s="797"/>
      <c r="S210" s="797"/>
      <c r="T210" s="797"/>
      <c r="U210" s="797"/>
      <c r="V210" s="797"/>
      <c r="W210" s="797"/>
      <c r="X210" s="797"/>
      <c r="Y210" s="797"/>
      <c r="Z210" s="797"/>
      <c r="AA210" s="63"/>
      <c r="AB210" s="63"/>
      <c r="AC210" s="63"/>
    </row>
    <row r="211" spans="1:68" ht="16.5" customHeight="1" x14ac:dyDescent="0.25">
      <c r="A211" s="60" t="s">
        <v>375</v>
      </c>
      <c r="B211" s="60" t="s">
        <v>376</v>
      </c>
      <c r="C211" s="34">
        <v>4301020262</v>
      </c>
      <c r="D211" s="798">
        <v>4680115882935</v>
      </c>
      <c r="E211" s="798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133</v>
      </c>
      <c r="N211" s="36"/>
      <c r="O211" s="35">
        <v>50</v>
      </c>
      <c r="P211" s="9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00"/>
      <c r="R211" s="800"/>
      <c r="S211" s="800"/>
      <c r="T211" s="80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378</v>
      </c>
      <c r="B212" s="60" t="s">
        <v>379</v>
      </c>
      <c r="C212" s="34">
        <v>4301020220</v>
      </c>
      <c r="D212" s="798">
        <v>4680115880764</v>
      </c>
      <c r="E212" s="798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129</v>
      </c>
      <c r="N212" s="36"/>
      <c r="O212" s="35">
        <v>50</v>
      </c>
      <c r="P212" s="9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00"/>
      <c r="R212" s="800"/>
      <c r="S212" s="800"/>
      <c r="T212" s="801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805"/>
      <c r="B213" s="805"/>
      <c r="C213" s="805"/>
      <c r="D213" s="805"/>
      <c r="E213" s="805"/>
      <c r="F213" s="805"/>
      <c r="G213" s="805"/>
      <c r="H213" s="805"/>
      <c r="I213" s="805"/>
      <c r="J213" s="805"/>
      <c r="K213" s="805"/>
      <c r="L213" s="805"/>
      <c r="M213" s="805"/>
      <c r="N213" s="805"/>
      <c r="O213" s="806"/>
      <c r="P213" s="802" t="s">
        <v>40</v>
      </c>
      <c r="Q213" s="803"/>
      <c r="R213" s="803"/>
      <c r="S213" s="803"/>
      <c r="T213" s="803"/>
      <c r="U213" s="803"/>
      <c r="V213" s="804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805"/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6"/>
      <c r="P214" s="802" t="s">
        <v>40</v>
      </c>
      <c r="Q214" s="803"/>
      <c r="R214" s="803"/>
      <c r="S214" s="803"/>
      <c r="T214" s="803"/>
      <c r="U214" s="803"/>
      <c r="V214" s="804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797" t="s">
        <v>78</v>
      </c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7"/>
      <c r="P215" s="797"/>
      <c r="Q215" s="797"/>
      <c r="R215" s="797"/>
      <c r="S215" s="797"/>
      <c r="T215" s="797"/>
      <c r="U215" s="797"/>
      <c r="V215" s="797"/>
      <c r="W215" s="797"/>
      <c r="X215" s="797"/>
      <c r="Y215" s="797"/>
      <c r="Z215" s="797"/>
      <c r="AA215" s="63"/>
      <c r="AB215" s="63"/>
      <c r="AC215" s="63"/>
    </row>
    <row r="216" spans="1:68" ht="27" customHeight="1" x14ac:dyDescent="0.25">
      <c r="A216" s="60" t="s">
        <v>380</v>
      </c>
      <c r="B216" s="60" t="s">
        <v>381</v>
      </c>
      <c r="C216" s="34">
        <v>4301031224</v>
      </c>
      <c r="D216" s="798">
        <v>4680115882683</v>
      </c>
      <c r="E216" s="79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00"/>
      <c r="R216" s="800"/>
      <c r="S216" s="800"/>
      <c r="T216" s="801"/>
      <c r="U216" s="37" t="s">
        <v>45</v>
      </c>
      <c r="V216" s="37" t="s">
        <v>45</v>
      </c>
      <c r="W216" s="38" t="s">
        <v>0</v>
      </c>
      <c r="X216" s="56">
        <v>200</v>
      </c>
      <c r="Y216" s="53">
        <f t="shared" ref="Y216:Y223" si="36">IFERROR(IF(X216="",0,CEILING((X216/$H216),1)*$H216),"")</f>
        <v>205.20000000000002</v>
      </c>
      <c r="Z216" s="39">
        <f>IFERROR(IF(Y216=0,"",ROUNDUP(Y216/H216,0)*0.00902),"")</f>
        <v>0.34276000000000001</v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207.77777777777777</v>
      </c>
      <c r="BN216" s="75">
        <f t="shared" ref="BN216:BN223" si="38">IFERROR(Y216*I216/H216,"0")</f>
        <v>213.18000000000004</v>
      </c>
      <c r="BO216" s="75">
        <f t="shared" ref="BO216:BO223" si="39">IFERROR(1/J216*(X216/H216),"0")</f>
        <v>0.28058361391694725</v>
      </c>
      <c r="BP216" s="75">
        <f t="shared" ref="BP216:BP223" si="40">IFERROR(1/J216*(Y216/H216),"0")</f>
        <v>0.2878787878787879</v>
      </c>
    </row>
    <row r="217" spans="1:68" ht="27" customHeight="1" x14ac:dyDescent="0.25">
      <c r="A217" s="60" t="s">
        <v>383</v>
      </c>
      <c r="B217" s="60" t="s">
        <v>384</v>
      </c>
      <c r="C217" s="34">
        <v>4301031230</v>
      </c>
      <c r="D217" s="798">
        <v>4680115882690</v>
      </c>
      <c r="E217" s="79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00"/>
      <c r="R217" s="800"/>
      <c r="S217" s="800"/>
      <c r="T217" s="80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386</v>
      </c>
      <c r="B218" s="60" t="s">
        <v>387</v>
      </c>
      <c r="C218" s="34">
        <v>4301031220</v>
      </c>
      <c r="D218" s="798">
        <v>4680115882669</v>
      </c>
      <c r="E218" s="79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00"/>
      <c r="R218" s="800"/>
      <c r="S218" s="800"/>
      <c r="T218" s="801"/>
      <c r="U218" s="37" t="s">
        <v>45</v>
      </c>
      <c r="V218" s="37" t="s">
        <v>45</v>
      </c>
      <c r="W218" s="38" t="s">
        <v>0</v>
      </c>
      <c r="X218" s="56">
        <v>200</v>
      </c>
      <c r="Y218" s="53">
        <f t="shared" si="36"/>
        <v>205.20000000000002</v>
      </c>
      <c r="Z218" s="39">
        <f>IFERROR(IF(Y218=0,"",ROUNDUP(Y218/H218,0)*0.00902),"")</f>
        <v>0.34276000000000001</v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207.77777777777777</v>
      </c>
      <c r="BN218" s="75">
        <f t="shared" si="38"/>
        <v>213.18000000000004</v>
      </c>
      <c r="BO218" s="75">
        <f t="shared" si="39"/>
        <v>0.28058361391694725</v>
      </c>
      <c r="BP218" s="75">
        <f t="shared" si="40"/>
        <v>0.2878787878787879</v>
      </c>
    </row>
    <row r="219" spans="1:68" ht="27" customHeight="1" x14ac:dyDescent="0.25">
      <c r="A219" s="60" t="s">
        <v>389</v>
      </c>
      <c r="B219" s="60" t="s">
        <v>390</v>
      </c>
      <c r="C219" s="34">
        <v>4301031221</v>
      </c>
      <c r="D219" s="798">
        <v>4680115882676</v>
      </c>
      <c r="E219" s="798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00"/>
      <c r="R219" s="800"/>
      <c r="S219" s="800"/>
      <c r="T219" s="801"/>
      <c r="U219" s="37" t="s">
        <v>45</v>
      </c>
      <c r="V219" s="37" t="s">
        <v>45</v>
      </c>
      <c r="W219" s="38" t="s">
        <v>0</v>
      </c>
      <c r="X219" s="56">
        <v>150</v>
      </c>
      <c r="Y219" s="53">
        <f t="shared" si="36"/>
        <v>151.20000000000002</v>
      </c>
      <c r="Z219" s="39">
        <f>IFERROR(IF(Y219=0,"",ROUNDUP(Y219/H219,0)*0.00902),"")</f>
        <v>0.25256000000000001</v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155.83333333333331</v>
      </c>
      <c r="BN219" s="75">
        <f t="shared" si="38"/>
        <v>157.08000000000001</v>
      </c>
      <c r="BO219" s="75">
        <f t="shared" si="39"/>
        <v>0.21043771043771042</v>
      </c>
      <c r="BP219" s="75">
        <f t="shared" si="40"/>
        <v>0.21212121212121213</v>
      </c>
    </row>
    <row r="220" spans="1:68" ht="27" customHeight="1" x14ac:dyDescent="0.25">
      <c r="A220" s="60" t="s">
        <v>392</v>
      </c>
      <c r="B220" s="60" t="s">
        <v>393</v>
      </c>
      <c r="C220" s="34">
        <v>4301031223</v>
      </c>
      <c r="D220" s="798">
        <v>4680115884014</v>
      </c>
      <c r="E220" s="798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00"/>
      <c r="R220" s="800"/>
      <c r="S220" s="800"/>
      <c r="T220" s="80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4301031222</v>
      </c>
      <c r="D221" s="798">
        <v>4680115884007</v>
      </c>
      <c r="E221" s="79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00"/>
      <c r="R221" s="800"/>
      <c r="S221" s="800"/>
      <c r="T221" s="80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4301031229</v>
      </c>
      <c r="D222" s="798">
        <v>4680115884038</v>
      </c>
      <c r="E222" s="79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00"/>
      <c r="R222" s="800"/>
      <c r="S222" s="800"/>
      <c r="T222" s="80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4301031225</v>
      </c>
      <c r="D223" s="798">
        <v>4680115884021</v>
      </c>
      <c r="E223" s="798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00"/>
      <c r="R223" s="800"/>
      <c r="S223" s="800"/>
      <c r="T223" s="80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x14ac:dyDescent="0.2">
      <c r="A224" s="805"/>
      <c r="B224" s="805"/>
      <c r="C224" s="805"/>
      <c r="D224" s="805"/>
      <c r="E224" s="805"/>
      <c r="F224" s="805"/>
      <c r="G224" s="805"/>
      <c r="H224" s="805"/>
      <c r="I224" s="805"/>
      <c r="J224" s="805"/>
      <c r="K224" s="805"/>
      <c r="L224" s="805"/>
      <c r="M224" s="805"/>
      <c r="N224" s="805"/>
      <c r="O224" s="806"/>
      <c r="P224" s="802" t="s">
        <v>40</v>
      </c>
      <c r="Q224" s="803"/>
      <c r="R224" s="803"/>
      <c r="S224" s="803"/>
      <c r="T224" s="803"/>
      <c r="U224" s="803"/>
      <c r="V224" s="804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101.85185185185185</v>
      </c>
      <c r="Y224" s="41">
        <f>IFERROR(Y216/H216,"0")+IFERROR(Y217/H217,"0")+IFERROR(Y218/H218,"0")+IFERROR(Y219/H219,"0")+IFERROR(Y220/H220,"0")+IFERROR(Y221/H221,"0")+IFERROR(Y222/H222,"0")+IFERROR(Y223/H223,"0")</f>
        <v>104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0.93808000000000002</v>
      </c>
      <c r="AA224" s="64"/>
      <c r="AB224" s="64"/>
      <c r="AC224" s="64"/>
    </row>
    <row r="225" spans="1:68" x14ac:dyDescent="0.2">
      <c r="A225" s="805"/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6"/>
      <c r="P225" s="802" t="s">
        <v>40</v>
      </c>
      <c r="Q225" s="803"/>
      <c r="R225" s="803"/>
      <c r="S225" s="803"/>
      <c r="T225" s="803"/>
      <c r="U225" s="803"/>
      <c r="V225" s="804"/>
      <c r="W225" s="40" t="s">
        <v>0</v>
      </c>
      <c r="X225" s="41">
        <f>IFERROR(SUM(X216:X223),"0")</f>
        <v>550</v>
      </c>
      <c r="Y225" s="41">
        <f>IFERROR(SUM(Y216:Y223),"0")</f>
        <v>561.6</v>
      </c>
      <c r="Z225" s="40"/>
      <c r="AA225" s="64"/>
      <c r="AB225" s="64"/>
      <c r="AC225" s="64"/>
    </row>
    <row r="226" spans="1:68" ht="14.25" customHeight="1" x14ac:dyDescent="0.25">
      <c r="A226" s="797" t="s">
        <v>84</v>
      </c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7"/>
      <c r="P226" s="797"/>
      <c r="Q226" s="797"/>
      <c r="R226" s="797"/>
      <c r="S226" s="797"/>
      <c r="T226" s="797"/>
      <c r="U226" s="797"/>
      <c r="V226" s="797"/>
      <c r="W226" s="797"/>
      <c r="X226" s="797"/>
      <c r="Y226" s="797"/>
      <c r="Z226" s="797"/>
      <c r="AA226" s="63"/>
      <c r="AB226" s="63"/>
      <c r="AC226" s="63"/>
    </row>
    <row r="227" spans="1:68" ht="27" customHeight="1" x14ac:dyDescent="0.25">
      <c r="A227" s="60" t="s">
        <v>400</v>
      </c>
      <c r="B227" s="60" t="s">
        <v>401</v>
      </c>
      <c r="C227" s="34">
        <v>4301051408</v>
      </c>
      <c r="D227" s="798">
        <v>4680115881594</v>
      </c>
      <c r="E227" s="798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00"/>
      <c r="R227" s="800"/>
      <c r="S227" s="800"/>
      <c r="T227" s="80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customHeight="1" x14ac:dyDescent="0.25">
      <c r="A228" s="60" t="s">
        <v>403</v>
      </c>
      <c r="B228" s="60" t="s">
        <v>404</v>
      </c>
      <c r="C228" s="34">
        <v>4301051754</v>
      </c>
      <c r="D228" s="798">
        <v>4680115880962</v>
      </c>
      <c r="E228" s="798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00"/>
      <c r="R228" s="800"/>
      <c r="S228" s="800"/>
      <c r="T228" s="80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customHeight="1" x14ac:dyDescent="0.25">
      <c r="A229" s="60" t="s">
        <v>406</v>
      </c>
      <c r="B229" s="60" t="s">
        <v>407</v>
      </c>
      <c r="C229" s="34">
        <v>4301051411</v>
      </c>
      <c r="D229" s="798">
        <v>4680115881617</v>
      </c>
      <c r="E229" s="798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133</v>
      </c>
      <c r="N229" s="36"/>
      <c r="O229" s="35">
        <v>40</v>
      </c>
      <c r="P229" s="9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00"/>
      <c r="R229" s="800"/>
      <c r="S229" s="800"/>
      <c r="T229" s="80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409</v>
      </c>
      <c r="B230" s="60" t="s">
        <v>410</v>
      </c>
      <c r="C230" s="34">
        <v>4301051632</v>
      </c>
      <c r="D230" s="798">
        <v>4680115880573</v>
      </c>
      <c r="E230" s="798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00"/>
      <c r="R230" s="800"/>
      <c r="S230" s="800"/>
      <c r="T230" s="80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412</v>
      </c>
      <c r="B231" s="60" t="s">
        <v>413</v>
      </c>
      <c r="C231" s="34">
        <v>4301051407</v>
      </c>
      <c r="D231" s="798">
        <v>4680115882195</v>
      </c>
      <c r="E231" s="798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133</v>
      </c>
      <c r="N231" s="36"/>
      <c r="O231" s="35">
        <v>40</v>
      </c>
      <c r="P231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00"/>
      <c r="R231" s="800"/>
      <c r="S231" s="800"/>
      <c r="T231" s="80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customHeight="1" x14ac:dyDescent="0.25">
      <c r="A232" s="60" t="s">
        <v>414</v>
      </c>
      <c r="B232" s="60" t="s">
        <v>415</v>
      </c>
      <c r="C232" s="34">
        <v>4301051752</v>
      </c>
      <c r="D232" s="798">
        <v>4680115882607</v>
      </c>
      <c r="E232" s="798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171</v>
      </c>
      <c r="N232" s="36"/>
      <c r="O232" s="35">
        <v>45</v>
      </c>
      <c r="P232" s="9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00"/>
      <c r="R232" s="800"/>
      <c r="S232" s="800"/>
      <c r="T232" s="80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customHeight="1" x14ac:dyDescent="0.25">
      <c r="A233" s="60" t="s">
        <v>417</v>
      </c>
      <c r="B233" s="60" t="s">
        <v>418</v>
      </c>
      <c r="C233" s="34">
        <v>4301051630</v>
      </c>
      <c r="D233" s="798">
        <v>4680115880092</v>
      </c>
      <c r="E233" s="798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00"/>
      <c r="R233" s="800"/>
      <c r="S233" s="800"/>
      <c r="T233" s="80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420</v>
      </c>
      <c r="B234" s="60" t="s">
        <v>421</v>
      </c>
      <c r="C234" s="34">
        <v>4301051631</v>
      </c>
      <c r="D234" s="798">
        <v>4680115880221</v>
      </c>
      <c r="E234" s="798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00"/>
      <c r="R234" s="800"/>
      <c r="S234" s="800"/>
      <c r="T234" s="80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4301051749</v>
      </c>
      <c r="D235" s="798">
        <v>4680115882942</v>
      </c>
      <c r="E235" s="798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00"/>
      <c r="R235" s="800"/>
      <c r="S235" s="800"/>
      <c r="T235" s="80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4301051753</v>
      </c>
      <c r="D236" s="798">
        <v>4680115880504</v>
      </c>
      <c r="E236" s="798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00"/>
      <c r="R236" s="800"/>
      <c r="S236" s="800"/>
      <c r="T236" s="80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4301051410</v>
      </c>
      <c r="D237" s="798">
        <v>4680115882164</v>
      </c>
      <c r="E237" s="798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133</v>
      </c>
      <c r="N237" s="36"/>
      <c r="O237" s="35">
        <v>40</v>
      </c>
      <c r="P237" s="9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00"/>
      <c r="R237" s="800"/>
      <c r="S237" s="800"/>
      <c r="T237" s="80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x14ac:dyDescent="0.2">
      <c r="A238" s="805"/>
      <c r="B238" s="805"/>
      <c r="C238" s="805"/>
      <c r="D238" s="805"/>
      <c r="E238" s="805"/>
      <c r="F238" s="805"/>
      <c r="G238" s="805"/>
      <c r="H238" s="805"/>
      <c r="I238" s="805"/>
      <c r="J238" s="805"/>
      <c r="K238" s="805"/>
      <c r="L238" s="805"/>
      <c r="M238" s="805"/>
      <c r="N238" s="805"/>
      <c r="O238" s="806"/>
      <c r="P238" s="802" t="s">
        <v>40</v>
      </c>
      <c r="Q238" s="803"/>
      <c r="R238" s="803"/>
      <c r="S238" s="803"/>
      <c r="T238" s="803"/>
      <c r="U238" s="803"/>
      <c r="V238" s="804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805"/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6"/>
      <c r="P239" s="802" t="s">
        <v>40</v>
      </c>
      <c r="Q239" s="803"/>
      <c r="R239" s="803"/>
      <c r="S239" s="803"/>
      <c r="T239" s="803"/>
      <c r="U239" s="803"/>
      <c r="V239" s="804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customHeight="1" x14ac:dyDescent="0.25">
      <c r="A240" s="797" t="s">
        <v>224</v>
      </c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7"/>
      <c r="P240" s="797"/>
      <c r="Q240" s="797"/>
      <c r="R240" s="797"/>
      <c r="S240" s="797"/>
      <c r="T240" s="797"/>
      <c r="U240" s="797"/>
      <c r="V240" s="797"/>
      <c r="W240" s="797"/>
      <c r="X240" s="797"/>
      <c r="Y240" s="797"/>
      <c r="Z240" s="797"/>
      <c r="AA240" s="63"/>
      <c r="AB240" s="63"/>
      <c r="AC240" s="63"/>
    </row>
    <row r="241" spans="1:68" ht="16.5" customHeight="1" x14ac:dyDescent="0.25">
      <c r="A241" s="60" t="s">
        <v>428</v>
      </c>
      <c r="B241" s="60" t="s">
        <v>429</v>
      </c>
      <c r="C241" s="34">
        <v>4301060404</v>
      </c>
      <c r="D241" s="798">
        <v>4680115882874</v>
      </c>
      <c r="E241" s="79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0"/>
      <c r="R241" s="800"/>
      <c r="S241" s="800"/>
      <c r="T241" s="801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431</v>
      </c>
      <c r="B242" s="60" t="s">
        <v>432</v>
      </c>
      <c r="C242" s="34">
        <v>4301060359</v>
      </c>
      <c r="D242" s="798">
        <v>4680115884434</v>
      </c>
      <c r="E242" s="79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88</v>
      </c>
      <c r="L242" s="35"/>
      <c r="M242" s="36" t="s">
        <v>82</v>
      </c>
      <c r="N242" s="36"/>
      <c r="O242" s="35">
        <v>30</v>
      </c>
      <c r="P242" s="9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800"/>
      <c r="R242" s="800"/>
      <c r="S242" s="800"/>
      <c r="T242" s="80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433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434</v>
      </c>
      <c r="B243" s="60" t="s">
        <v>435</v>
      </c>
      <c r="C243" s="34">
        <v>4301060375</v>
      </c>
      <c r="D243" s="798">
        <v>4680115880818</v>
      </c>
      <c r="E243" s="798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88</v>
      </c>
      <c r="L243" s="35"/>
      <c r="M243" s="36" t="s">
        <v>82</v>
      </c>
      <c r="N243" s="36"/>
      <c r="O243" s="35">
        <v>40</v>
      </c>
      <c r="P243" s="9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800"/>
      <c r="R243" s="800"/>
      <c r="S243" s="800"/>
      <c r="T243" s="80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436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437</v>
      </c>
      <c r="B244" s="60" t="s">
        <v>438</v>
      </c>
      <c r="C244" s="34">
        <v>4301060389</v>
      </c>
      <c r="D244" s="798">
        <v>4680115880801</v>
      </c>
      <c r="E244" s="798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133</v>
      </c>
      <c r="N244" s="36"/>
      <c r="O244" s="35">
        <v>40</v>
      </c>
      <c r="P244" s="9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800"/>
      <c r="R244" s="800"/>
      <c r="S244" s="800"/>
      <c r="T244" s="801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439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805"/>
      <c r="B245" s="805"/>
      <c r="C245" s="805"/>
      <c r="D245" s="805"/>
      <c r="E245" s="805"/>
      <c r="F245" s="805"/>
      <c r="G245" s="805"/>
      <c r="H245" s="805"/>
      <c r="I245" s="805"/>
      <c r="J245" s="805"/>
      <c r="K245" s="805"/>
      <c r="L245" s="805"/>
      <c r="M245" s="805"/>
      <c r="N245" s="805"/>
      <c r="O245" s="806"/>
      <c r="P245" s="802" t="s">
        <v>40</v>
      </c>
      <c r="Q245" s="803"/>
      <c r="R245" s="803"/>
      <c r="S245" s="803"/>
      <c r="T245" s="803"/>
      <c r="U245" s="803"/>
      <c r="V245" s="804"/>
      <c r="W245" s="40" t="s">
        <v>39</v>
      </c>
      <c r="X245" s="41">
        <f>IFERROR(X241/H241,"0")+IFERROR(X242/H242,"0")+IFERROR(X243/H243,"0")+IFERROR(X244/H244,"0")</f>
        <v>0</v>
      </c>
      <c r="Y245" s="41">
        <f>IFERROR(Y241/H241,"0")+IFERROR(Y242/H242,"0")+IFERROR(Y243/H243,"0")+IFERROR(Y244/H244,"0")</f>
        <v>0</v>
      </c>
      <c r="Z245" s="41">
        <f>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x14ac:dyDescent="0.2">
      <c r="A246" s="805"/>
      <c r="B246" s="805"/>
      <c r="C246" s="805"/>
      <c r="D246" s="805"/>
      <c r="E246" s="805"/>
      <c r="F246" s="805"/>
      <c r="G246" s="805"/>
      <c r="H246" s="805"/>
      <c r="I246" s="805"/>
      <c r="J246" s="805"/>
      <c r="K246" s="805"/>
      <c r="L246" s="805"/>
      <c r="M246" s="805"/>
      <c r="N246" s="805"/>
      <c r="O246" s="806"/>
      <c r="P246" s="802" t="s">
        <v>40</v>
      </c>
      <c r="Q246" s="803"/>
      <c r="R246" s="803"/>
      <c r="S246" s="803"/>
      <c r="T246" s="803"/>
      <c r="U246" s="803"/>
      <c r="V246" s="804"/>
      <c r="W246" s="40" t="s">
        <v>0</v>
      </c>
      <c r="X246" s="41">
        <f>IFERROR(SUM(X241:X244),"0")</f>
        <v>0</v>
      </c>
      <c r="Y246" s="41">
        <f>IFERROR(SUM(Y241:Y244),"0")</f>
        <v>0</v>
      </c>
      <c r="Z246" s="40"/>
      <c r="AA246" s="64"/>
      <c r="AB246" s="64"/>
      <c r="AC246" s="64"/>
    </row>
    <row r="247" spans="1:68" ht="16.5" customHeight="1" x14ac:dyDescent="0.25">
      <c r="A247" s="796" t="s">
        <v>440</v>
      </c>
      <c r="B247" s="796"/>
      <c r="C247" s="796"/>
      <c r="D247" s="796"/>
      <c r="E247" s="796"/>
      <c r="F247" s="796"/>
      <c r="G247" s="796"/>
      <c r="H247" s="796"/>
      <c r="I247" s="796"/>
      <c r="J247" s="796"/>
      <c r="K247" s="796"/>
      <c r="L247" s="796"/>
      <c r="M247" s="796"/>
      <c r="N247" s="796"/>
      <c r="O247" s="796"/>
      <c r="P247" s="796"/>
      <c r="Q247" s="796"/>
      <c r="R247" s="796"/>
      <c r="S247" s="796"/>
      <c r="T247" s="796"/>
      <c r="U247" s="796"/>
      <c r="V247" s="796"/>
      <c r="W247" s="796"/>
      <c r="X247" s="796"/>
      <c r="Y247" s="796"/>
      <c r="Z247" s="796"/>
      <c r="AA247" s="62"/>
      <c r="AB247" s="62"/>
      <c r="AC247" s="62"/>
    </row>
    <row r="248" spans="1:68" ht="14.25" customHeight="1" x14ac:dyDescent="0.25">
      <c r="A248" s="797" t="s">
        <v>125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63"/>
      <c r="AB248" s="63"/>
      <c r="AC248" s="63"/>
    </row>
    <row r="249" spans="1:68" ht="27" customHeight="1" x14ac:dyDescent="0.25">
      <c r="A249" s="60" t="s">
        <v>441</v>
      </c>
      <c r="B249" s="60" t="s">
        <v>442</v>
      </c>
      <c r="C249" s="34">
        <v>4301011945</v>
      </c>
      <c r="D249" s="798">
        <v>4680115884274</v>
      </c>
      <c r="E249" s="798"/>
      <c r="F249" s="59">
        <v>1.45</v>
      </c>
      <c r="G249" s="35">
        <v>8</v>
      </c>
      <c r="H249" s="59">
        <v>11.6</v>
      </c>
      <c r="I249" s="59">
        <v>12.08</v>
      </c>
      <c r="J249" s="35">
        <v>48</v>
      </c>
      <c r="K249" s="35" t="s">
        <v>130</v>
      </c>
      <c r="L249" s="35"/>
      <c r="M249" s="36" t="s">
        <v>160</v>
      </c>
      <c r="N249" s="36"/>
      <c r="O249" s="35">
        <v>55</v>
      </c>
      <c r="P249" s="9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800"/>
      <c r="R249" s="800"/>
      <c r="S249" s="800"/>
      <c r="T249" s="801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7">IFERROR(IF(X249="",0,CEILING((X249/$H249),1)*$H249),"")</f>
        <v>0</v>
      </c>
      <c r="Z249" s="39" t="str">
        <f>IFERROR(IF(Y249=0,"",ROUNDUP(Y249/H249,0)*0.02039),"")</f>
        <v/>
      </c>
      <c r="AA249" s="65" t="s">
        <v>45</v>
      </c>
      <c r="AB249" s="66" t="s">
        <v>45</v>
      </c>
      <c r="AC249" s="333" t="s">
        <v>443</v>
      </c>
      <c r="AG249" s="75"/>
      <c r="AJ249" s="79"/>
      <c r="AK249" s="79"/>
      <c r="BB249" s="334" t="s">
        <v>66</v>
      </c>
      <c r="BM249" s="75">
        <f t="shared" ref="BM249:BM256" si="48">IFERROR(X249*I249/H249,"0")</f>
        <v>0</v>
      </c>
      <c r="BN249" s="75">
        <f t="shared" ref="BN249:BN256" si="49">IFERROR(Y249*I249/H249,"0")</f>
        <v>0</v>
      </c>
      <c r="BO249" s="75">
        <f t="shared" ref="BO249:BO256" si="50">IFERROR(1/J249*(X249/H249),"0")</f>
        <v>0</v>
      </c>
      <c r="BP249" s="75">
        <f t="shared" ref="BP249:BP256" si="51">IFERROR(1/J249*(Y249/H249),"0")</f>
        <v>0</v>
      </c>
    </row>
    <row r="250" spans="1:68" ht="27" customHeight="1" x14ac:dyDescent="0.25">
      <c r="A250" s="60" t="s">
        <v>441</v>
      </c>
      <c r="B250" s="60" t="s">
        <v>444</v>
      </c>
      <c r="C250" s="34">
        <v>4301011717</v>
      </c>
      <c r="D250" s="798">
        <v>4680115884274</v>
      </c>
      <c r="E250" s="798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0"/>
      <c r="R250" s="800"/>
      <c r="S250" s="800"/>
      <c r="T250" s="80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7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si="48"/>
        <v>0</v>
      </c>
      <c r="BN250" s="75">
        <f t="shared" si="49"/>
        <v>0</v>
      </c>
      <c r="BO250" s="75">
        <f t="shared" si="50"/>
        <v>0</v>
      </c>
      <c r="BP250" s="75">
        <f t="shared" si="51"/>
        <v>0</v>
      </c>
    </row>
    <row r="251" spans="1:68" ht="27" customHeight="1" x14ac:dyDescent="0.25">
      <c r="A251" s="60" t="s">
        <v>446</v>
      </c>
      <c r="B251" s="60" t="s">
        <v>447</v>
      </c>
      <c r="C251" s="34">
        <v>4301011719</v>
      </c>
      <c r="D251" s="798">
        <v>4680115884298</v>
      </c>
      <c r="E251" s="798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129</v>
      </c>
      <c r="N251" s="36"/>
      <c r="O251" s="35">
        <v>55</v>
      </c>
      <c r="P251" s="9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800"/>
      <c r="R251" s="800"/>
      <c r="S251" s="800"/>
      <c r="T251" s="80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448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customHeight="1" x14ac:dyDescent="0.25">
      <c r="A252" s="60" t="s">
        <v>449</v>
      </c>
      <c r="B252" s="60" t="s">
        <v>450</v>
      </c>
      <c r="C252" s="34">
        <v>4301011944</v>
      </c>
      <c r="D252" s="798">
        <v>4680115884250</v>
      </c>
      <c r="E252" s="798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/>
      <c r="M252" s="36" t="s">
        <v>160</v>
      </c>
      <c r="N252" s="36"/>
      <c r="O252" s="35">
        <v>55</v>
      </c>
      <c r="P252" s="93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800"/>
      <c r="R252" s="800"/>
      <c r="S252" s="800"/>
      <c r="T252" s="80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443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449</v>
      </c>
      <c r="B253" s="60" t="s">
        <v>451</v>
      </c>
      <c r="C253" s="34">
        <v>4301011733</v>
      </c>
      <c r="D253" s="798">
        <v>4680115884250</v>
      </c>
      <c r="E253" s="798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/>
      <c r="M253" s="36" t="s">
        <v>133</v>
      </c>
      <c r="N253" s="36"/>
      <c r="O253" s="35">
        <v>55</v>
      </c>
      <c r="P253" s="9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0"/>
      <c r="R253" s="800"/>
      <c r="S253" s="800"/>
      <c r="T253" s="80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4301011718</v>
      </c>
      <c r="D254" s="798">
        <v>4680115884281</v>
      </c>
      <c r="E254" s="798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88</v>
      </c>
      <c r="L254" s="35"/>
      <c r="M254" s="36" t="s">
        <v>129</v>
      </c>
      <c r="N254" s="36"/>
      <c r="O254" s="35">
        <v>55</v>
      </c>
      <c r="P254" s="9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800"/>
      <c r="R254" s="800"/>
      <c r="S254" s="800"/>
      <c r="T254" s="80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445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455</v>
      </c>
      <c r="B255" s="60" t="s">
        <v>456</v>
      </c>
      <c r="C255" s="34">
        <v>4301011720</v>
      </c>
      <c r="D255" s="798">
        <v>4680115884199</v>
      </c>
      <c r="E255" s="798"/>
      <c r="F255" s="59">
        <v>0.37</v>
      </c>
      <c r="G255" s="35">
        <v>10</v>
      </c>
      <c r="H255" s="59">
        <v>3.7</v>
      </c>
      <c r="I255" s="59">
        <v>3.91</v>
      </c>
      <c r="J255" s="35">
        <v>132</v>
      </c>
      <c r="K255" s="35" t="s">
        <v>88</v>
      </c>
      <c r="L255" s="35"/>
      <c r="M255" s="36" t="s">
        <v>129</v>
      </c>
      <c r="N255" s="36"/>
      <c r="O255" s="35">
        <v>55</v>
      </c>
      <c r="P255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800"/>
      <c r="R255" s="800"/>
      <c r="S255" s="800"/>
      <c r="T255" s="80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448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4301011716</v>
      </c>
      <c r="D256" s="798">
        <v>4680115884267</v>
      </c>
      <c r="E256" s="798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88</v>
      </c>
      <c r="L256" s="35"/>
      <c r="M256" s="36" t="s">
        <v>129</v>
      </c>
      <c r="N256" s="36"/>
      <c r="O256" s="35">
        <v>55</v>
      </c>
      <c r="P256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800"/>
      <c r="R256" s="800"/>
      <c r="S256" s="800"/>
      <c r="T256" s="80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459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x14ac:dyDescent="0.2">
      <c r="A257" s="805"/>
      <c r="B257" s="805"/>
      <c r="C257" s="805"/>
      <c r="D257" s="805"/>
      <c r="E257" s="805"/>
      <c r="F257" s="805"/>
      <c r="G257" s="805"/>
      <c r="H257" s="805"/>
      <c r="I257" s="805"/>
      <c r="J257" s="805"/>
      <c r="K257" s="805"/>
      <c r="L257" s="805"/>
      <c r="M257" s="805"/>
      <c r="N257" s="805"/>
      <c r="O257" s="806"/>
      <c r="P257" s="802" t="s">
        <v>40</v>
      </c>
      <c r="Q257" s="803"/>
      <c r="R257" s="803"/>
      <c r="S257" s="803"/>
      <c r="T257" s="803"/>
      <c r="U257" s="803"/>
      <c r="V257" s="804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805"/>
      <c r="B258" s="805"/>
      <c r="C258" s="805"/>
      <c r="D258" s="805"/>
      <c r="E258" s="805"/>
      <c r="F258" s="805"/>
      <c r="G258" s="805"/>
      <c r="H258" s="805"/>
      <c r="I258" s="805"/>
      <c r="J258" s="805"/>
      <c r="K258" s="805"/>
      <c r="L258" s="805"/>
      <c r="M258" s="805"/>
      <c r="N258" s="805"/>
      <c r="O258" s="806"/>
      <c r="P258" s="802" t="s">
        <v>40</v>
      </c>
      <c r="Q258" s="803"/>
      <c r="R258" s="803"/>
      <c r="S258" s="803"/>
      <c r="T258" s="803"/>
      <c r="U258" s="803"/>
      <c r="V258" s="804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customHeight="1" x14ac:dyDescent="0.25">
      <c r="A259" s="796" t="s">
        <v>460</v>
      </c>
      <c r="B259" s="796"/>
      <c r="C259" s="796"/>
      <c r="D259" s="796"/>
      <c r="E259" s="796"/>
      <c r="F259" s="796"/>
      <c r="G259" s="796"/>
      <c r="H259" s="796"/>
      <c r="I259" s="796"/>
      <c r="J259" s="796"/>
      <c r="K259" s="796"/>
      <c r="L259" s="796"/>
      <c r="M259" s="796"/>
      <c r="N259" s="796"/>
      <c r="O259" s="796"/>
      <c r="P259" s="796"/>
      <c r="Q259" s="796"/>
      <c r="R259" s="796"/>
      <c r="S259" s="796"/>
      <c r="T259" s="796"/>
      <c r="U259" s="796"/>
      <c r="V259" s="796"/>
      <c r="W259" s="796"/>
      <c r="X259" s="796"/>
      <c r="Y259" s="796"/>
      <c r="Z259" s="796"/>
      <c r="AA259" s="62"/>
      <c r="AB259" s="62"/>
      <c r="AC259" s="62"/>
    </row>
    <row r="260" spans="1:68" ht="14.25" customHeight="1" x14ac:dyDescent="0.25">
      <c r="A260" s="797" t="s">
        <v>125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63"/>
      <c r="AB260" s="63"/>
      <c r="AC260" s="63"/>
    </row>
    <row r="261" spans="1:68" ht="27" customHeight="1" x14ac:dyDescent="0.25">
      <c r="A261" s="60" t="s">
        <v>461</v>
      </c>
      <c r="B261" s="60" t="s">
        <v>462</v>
      </c>
      <c r="C261" s="34">
        <v>4301011942</v>
      </c>
      <c r="D261" s="798">
        <v>4680115884137</v>
      </c>
      <c r="E261" s="798"/>
      <c r="F261" s="59">
        <v>1.45</v>
      </c>
      <c r="G261" s="35">
        <v>8</v>
      </c>
      <c r="H261" s="59">
        <v>11.6</v>
      </c>
      <c r="I261" s="59">
        <v>12.08</v>
      </c>
      <c r="J261" s="35">
        <v>48</v>
      </c>
      <c r="K261" s="35" t="s">
        <v>130</v>
      </c>
      <c r="L261" s="35"/>
      <c r="M261" s="36" t="s">
        <v>160</v>
      </c>
      <c r="N261" s="36"/>
      <c r="O261" s="35">
        <v>55</v>
      </c>
      <c r="P261" s="9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800"/>
      <c r="R261" s="800"/>
      <c r="S261" s="800"/>
      <c r="T261" s="80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ref="Y261:Y268" si="52">IFERROR(IF(X261="",0,CEILING((X261/$H261),1)*$H261),"")</f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49" t="s">
        <v>159</v>
      </c>
      <c r="AG261" s="75"/>
      <c r="AJ261" s="79"/>
      <c r="AK261" s="79"/>
      <c r="BB261" s="350" t="s">
        <v>66</v>
      </c>
      <c r="BM261" s="75">
        <f t="shared" ref="BM261:BM268" si="53">IFERROR(X261*I261/H261,"0")</f>
        <v>0</v>
      </c>
      <c r="BN261" s="75">
        <f t="shared" ref="BN261:BN268" si="54">IFERROR(Y261*I261/H261,"0")</f>
        <v>0</v>
      </c>
      <c r="BO261" s="75">
        <f t="shared" ref="BO261:BO268" si="55">IFERROR(1/J261*(X261/H261),"0")</f>
        <v>0</v>
      </c>
      <c r="BP261" s="75">
        <f t="shared" ref="BP261:BP268" si="56">IFERROR(1/J261*(Y261/H261),"0")</f>
        <v>0</v>
      </c>
    </row>
    <row r="262" spans="1:68" ht="27" customHeight="1" x14ac:dyDescent="0.25">
      <c r="A262" s="60" t="s">
        <v>461</v>
      </c>
      <c r="B262" s="60" t="s">
        <v>463</v>
      </c>
      <c r="C262" s="34">
        <v>4301011826</v>
      </c>
      <c r="D262" s="798">
        <v>4680115884137</v>
      </c>
      <c r="E262" s="798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0"/>
      <c r="R262" s="800"/>
      <c r="S262" s="800"/>
      <c r="T262" s="80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52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/>
      <c r="AK262" s="79"/>
      <c r="BB262" s="352" t="s">
        <v>66</v>
      </c>
      <c r="BM262" s="75">
        <f t="shared" si="53"/>
        <v>0</v>
      </c>
      <c r="BN262" s="75">
        <f t="shared" si="54"/>
        <v>0</v>
      </c>
      <c r="BO262" s="75">
        <f t="shared" si="55"/>
        <v>0</v>
      </c>
      <c r="BP262" s="75">
        <f t="shared" si="56"/>
        <v>0</v>
      </c>
    </row>
    <row r="263" spans="1:68" ht="27" customHeight="1" x14ac:dyDescent="0.25">
      <c r="A263" s="60" t="s">
        <v>465</v>
      </c>
      <c r="B263" s="60" t="s">
        <v>466</v>
      </c>
      <c r="C263" s="34">
        <v>4301011724</v>
      </c>
      <c r="D263" s="798">
        <v>4680115884236</v>
      </c>
      <c r="E263" s="798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800"/>
      <c r="R263" s="800"/>
      <c r="S263" s="800"/>
      <c r="T263" s="80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customHeight="1" x14ac:dyDescent="0.25">
      <c r="A264" s="60" t="s">
        <v>468</v>
      </c>
      <c r="B264" s="60" t="s">
        <v>469</v>
      </c>
      <c r="C264" s="34">
        <v>4301011721</v>
      </c>
      <c r="D264" s="798">
        <v>4680115884175</v>
      </c>
      <c r="E264" s="79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129</v>
      </c>
      <c r="N264" s="36"/>
      <c r="O264" s="35">
        <v>55</v>
      </c>
      <c r="P264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800"/>
      <c r="R264" s="800"/>
      <c r="S264" s="800"/>
      <c r="T264" s="80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470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471</v>
      </c>
      <c r="B265" s="60" t="s">
        <v>472</v>
      </c>
      <c r="C265" s="34">
        <v>4301011824</v>
      </c>
      <c r="D265" s="798">
        <v>4680115884144</v>
      </c>
      <c r="E265" s="798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88</v>
      </c>
      <c r="L265" s="35"/>
      <c r="M265" s="36" t="s">
        <v>129</v>
      </c>
      <c r="N265" s="36"/>
      <c r="O265" s="35">
        <v>55</v>
      </c>
      <c r="P265" s="9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800"/>
      <c r="R265" s="800"/>
      <c r="S265" s="800"/>
      <c r="T265" s="80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464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473</v>
      </c>
      <c r="B266" s="60" t="s">
        <v>474</v>
      </c>
      <c r="C266" s="34">
        <v>4301011963</v>
      </c>
      <c r="D266" s="798">
        <v>4680115885288</v>
      </c>
      <c r="E266" s="798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88</v>
      </c>
      <c r="L266" s="35"/>
      <c r="M266" s="36" t="s">
        <v>129</v>
      </c>
      <c r="N266" s="36"/>
      <c r="O266" s="35">
        <v>55</v>
      </c>
      <c r="P266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800"/>
      <c r="R266" s="800"/>
      <c r="S266" s="800"/>
      <c r="T266" s="80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475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476</v>
      </c>
      <c r="B267" s="60" t="s">
        <v>477</v>
      </c>
      <c r="C267" s="34">
        <v>4301011726</v>
      </c>
      <c r="D267" s="798">
        <v>4680115884182</v>
      </c>
      <c r="E267" s="798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129</v>
      </c>
      <c r="N267" s="36"/>
      <c r="O267" s="35">
        <v>55</v>
      </c>
      <c r="P267" s="9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800"/>
      <c r="R267" s="800"/>
      <c r="S267" s="800"/>
      <c r="T267" s="80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478</v>
      </c>
      <c r="B268" s="60" t="s">
        <v>479</v>
      </c>
      <c r="C268" s="34">
        <v>4301011722</v>
      </c>
      <c r="D268" s="798">
        <v>4680115884205</v>
      </c>
      <c r="E268" s="798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88</v>
      </c>
      <c r="L268" s="35"/>
      <c r="M268" s="36" t="s">
        <v>129</v>
      </c>
      <c r="N268" s="36"/>
      <c r="O268" s="35">
        <v>55</v>
      </c>
      <c r="P268" s="9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800"/>
      <c r="R268" s="800"/>
      <c r="S268" s="800"/>
      <c r="T268" s="80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470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x14ac:dyDescent="0.2">
      <c r="A269" s="805"/>
      <c r="B269" s="805"/>
      <c r="C269" s="805"/>
      <c r="D269" s="805"/>
      <c r="E269" s="805"/>
      <c r="F269" s="805"/>
      <c r="G269" s="805"/>
      <c r="H269" s="805"/>
      <c r="I269" s="805"/>
      <c r="J269" s="805"/>
      <c r="K269" s="805"/>
      <c r="L269" s="805"/>
      <c r="M269" s="805"/>
      <c r="N269" s="805"/>
      <c r="O269" s="806"/>
      <c r="P269" s="802" t="s">
        <v>40</v>
      </c>
      <c r="Q269" s="803"/>
      <c r="R269" s="803"/>
      <c r="S269" s="803"/>
      <c r="T269" s="803"/>
      <c r="U269" s="803"/>
      <c r="V269" s="804"/>
      <c r="W269" s="40" t="s">
        <v>39</v>
      </c>
      <c r="X269" s="41">
        <f>IFERROR(X261/H261,"0")+IFERROR(X262/H262,"0")+IFERROR(X263/H263,"0")+IFERROR(X264/H264,"0")+IFERROR(X265/H265,"0")+IFERROR(X266/H266,"0")+IFERROR(X267/H267,"0")+IFERROR(X268/H268,"0")</f>
        <v>0</v>
      </c>
      <c r="Y269" s="41">
        <f>IFERROR(Y261/H261,"0")+IFERROR(Y262/H262,"0")+IFERROR(Y263/H263,"0")+IFERROR(Y264/H264,"0")+IFERROR(Y265/H265,"0")+IFERROR(Y266/H266,"0")+IFERROR(Y267/H267,"0")+IFERROR(Y268/H268,"0")</f>
        <v>0</v>
      </c>
      <c r="Z269" s="4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805"/>
      <c r="B270" s="805"/>
      <c r="C270" s="805"/>
      <c r="D270" s="805"/>
      <c r="E270" s="805"/>
      <c r="F270" s="805"/>
      <c r="G270" s="805"/>
      <c r="H270" s="805"/>
      <c r="I270" s="805"/>
      <c r="J270" s="805"/>
      <c r="K270" s="805"/>
      <c r="L270" s="805"/>
      <c r="M270" s="805"/>
      <c r="N270" s="805"/>
      <c r="O270" s="806"/>
      <c r="P270" s="802" t="s">
        <v>40</v>
      </c>
      <c r="Q270" s="803"/>
      <c r="R270" s="803"/>
      <c r="S270" s="803"/>
      <c r="T270" s="803"/>
      <c r="U270" s="803"/>
      <c r="V270" s="804"/>
      <c r="W270" s="40" t="s">
        <v>0</v>
      </c>
      <c r="X270" s="41">
        <f>IFERROR(SUM(X261:X268),"0")</f>
        <v>0</v>
      </c>
      <c r="Y270" s="41">
        <f>IFERROR(SUM(Y261:Y268),"0")</f>
        <v>0</v>
      </c>
      <c r="Z270" s="40"/>
      <c r="AA270" s="64"/>
      <c r="AB270" s="64"/>
      <c r="AC270" s="64"/>
    </row>
    <row r="271" spans="1:68" ht="14.25" customHeight="1" x14ac:dyDescent="0.25">
      <c r="A271" s="797" t="s">
        <v>177</v>
      </c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797"/>
      <c r="P271" s="797"/>
      <c r="Q271" s="797"/>
      <c r="R271" s="797"/>
      <c r="S271" s="797"/>
      <c r="T271" s="797"/>
      <c r="U271" s="797"/>
      <c r="V271" s="797"/>
      <c r="W271" s="797"/>
      <c r="X271" s="797"/>
      <c r="Y271" s="797"/>
      <c r="Z271" s="797"/>
      <c r="AA271" s="63"/>
      <c r="AB271" s="63"/>
      <c r="AC271" s="63"/>
    </row>
    <row r="272" spans="1:68" ht="27" customHeight="1" x14ac:dyDescent="0.25">
      <c r="A272" s="60" t="s">
        <v>480</v>
      </c>
      <c r="B272" s="60" t="s">
        <v>481</v>
      </c>
      <c r="C272" s="34">
        <v>4301020340</v>
      </c>
      <c r="D272" s="798">
        <v>4680115885721</v>
      </c>
      <c r="E272" s="798"/>
      <c r="F272" s="59">
        <v>0.33</v>
      </c>
      <c r="G272" s="35">
        <v>6</v>
      </c>
      <c r="H272" s="59">
        <v>1.98</v>
      </c>
      <c r="I272" s="59">
        <v>2.08</v>
      </c>
      <c r="J272" s="35">
        <v>234</v>
      </c>
      <c r="K272" s="35" t="s">
        <v>83</v>
      </c>
      <c r="L272" s="35"/>
      <c r="M272" s="36" t="s">
        <v>133</v>
      </c>
      <c r="N272" s="36"/>
      <c r="O272" s="35">
        <v>50</v>
      </c>
      <c r="P272" s="948" t="s">
        <v>482</v>
      </c>
      <c r="Q272" s="800"/>
      <c r="R272" s="800"/>
      <c r="S272" s="800"/>
      <c r="T272" s="801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IFERROR(IF(Y272=0,"",ROUNDUP(Y272/H272,0)*0.00502),"")</f>
        <v/>
      </c>
      <c r="AA272" s="65" t="s">
        <v>45</v>
      </c>
      <c r="AB272" s="66" t="s">
        <v>45</v>
      </c>
      <c r="AC272" s="365" t="s">
        <v>483</v>
      </c>
      <c r="AG272" s="75"/>
      <c r="AJ272" s="79"/>
      <c r="AK272" s="79"/>
      <c r="BB272" s="36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x14ac:dyDescent="0.2">
      <c r="A273" s="805"/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6"/>
      <c r="P273" s="802" t="s">
        <v>40</v>
      </c>
      <c r="Q273" s="803"/>
      <c r="R273" s="803"/>
      <c r="S273" s="803"/>
      <c r="T273" s="803"/>
      <c r="U273" s="803"/>
      <c r="V273" s="804"/>
      <c r="W273" s="40" t="s">
        <v>39</v>
      </c>
      <c r="X273" s="41">
        <f>IFERROR(X272/H272,"0")</f>
        <v>0</v>
      </c>
      <c r="Y273" s="41">
        <f>IFERROR(Y272/H272,"0")</f>
        <v>0</v>
      </c>
      <c r="Z273" s="41">
        <f>IFERROR(IF(Z272="",0,Z272),"0")</f>
        <v>0</v>
      </c>
      <c r="AA273" s="64"/>
      <c r="AB273" s="64"/>
      <c r="AC273" s="64"/>
    </row>
    <row r="274" spans="1:68" x14ac:dyDescent="0.2">
      <c r="A274" s="805"/>
      <c r="B274" s="805"/>
      <c r="C274" s="805"/>
      <c r="D274" s="805"/>
      <c r="E274" s="805"/>
      <c r="F274" s="805"/>
      <c r="G274" s="805"/>
      <c r="H274" s="805"/>
      <c r="I274" s="805"/>
      <c r="J274" s="805"/>
      <c r="K274" s="805"/>
      <c r="L274" s="805"/>
      <c r="M274" s="805"/>
      <c r="N274" s="805"/>
      <c r="O274" s="806"/>
      <c r="P274" s="802" t="s">
        <v>40</v>
      </c>
      <c r="Q274" s="803"/>
      <c r="R274" s="803"/>
      <c r="S274" s="803"/>
      <c r="T274" s="803"/>
      <c r="U274" s="803"/>
      <c r="V274" s="804"/>
      <c r="W274" s="40" t="s">
        <v>0</v>
      </c>
      <c r="X274" s="41">
        <f>IFERROR(SUM(X272:X272),"0")</f>
        <v>0</v>
      </c>
      <c r="Y274" s="41">
        <f>IFERROR(SUM(Y272:Y272),"0")</f>
        <v>0</v>
      </c>
      <c r="Z274" s="40"/>
      <c r="AA274" s="64"/>
      <c r="AB274" s="64"/>
      <c r="AC274" s="64"/>
    </row>
    <row r="275" spans="1:68" ht="16.5" customHeight="1" x14ac:dyDescent="0.25">
      <c r="A275" s="796" t="s">
        <v>484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62"/>
      <c r="AB275" s="62"/>
      <c r="AC275" s="62"/>
    </row>
    <row r="276" spans="1:68" ht="14.25" customHeight="1" x14ac:dyDescent="0.25">
      <c r="A276" s="797" t="s">
        <v>125</v>
      </c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797"/>
      <c r="P276" s="797"/>
      <c r="Q276" s="797"/>
      <c r="R276" s="797"/>
      <c r="S276" s="797"/>
      <c r="T276" s="797"/>
      <c r="U276" s="797"/>
      <c r="V276" s="797"/>
      <c r="W276" s="797"/>
      <c r="X276" s="797"/>
      <c r="Y276" s="797"/>
      <c r="Z276" s="797"/>
      <c r="AA276" s="63"/>
      <c r="AB276" s="63"/>
      <c r="AC276" s="63"/>
    </row>
    <row r="277" spans="1:68" ht="27" customHeight="1" x14ac:dyDescent="0.25">
      <c r="A277" s="60" t="s">
        <v>485</v>
      </c>
      <c r="B277" s="60" t="s">
        <v>486</v>
      </c>
      <c r="C277" s="34">
        <v>4301011855</v>
      </c>
      <c r="D277" s="798">
        <v>4680115885837</v>
      </c>
      <c r="E277" s="798"/>
      <c r="F277" s="59">
        <v>1.35</v>
      </c>
      <c r="G277" s="35">
        <v>8</v>
      </c>
      <c r="H277" s="59">
        <v>10.8</v>
      </c>
      <c r="I277" s="59">
        <v>11.28</v>
      </c>
      <c r="J277" s="35">
        <v>56</v>
      </c>
      <c r="K277" s="35" t="s">
        <v>130</v>
      </c>
      <c r="L277" s="35"/>
      <c r="M277" s="36" t="s">
        <v>129</v>
      </c>
      <c r="N277" s="36"/>
      <c r="O277" s="35">
        <v>55</v>
      </c>
      <c r="P277" s="9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800"/>
      <c r="R277" s="800"/>
      <c r="S277" s="800"/>
      <c r="T277" s="801"/>
      <c r="U277" s="37" t="s">
        <v>45</v>
      </c>
      <c r="V277" s="37" t="s">
        <v>45</v>
      </c>
      <c r="W277" s="38" t="s">
        <v>0</v>
      </c>
      <c r="X277" s="56">
        <v>150</v>
      </c>
      <c r="Y277" s="53">
        <f t="shared" ref="Y277:Y282" si="57">IFERROR(IF(X277="",0,CEILING((X277/$H277),1)*$H277),"")</f>
        <v>151.20000000000002</v>
      </c>
      <c r="Z277" s="39">
        <f>IFERROR(IF(Y277=0,"",ROUNDUP(Y277/H277,0)*0.02175),"")</f>
        <v>0.30449999999999999</v>
      </c>
      <c r="AA277" s="65" t="s">
        <v>45</v>
      </c>
      <c r="AB277" s="66" t="s">
        <v>45</v>
      </c>
      <c r="AC277" s="367" t="s">
        <v>487</v>
      </c>
      <c r="AG277" s="75"/>
      <c r="AJ277" s="79"/>
      <c r="AK277" s="79"/>
      <c r="BB277" s="368" t="s">
        <v>66</v>
      </c>
      <c r="BM277" s="75">
        <f t="shared" ref="BM277:BM282" si="58">IFERROR(X277*I277/H277,"0")</f>
        <v>156.66666666666666</v>
      </c>
      <c r="BN277" s="75">
        <f t="shared" ref="BN277:BN282" si="59">IFERROR(Y277*I277/H277,"0")</f>
        <v>157.91999999999999</v>
      </c>
      <c r="BO277" s="75">
        <f t="shared" ref="BO277:BO282" si="60">IFERROR(1/J277*(X277/H277),"0")</f>
        <v>0.24801587301587297</v>
      </c>
      <c r="BP277" s="75">
        <f t="shared" ref="BP277:BP282" si="61">IFERROR(1/J277*(Y277/H277),"0")</f>
        <v>0.25</v>
      </c>
    </row>
    <row r="278" spans="1:68" ht="27" customHeight="1" x14ac:dyDescent="0.25">
      <c r="A278" s="60" t="s">
        <v>488</v>
      </c>
      <c r="B278" s="60" t="s">
        <v>489</v>
      </c>
      <c r="C278" s="34">
        <v>4301011910</v>
      </c>
      <c r="D278" s="798">
        <v>4680115885806</v>
      </c>
      <c r="E278" s="798"/>
      <c r="F278" s="59">
        <v>1.35</v>
      </c>
      <c r="G278" s="35">
        <v>8</v>
      </c>
      <c r="H278" s="59">
        <v>10.8</v>
      </c>
      <c r="I278" s="59">
        <v>11.28</v>
      </c>
      <c r="J278" s="35">
        <v>48</v>
      </c>
      <c r="K278" s="35" t="s">
        <v>130</v>
      </c>
      <c r="L278" s="35"/>
      <c r="M278" s="36" t="s">
        <v>160</v>
      </c>
      <c r="N278" s="36"/>
      <c r="O278" s="35">
        <v>55</v>
      </c>
      <c r="P278" s="950" t="s">
        <v>490</v>
      </c>
      <c r="Q278" s="800"/>
      <c r="R278" s="800"/>
      <c r="S278" s="800"/>
      <c r="T278" s="801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7"/>
        <v>0</v>
      </c>
      <c r="Z278" s="39" t="str">
        <f>IFERROR(IF(Y278=0,"",ROUNDUP(Y278/H278,0)*0.02039),"")</f>
        <v/>
      </c>
      <c r="AA278" s="65" t="s">
        <v>45</v>
      </c>
      <c r="AB278" s="66" t="s">
        <v>45</v>
      </c>
      <c r="AC278" s="369" t="s">
        <v>491</v>
      </c>
      <c r="AG278" s="75"/>
      <c r="AJ278" s="79"/>
      <c r="AK278" s="79"/>
      <c r="BB278" s="370" t="s">
        <v>66</v>
      </c>
      <c r="BM278" s="75">
        <f t="shared" si="58"/>
        <v>0</v>
      </c>
      <c r="BN278" s="75">
        <f t="shared" si="59"/>
        <v>0</v>
      </c>
      <c r="BO278" s="75">
        <f t="shared" si="60"/>
        <v>0</v>
      </c>
      <c r="BP278" s="75">
        <f t="shared" si="61"/>
        <v>0</v>
      </c>
    </row>
    <row r="279" spans="1:68" ht="27" customHeight="1" x14ac:dyDescent="0.25">
      <c r="A279" s="60" t="s">
        <v>488</v>
      </c>
      <c r="B279" s="60" t="s">
        <v>492</v>
      </c>
      <c r="C279" s="34">
        <v>4301011850</v>
      </c>
      <c r="D279" s="798">
        <v>4680115885806</v>
      </c>
      <c r="E279" s="79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800"/>
      <c r="R279" s="800"/>
      <c r="S279" s="800"/>
      <c r="T279" s="801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493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37.5" customHeight="1" x14ac:dyDescent="0.25">
      <c r="A280" s="60" t="s">
        <v>494</v>
      </c>
      <c r="B280" s="60" t="s">
        <v>495</v>
      </c>
      <c r="C280" s="34">
        <v>4301011853</v>
      </c>
      <c r="D280" s="798">
        <v>4680115885851</v>
      </c>
      <c r="E280" s="798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/>
      <c r="M280" s="36" t="s">
        <v>129</v>
      </c>
      <c r="N280" s="36"/>
      <c r="O280" s="35">
        <v>55</v>
      </c>
      <c r="P280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0"/>
      <c r="R280" s="800"/>
      <c r="S280" s="800"/>
      <c r="T280" s="80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customHeight="1" x14ac:dyDescent="0.25">
      <c r="A281" s="60" t="s">
        <v>497</v>
      </c>
      <c r="B281" s="60" t="s">
        <v>498</v>
      </c>
      <c r="C281" s="34">
        <v>4301011852</v>
      </c>
      <c r="D281" s="798">
        <v>4680115885844</v>
      </c>
      <c r="E281" s="798"/>
      <c r="F281" s="59">
        <v>0.4</v>
      </c>
      <c r="G281" s="35">
        <v>10</v>
      </c>
      <c r="H281" s="59">
        <v>4</v>
      </c>
      <c r="I281" s="59">
        <v>4.21</v>
      </c>
      <c r="J281" s="35">
        <v>132</v>
      </c>
      <c r="K281" s="35" t="s">
        <v>88</v>
      </c>
      <c r="L281" s="35"/>
      <c r="M281" s="36" t="s">
        <v>129</v>
      </c>
      <c r="N281" s="36"/>
      <c r="O281" s="35">
        <v>55</v>
      </c>
      <c r="P281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00"/>
      <c r="R281" s="800"/>
      <c r="S281" s="800"/>
      <c r="T281" s="801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487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499</v>
      </c>
      <c r="B282" s="60" t="s">
        <v>500</v>
      </c>
      <c r="C282" s="34">
        <v>4301011851</v>
      </c>
      <c r="D282" s="798">
        <v>4680115885820</v>
      </c>
      <c r="E282" s="798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88</v>
      </c>
      <c r="L282" s="35"/>
      <c r="M282" s="36" t="s">
        <v>129</v>
      </c>
      <c r="N282" s="36"/>
      <c r="O282" s="35">
        <v>55</v>
      </c>
      <c r="P282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800"/>
      <c r="R282" s="800"/>
      <c r="S282" s="800"/>
      <c r="T282" s="801"/>
      <c r="U282" s="37" t="s">
        <v>45</v>
      </c>
      <c r="V282" s="37" t="s">
        <v>45</v>
      </c>
      <c r="W282" s="38" t="s">
        <v>0</v>
      </c>
      <c r="X282" s="56">
        <v>80</v>
      </c>
      <c r="Y282" s="53">
        <f t="shared" si="57"/>
        <v>80</v>
      </c>
      <c r="Z282" s="39">
        <f>IFERROR(IF(Y282=0,"",ROUNDUP(Y282/H282,0)*0.00902),"")</f>
        <v>0.1804</v>
      </c>
      <c r="AA282" s="65" t="s">
        <v>45</v>
      </c>
      <c r="AB282" s="66" t="s">
        <v>45</v>
      </c>
      <c r="AC282" s="377" t="s">
        <v>493</v>
      </c>
      <c r="AG282" s="75"/>
      <c r="AJ282" s="79"/>
      <c r="AK282" s="79"/>
      <c r="BB282" s="378" t="s">
        <v>66</v>
      </c>
      <c r="BM282" s="75">
        <f t="shared" si="58"/>
        <v>84.2</v>
      </c>
      <c r="BN282" s="75">
        <f t="shared" si="59"/>
        <v>84.2</v>
      </c>
      <c r="BO282" s="75">
        <f t="shared" si="60"/>
        <v>0.15151515151515152</v>
      </c>
      <c r="BP282" s="75">
        <f t="shared" si="61"/>
        <v>0.15151515151515152</v>
      </c>
    </row>
    <row r="283" spans="1:68" x14ac:dyDescent="0.2">
      <c r="A283" s="805"/>
      <c r="B283" s="805"/>
      <c r="C283" s="805"/>
      <c r="D283" s="805"/>
      <c r="E283" s="805"/>
      <c r="F283" s="805"/>
      <c r="G283" s="805"/>
      <c r="H283" s="805"/>
      <c r="I283" s="805"/>
      <c r="J283" s="805"/>
      <c r="K283" s="805"/>
      <c r="L283" s="805"/>
      <c r="M283" s="805"/>
      <c r="N283" s="805"/>
      <c r="O283" s="806"/>
      <c r="P283" s="802" t="s">
        <v>40</v>
      </c>
      <c r="Q283" s="803"/>
      <c r="R283" s="803"/>
      <c r="S283" s="803"/>
      <c r="T283" s="803"/>
      <c r="U283" s="803"/>
      <c r="V283" s="804"/>
      <c r="W283" s="40" t="s">
        <v>39</v>
      </c>
      <c r="X283" s="41">
        <f>IFERROR(X277/H277,"0")+IFERROR(X278/H278,"0")+IFERROR(X279/H279,"0")+IFERROR(X280/H280,"0")+IFERROR(X281/H281,"0")+IFERROR(X282/H282,"0")</f>
        <v>33.888888888888886</v>
      </c>
      <c r="Y283" s="41">
        <f>IFERROR(Y277/H277,"0")+IFERROR(Y278/H278,"0")+IFERROR(Y279/H279,"0")+IFERROR(Y280/H280,"0")+IFERROR(Y281/H281,"0")+IFERROR(Y282/H282,"0")</f>
        <v>34</v>
      </c>
      <c r="Z283" s="41">
        <f>IFERROR(IF(Z277="",0,Z277),"0")+IFERROR(IF(Z278="",0,Z278),"0")+IFERROR(IF(Z279="",0,Z279),"0")+IFERROR(IF(Z280="",0,Z280),"0")+IFERROR(IF(Z281="",0,Z281),"0")+IFERROR(IF(Z282="",0,Z282),"0")</f>
        <v>0.4849</v>
      </c>
      <c r="AA283" s="64"/>
      <c r="AB283" s="64"/>
      <c r="AC283" s="64"/>
    </row>
    <row r="284" spans="1:68" x14ac:dyDescent="0.2">
      <c r="A284" s="805"/>
      <c r="B284" s="805"/>
      <c r="C284" s="805"/>
      <c r="D284" s="805"/>
      <c r="E284" s="805"/>
      <c r="F284" s="805"/>
      <c r="G284" s="805"/>
      <c r="H284" s="805"/>
      <c r="I284" s="805"/>
      <c r="J284" s="805"/>
      <c r="K284" s="805"/>
      <c r="L284" s="805"/>
      <c r="M284" s="805"/>
      <c r="N284" s="805"/>
      <c r="O284" s="806"/>
      <c r="P284" s="802" t="s">
        <v>40</v>
      </c>
      <c r="Q284" s="803"/>
      <c r="R284" s="803"/>
      <c r="S284" s="803"/>
      <c r="T284" s="803"/>
      <c r="U284" s="803"/>
      <c r="V284" s="804"/>
      <c r="W284" s="40" t="s">
        <v>0</v>
      </c>
      <c r="X284" s="41">
        <f>IFERROR(SUM(X277:X282),"0")</f>
        <v>230</v>
      </c>
      <c r="Y284" s="41">
        <f>IFERROR(SUM(Y277:Y282),"0")</f>
        <v>231.20000000000002</v>
      </c>
      <c r="Z284" s="40"/>
      <c r="AA284" s="64"/>
      <c r="AB284" s="64"/>
      <c r="AC284" s="64"/>
    </row>
    <row r="285" spans="1:68" ht="16.5" customHeight="1" x14ac:dyDescent="0.25">
      <c r="A285" s="796" t="s">
        <v>501</v>
      </c>
      <c r="B285" s="796"/>
      <c r="C285" s="796"/>
      <c r="D285" s="796"/>
      <c r="E285" s="796"/>
      <c r="F285" s="796"/>
      <c r="G285" s="796"/>
      <c r="H285" s="796"/>
      <c r="I285" s="796"/>
      <c r="J285" s="796"/>
      <c r="K285" s="796"/>
      <c r="L285" s="796"/>
      <c r="M285" s="796"/>
      <c r="N285" s="796"/>
      <c r="O285" s="796"/>
      <c r="P285" s="796"/>
      <c r="Q285" s="796"/>
      <c r="R285" s="796"/>
      <c r="S285" s="796"/>
      <c r="T285" s="796"/>
      <c r="U285" s="796"/>
      <c r="V285" s="796"/>
      <c r="W285" s="796"/>
      <c r="X285" s="796"/>
      <c r="Y285" s="796"/>
      <c r="Z285" s="796"/>
      <c r="AA285" s="62"/>
      <c r="AB285" s="62"/>
      <c r="AC285" s="62"/>
    </row>
    <row r="286" spans="1:68" ht="14.25" customHeight="1" x14ac:dyDescent="0.25">
      <c r="A286" s="797" t="s">
        <v>125</v>
      </c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797"/>
      <c r="P286" s="797"/>
      <c r="Q286" s="797"/>
      <c r="R286" s="797"/>
      <c r="S286" s="797"/>
      <c r="T286" s="797"/>
      <c r="U286" s="797"/>
      <c r="V286" s="797"/>
      <c r="W286" s="797"/>
      <c r="X286" s="797"/>
      <c r="Y286" s="797"/>
      <c r="Z286" s="797"/>
      <c r="AA286" s="63"/>
      <c r="AB286" s="63"/>
      <c r="AC286" s="63"/>
    </row>
    <row r="287" spans="1:68" ht="27" customHeight="1" x14ac:dyDescent="0.25">
      <c r="A287" s="60" t="s">
        <v>502</v>
      </c>
      <c r="B287" s="60" t="s">
        <v>503</v>
      </c>
      <c r="C287" s="34">
        <v>4301011876</v>
      </c>
      <c r="D287" s="798">
        <v>4680115885707</v>
      </c>
      <c r="E287" s="798"/>
      <c r="F287" s="59">
        <v>0.9</v>
      </c>
      <c r="G287" s="35">
        <v>10</v>
      </c>
      <c r="H287" s="59">
        <v>9</v>
      </c>
      <c r="I287" s="59">
        <v>9.48</v>
      </c>
      <c r="J287" s="35">
        <v>56</v>
      </c>
      <c r="K287" s="35" t="s">
        <v>130</v>
      </c>
      <c r="L287" s="35"/>
      <c r="M287" s="36" t="s">
        <v>129</v>
      </c>
      <c r="N287" s="36"/>
      <c r="O287" s="35">
        <v>31</v>
      </c>
      <c r="P287" s="9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800"/>
      <c r="R287" s="800"/>
      <c r="S287" s="800"/>
      <c r="T287" s="801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9" t="s">
        <v>452</v>
      </c>
      <c r="AG287" s="75"/>
      <c r="AJ287" s="79"/>
      <c r="AK287" s="79"/>
      <c r="BB287" s="380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x14ac:dyDescent="0.2">
      <c r="A288" s="805"/>
      <c r="B288" s="805"/>
      <c r="C288" s="805"/>
      <c r="D288" s="805"/>
      <c r="E288" s="805"/>
      <c r="F288" s="805"/>
      <c r="G288" s="805"/>
      <c r="H288" s="805"/>
      <c r="I288" s="805"/>
      <c r="J288" s="805"/>
      <c r="K288" s="805"/>
      <c r="L288" s="805"/>
      <c r="M288" s="805"/>
      <c r="N288" s="805"/>
      <c r="O288" s="806"/>
      <c r="P288" s="802" t="s">
        <v>40</v>
      </c>
      <c r="Q288" s="803"/>
      <c r="R288" s="803"/>
      <c r="S288" s="803"/>
      <c r="T288" s="803"/>
      <c r="U288" s="803"/>
      <c r="V288" s="804"/>
      <c r="W288" s="40" t="s">
        <v>39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x14ac:dyDescent="0.2">
      <c r="A289" s="805"/>
      <c r="B289" s="805"/>
      <c r="C289" s="805"/>
      <c r="D289" s="805"/>
      <c r="E289" s="805"/>
      <c r="F289" s="805"/>
      <c r="G289" s="805"/>
      <c r="H289" s="805"/>
      <c r="I289" s="805"/>
      <c r="J289" s="805"/>
      <c r="K289" s="805"/>
      <c r="L289" s="805"/>
      <c r="M289" s="805"/>
      <c r="N289" s="805"/>
      <c r="O289" s="806"/>
      <c r="P289" s="802" t="s">
        <v>40</v>
      </c>
      <c r="Q289" s="803"/>
      <c r="R289" s="803"/>
      <c r="S289" s="803"/>
      <c r="T289" s="803"/>
      <c r="U289" s="803"/>
      <c r="V289" s="804"/>
      <c r="W289" s="40" t="s">
        <v>0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6.5" customHeight="1" x14ac:dyDescent="0.25">
      <c r="A290" s="796" t="s">
        <v>504</v>
      </c>
      <c r="B290" s="796"/>
      <c r="C290" s="796"/>
      <c r="D290" s="796"/>
      <c r="E290" s="796"/>
      <c r="F290" s="796"/>
      <c r="G290" s="796"/>
      <c r="H290" s="796"/>
      <c r="I290" s="796"/>
      <c r="J290" s="796"/>
      <c r="K290" s="796"/>
      <c r="L290" s="796"/>
      <c r="M290" s="796"/>
      <c r="N290" s="796"/>
      <c r="O290" s="796"/>
      <c r="P290" s="796"/>
      <c r="Q290" s="796"/>
      <c r="R290" s="796"/>
      <c r="S290" s="796"/>
      <c r="T290" s="796"/>
      <c r="U290" s="796"/>
      <c r="V290" s="796"/>
      <c r="W290" s="796"/>
      <c r="X290" s="796"/>
      <c r="Y290" s="796"/>
      <c r="Z290" s="796"/>
      <c r="AA290" s="62"/>
      <c r="AB290" s="62"/>
      <c r="AC290" s="62"/>
    </row>
    <row r="291" spans="1:68" ht="14.25" customHeight="1" x14ac:dyDescent="0.25">
      <c r="A291" s="797" t="s">
        <v>125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63"/>
      <c r="AB291" s="63"/>
      <c r="AC291" s="63"/>
    </row>
    <row r="292" spans="1:68" ht="27" customHeight="1" x14ac:dyDescent="0.25">
      <c r="A292" s="60" t="s">
        <v>505</v>
      </c>
      <c r="B292" s="60" t="s">
        <v>506</v>
      </c>
      <c r="C292" s="34">
        <v>4301011223</v>
      </c>
      <c r="D292" s="798">
        <v>4607091383423</v>
      </c>
      <c r="E292" s="798"/>
      <c r="F292" s="59">
        <v>1.35</v>
      </c>
      <c r="G292" s="35">
        <v>8</v>
      </c>
      <c r="H292" s="59">
        <v>10.8</v>
      </c>
      <c r="I292" s="59">
        <v>11.375999999999999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35</v>
      </c>
      <c r="P292" s="9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800"/>
      <c r="R292" s="800"/>
      <c r="S292" s="800"/>
      <c r="T292" s="801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128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t="37.5" customHeight="1" x14ac:dyDescent="0.25">
      <c r="A293" s="60" t="s">
        <v>507</v>
      </c>
      <c r="B293" s="60" t="s">
        <v>508</v>
      </c>
      <c r="C293" s="34">
        <v>4301011879</v>
      </c>
      <c r="D293" s="798">
        <v>4680115885691</v>
      </c>
      <c r="E293" s="798"/>
      <c r="F293" s="59">
        <v>1.35</v>
      </c>
      <c r="G293" s="35">
        <v>8</v>
      </c>
      <c r="H293" s="59">
        <v>10.8</v>
      </c>
      <c r="I293" s="59">
        <v>11.28</v>
      </c>
      <c r="J293" s="35">
        <v>56</v>
      </c>
      <c r="K293" s="35" t="s">
        <v>130</v>
      </c>
      <c r="L293" s="35"/>
      <c r="M293" s="36" t="s">
        <v>82</v>
      </c>
      <c r="N293" s="36"/>
      <c r="O293" s="35">
        <v>30</v>
      </c>
      <c r="P293" s="9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800"/>
      <c r="R293" s="800"/>
      <c r="S293" s="800"/>
      <c r="T293" s="801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83" t="s">
        <v>509</v>
      </c>
      <c r="AG293" s="75"/>
      <c r="AJ293" s="79"/>
      <c r="AK293" s="79"/>
      <c r="BB293" s="384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ht="27" customHeight="1" x14ac:dyDescent="0.25">
      <c r="A294" s="60" t="s">
        <v>510</v>
      </c>
      <c r="B294" s="60" t="s">
        <v>511</v>
      </c>
      <c r="C294" s="34">
        <v>4301011878</v>
      </c>
      <c r="D294" s="798">
        <v>4680115885660</v>
      </c>
      <c r="E294" s="798"/>
      <c r="F294" s="59">
        <v>1.35</v>
      </c>
      <c r="G294" s="35">
        <v>8</v>
      </c>
      <c r="H294" s="59">
        <v>10.8</v>
      </c>
      <c r="I294" s="59">
        <v>11.28</v>
      </c>
      <c r="J294" s="35">
        <v>56</v>
      </c>
      <c r="K294" s="35" t="s">
        <v>130</v>
      </c>
      <c r="L294" s="35"/>
      <c r="M294" s="36" t="s">
        <v>82</v>
      </c>
      <c r="N294" s="36"/>
      <c r="O294" s="35">
        <v>35</v>
      </c>
      <c r="P294" s="9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800"/>
      <c r="R294" s="800"/>
      <c r="S294" s="800"/>
      <c r="T294" s="801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85" t="s">
        <v>512</v>
      </c>
      <c r="AG294" s="75"/>
      <c r="AJ294" s="79"/>
      <c r="AK294" s="79"/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805"/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6"/>
      <c r="P295" s="802" t="s">
        <v>40</v>
      </c>
      <c r="Q295" s="803"/>
      <c r="R295" s="803"/>
      <c r="S295" s="803"/>
      <c r="T295" s="803"/>
      <c r="U295" s="803"/>
      <c r="V295" s="804"/>
      <c r="W295" s="40" t="s">
        <v>39</v>
      </c>
      <c r="X295" s="41">
        <f>IFERROR(X292/H292,"0")+IFERROR(X293/H293,"0")+IFERROR(X294/H294,"0")</f>
        <v>0</v>
      </c>
      <c r="Y295" s="41">
        <f>IFERROR(Y292/H292,"0")+IFERROR(Y293/H293,"0")+IFERROR(Y294/H294,"0")</f>
        <v>0</v>
      </c>
      <c r="Z295" s="41">
        <f>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805"/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6"/>
      <c r="P296" s="802" t="s">
        <v>40</v>
      </c>
      <c r="Q296" s="803"/>
      <c r="R296" s="803"/>
      <c r="S296" s="803"/>
      <c r="T296" s="803"/>
      <c r="U296" s="803"/>
      <c r="V296" s="804"/>
      <c r="W296" s="40" t="s">
        <v>0</v>
      </c>
      <c r="X296" s="41">
        <f>IFERROR(SUM(X292:X294),"0")</f>
        <v>0</v>
      </c>
      <c r="Y296" s="41">
        <f>IFERROR(SUM(Y292:Y294),"0")</f>
        <v>0</v>
      </c>
      <c r="Z296" s="40"/>
      <c r="AA296" s="64"/>
      <c r="AB296" s="64"/>
      <c r="AC296" s="64"/>
    </row>
    <row r="297" spans="1:68" ht="16.5" customHeight="1" x14ac:dyDescent="0.25">
      <c r="A297" s="796" t="s">
        <v>513</v>
      </c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796"/>
      <c r="P297" s="796"/>
      <c r="Q297" s="796"/>
      <c r="R297" s="796"/>
      <c r="S297" s="796"/>
      <c r="T297" s="796"/>
      <c r="U297" s="796"/>
      <c r="V297" s="796"/>
      <c r="W297" s="796"/>
      <c r="X297" s="796"/>
      <c r="Y297" s="796"/>
      <c r="Z297" s="796"/>
      <c r="AA297" s="62"/>
      <c r="AB297" s="62"/>
      <c r="AC297" s="62"/>
    </row>
    <row r="298" spans="1:68" ht="14.25" customHeight="1" x14ac:dyDescent="0.25">
      <c r="A298" s="797" t="s">
        <v>84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63"/>
      <c r="AB298" s="63"/>
      <c r="AC298" s="63"/>
    </row>
    <row r="299" spans="1:68" ht="27" customHeight="1" x14ac:dyDescent="0.25">
      <c r="A299" s="60" t="s">
        <v>514</v>
      </c>
      <c r="B299" s="60" t="s">
        <v>515</v>
      </c>
      <c r="C299" s="34">
        <v>4301051409</v>
      </c>
      <c r="D299" s="798">
        <v>4680115881556</v>
      </c>
      <c r="E299" s="798"/>
      <c r="F299" s="59">
        <v>1</v>
      </c>
      <c r="G299" s="35">
        <v>4</v>
      </c>
      <c r="H299" s="59">
        <v>4</v>
      </c>
      <c r="I299" s="59">
        <v>4.4080000000000004</v>
      </c>
      <c r="J299" s="35">
        <v>104</v>
      </c>
      <c r="K299" s="35" t="s">
        <v>130</v>
      </c>
      <c r="L299" s="35"/>
      <c r="M299" s="36" t="s">
        <v>133</v>
      </c>
      <c r="N299" s="36"/>
      <c r="O299" s="35">
        <v>45</v>
      </c>
      <c r="P299" s="9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800"/>
      <c r="R299" s="800"/>
      <c r="S299" s="800"/>
      <c r="T299" s="80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IFERROR(IF(Y299=0,"",ROUNDUP(Y299/H299,0)*0.01196),"")</f>
        <v/>
      </c>
      <c r="AA299" s="65" t="s">
        <v>45</v>
      </c>
      <c r="AB299" s="66" t="s">
        <v>45</v>
      </c>
      <c r="AC299" s="387" t="s">
        <v>516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517</v>
      </c>
      <c r="B300" s="60" t="s">
        <v>518</v>
      </c>
      <c r="C300" s="34">
        <v>4301051506</v>
      </c>
      <c r="D300" s="798">
        <v>4680115881037</v>
      </c>
      <c r="E300" s="798"/>
      <c r="F300" s="59">
        <v>0.84</v>
      </c>
      <c r="G300" s="35">
        <v>4</v>
      </c>
      <c r="H300" s="59">
        <v>3.36</v>
      </c>
      <c r="I300" s="59">
        <v>3.6179999999999999</v>
      </c>
      <c r="J300" s="35">
        <v>132</v>
      </c>
      <c r="K300" s="35" t="s">
        <v>88</v>
      </c>
      <c r="L300" s="35"/>
      <c r="M300" s="36" t="s">
        <v>82</v>
      </c>
      <c r="N300" s="36"/>
      <c r="O300" s="35">
        <v>40</v>
      </c>
      <c r="P300" s="9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800"/>
      <c r="R300" s="800"/>
      <c r="S300" s="800"/>
      <c r="T300" s="80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89" t="s">
        <v>519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520</v>
      </c>
      <c r="B301" s="60" t="s">
        <v>521</v>
      </c>
      <c r="C301" s="34">
        <v>4301051487</v>
      </c>
      <c r="D301" s="798">
        <v>4680115881228</v>
      </c>
      <c r="E301" s="798"/>
      <c r="F301" s="59">
        <v>0.4</v>
      </c>
      <c r="G301" s="35">
        <v>6</v>
      </c>
      <c r="H301" s="59">
        <v>2.4</v>
      </c>
      <c r="I301" s="59">
        <v>2.6720000000000002</v>
      </c>
      <c r="J301" s="35">
        <v>156</v>
      </c>
      <c r="K301" s="35" t="s">
        <v>88</v>
      </c>
      <c r="L301" s="35"/>
      <c r="M301" s="36" t="s">
        <v>82</v>
      </c>
      <c r="N301" s="36"/>
      <c r="O301" s="35">
        <v>40</v>
      </c>
      <c r="P301" s="9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800"/>
      <c r="R301" s="800"/>
      <c r="S301" s="800"/>
      <c r="T301" s="801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IFERROR(IF(Y301=0,"",ROUNDUP(Y301/H301,0)*0.00753),"")</f>
        <v/>
      </c>
      <c r="AA301" s="65" t="s">
        <v>45</v>
      </c>
      <c r="AB301" s="66" t="s">
        <v>45</v>
      </c>
      <c r="AC301" s="391" t="s">
        <v>519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522</v>
      </c>
      <c r="B302" s="60" t="s">
        <v>523</v>
      </c>
      <c r="C302" s="34">
        <v>4301051384</v>
      </c>
      <c r="D302" s="798">
        <v>4680115881211</v>
      </c>
      <c r="E302" s="798"/>
      <c r="F302" s="59">
        <v>0.4</v>
      </c>
      <c r="G302" s="35">
        <v>6</v>
      </c>
      <c r="H302" s="59">
        <v>2.4</v>
      </c>
      <c r="I302" s="59">
        <v>2.6</v>
      </c>
      <c r="J302" s="35">
        <v>156</v>
      </c>
      <c r="K302" s="35" t="s">
        <v>88</v>
      </c>
      <c r="L302" s="35"/>
      <c r="M302" s="36" t="s">
        <v>82</v>
      </c>
      <c r="N302" s="36"/>
      <c r="O302" s="35">
        <v>45</v>
      </c>
      <c r="P302" s="9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800"/>
      <c r="R302" s="800"/>
      <c r="S302" s="800"/>
      <c r="T302" s="80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IFERROR(IF(Y302=0,"",ROUNDUP(Y302/H302,0)*0.00753),"")</f>
        <v/>
      </c>
      <c r="AA302" s="65" t="s">
        <v>45</v>
      </c>
      <c r="AB302" s="66" t="s">
        <v>45</v>
      </c>
      <c r="AC302" s="393" t="s">
        <v>516</v>
      </c>
      <c r="AG302" s="75"/>
      <c r="AJ302" s="79"/>
      <c r="AK302" s="79"/>
      <c r="BB302" s="394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524</v>
      </c>
      <c r="B303" s="60" t="s">
        <v>525</v>
      </c>
      <c r="C303" s="34">
        <v>4301051378</v>
      </c>
      <c r="D303" s="798">
        <v>4680115881020</v>
      </c>
      <c r="E303" s="798"/>
      <c r="F303" s="59">
        <v>0.84</v>
      </c>
      <c r="G303" s="35">
        <v>4</v>
      </c>
      <c r="H303" s="59">
        <v>3.36</v>
      </c>
      <c r="I303" s="59">
        <v>3.57</v>
      </c>
      <c r="J303" s="35">
        <v>120</v>
      </c>
      <c r="K303" s="35" t="s">
        <v>88</v>
      </c>
      <c r="L303" s="35"/>
      <c r="M303" s="36" t="s">
        <v>82</v>
      </c>
      <c r="N303" s="36"/>
      <c r="O303" s="35">
        <v>45</v>
      </c>
      <c r="P303" s="9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800"/>
      <c r="R303" s="800"/>
      <c r="S303" s="800"/>
      <c r="T303" s="80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5" t="s">
        <v>526</v>
      </c>
      <c r="AG303" s="75"/>
      <c r="AJ303" s="79"/>
      <c r="AK303" s="79"/>
      <c r="BB303" s="396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805"/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6"/>
      <c r="P304" s="802" t="s">
        <v>40</v>
      </c>
      <c r="Q304" s="803"/>
      <c r="R304" s="803"/>
      <c r="S304" s="803"/>
      <c r="T304" s="803"/>
      <c r="U304" s="803"/>
      <c r="V304" s="804"/>
      <c r="W304" s="40" t="s">
        <v>39</v>
      </c>
      <c r="X304" s="41">
        <f>IFERROR(X299/H299,"0")+IFERROR(X300/H300,"0")+IFERROR(X301/H301,"0")+IFERROR(X302/H302,"0")+IFERROR(X303/H303,"0")</f>
        <v>0</v>
      </c>
      <c r="Y304" s="41">
        <f>IFERROR(Y299/H299,"0")+IFERROR(Y300/H300,"0")+IFERROR(Y301/H301,"0")+IFERROR(Y302/H302,"0")+IFERROR(Y303/H303,"0")</f>
        <v>0</v>
      </c>
      <c r="Z304" s="41">
        <f>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805"/>
      <c r="B305" s="805"/>
      <c r="C305" s="805"/>
      <c r="D305" s="805"/>
      <c r="E305" s="805"/>
      <c r="F305" s="805"/>
      <c r="G305" s="805"/>
      <c r="H305" s="805"/>
      <c r="I305" s="805"/>
      <c r="J305" s="805"/>
      <c r="K305" s="805"/>
      <c r="L305" s="805"/>
      <c r="M305" s="805"/>
      <c r="N305" s="805"/>
      <c r="O305" s="806"/>
      <c r="P305" s="802" t="s">
        <v>40</v>
      </c>
      <c r="Q305" s="803"/>
      <c r="R305" s="803"/>
      <c r="S305" s="803"/>
      <c r="T305" s="803"/>
      <c r="U305" s="803"/>
      <c r="V305" s="804"/>
      <c r="W305" s="40" t="s">
        <v>0</v>
      </c>
      <c r="X305" s="41">
        <f>IFERROR(SUM(X299:X303),"0")</f>
        <v>0</v>
      </c>
      <c r="Y305" s="41">
        <f>IFERROR(SUM(Y299:Y303),"0")</f>
        <v>0</v>
      </c>
      <c r="Z305" s="40"/>
      <c r="AA305" s="64"/>
      <c r="AB305" s="64"/>
      <c r="AC305" s="64"/>
    </row>
    <row r="306" spans="1:68" ht="16.5" customHeight="1" x14ac:dyDescent="0.25">
      <c r="A306" s="796" t="s">
        <v>527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62"/>
      <c r="AB306" s="62"/>
      <c r="AC306" s="62"/>
    </row>
    <row r="307" spans="1:68" ht="14.25" customHeight="1" x14ac:dyDescent="0.25">
      <c r="A307" s="797" t="s">
        <v>84</v>
      </c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797"/>
      <c r="P307" s="797"/>
      <c r="Q307" s="797"/>
      <c r="R307" s="797"/>
      <c r="S307" s="797"/>
      <c r="T307" s="797"/>
      <c r="U307" s="797"/>
      <c r="V307" s="797"/>
      <c r="W307" s="797"/>
      <c r="X307" s="797"/>
      <c r="Y307" s="797"/>
      <c r="Z307" s="797"/>
      <c r="AA307" s="63"/>
      <c r="AB307" s="63"/>
      <c r="AC307" s="63"/>
    </row>
    <row r="308" spans="1:68" ht="27" customHeight="1" x14ac:dyDescent="0.25">
      <c r="A308" s="60" t="s">
        <v>528</v>
      </c>
      <c r="B308" s="60" t="s">
        <v>529</v>
      </c>
      <c r="C308" s="34">
        <v>4301051731</v>
      </c>
      <c r="D308" s="798">
        <v>4680115884618</v>
      </c>
      <c r="E308" s="798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88</v>
      </c>
      <c r="L308" s="35"/>
      <c r="M308" s="36" t="s">
        <v>82</v>
      </c>
      <c r="N308" s="36"/>
      <c r="O308" s="35">
        <v>45</v>
      </c>
      <c r="P308" s="9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800"/>
      <c r="R308" s="800"/>
      <c r="S308" s="800"/>
      <c r="T308" s="80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530</v>
      </c>
      <c r="AG308" s="75"/>
      <c r="AJ308" s="79"/>
      <c r="AK308" s="79"/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805"/>
      <c r="B309" s="805"/>
      <c r="C309" s="805"/>
      <c r="D309" s="805"/>
      <c r="E309" s="805"/>
      <c r="F309" s="805"/>
      <c r="G309" s="805"/>
      <c r="H309" s="805"/>
      <c r="I309" s="805"/>
      <c r="J309" s="805"/>
      <c r="K309" s="805"/>
      <c r="L309" s="805"/>
      <c r="M309" s="805"/>
      <c r="N309" s="805"/>
      <c r="O309" s="806"/>
      <c r="P309" s="802" t="s">
        <v>40</v>
      </c>
      <c r="Q309" s="803"/>
      <c r="R309" s="803"/>
      <c r="S309" s="803"/>
      <c r="T309" s="803"/>
      <c r="U309" s="803"/>
      <c r="V309" s="804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805"/>
      <c r="B310" s="805"/>
      <c r="C310" s="805"/>
      <c r="D310" s="805"/>
      <c r="E310" s="805"/>
      <c r="F310" s="805"/>
      <c r="G310" s="805"/>
      <c r="H310" s="805"/>
      <c r="I310" s="805"/>
      <c r="J310" s="805"/>
      <c r="K310" s="805"/>
      <c r="L310" s="805"/>
      <c r="M310" s="805"/>
      <c r="N310" s="805"/>
      <c r="O310" s="806"/>
      <c r="P310" s="802" t="s">
        <v>40</v>
      </c>
      <c r="Q310" s="803"/>
      <c r="R310" s="803"/>
      <c r="S310" s="803"/>
      <c r="T310" s="803"/>
      <c r="U310" s="803"/>
      <c r="V310" s="804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6.5" customHeight="1" x14ac:dyDescent="0.25">
      <c r="A311" s="796" t="s">
        <v>531</v>
      </c>
      <c r="B311" s="796"/>
      <c r="C311" s="796"/>
      <c r="D311" s="796"/>
      <c r="E311" s="796"/>
      <c r="F311" s="796"/>
      <c r="G311" s="796"/>
      <c r="H311" s="796"/>
      <c r="I311" s="796"/>
      <c r="J311" s="796"/>
      <c r="K311" s="796"/>
      <c r="L311" s="796"/>
      <c r="M311" s="796"/>
      <c r="N311" s="796"/>
      <c r="O311" s="796"/>
      <c r="P311" s="796"/>
      <c r="Q311" s="796"/>
      <c r="R311" s="796"/>
      <c r="S311" s="796"/>
      <c r="T311" s="796"/>
      <c r="U311" s="796"/>
      <c r="V311" s="796"/>
      <c r="W311" s="796"/>
      <c r="X311" s="796"/>
      <c r="Y311" s="796"/>
      <c r="Z311" s="796"/>
      <c r="AA311" s="62"/>
      <c r="AB311" s="62"/>
      <c r="AC311" s="62"/>
    </row>
    <row r="312" spans="1:68" ht="14.25" customHeight="1" x14ac:dyDescent="0.25">
      <c r="A312" s="797" t="s">
        <v>125</v>
      </c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797"/>
      <c r="P312" s="797"/>
      <c r="Q312" s="797"/>
      <c r="R312" s="797"/>
      <c r="S312" s="797"/>
      <c r="T312" s="797"/>
      <c r="U312" s="797"/>
      <c r="V312" s="797"/>
      <c r="W312" s="797"/>
      <c r="X312" s="797"/>
      <c r="Y312" s="797"/>
      <c r="Z312" s="797"/>
      <c r="AA312" s="63"/>
      <c r="AB312" s="63"/>
      <c r="AC312" s="63"/>
    </row>
    <row r="313" spans="1:68" ht="27" customHeight="1" x14ac:dyDescent="0.25">
      <c r="A313" s="60" t="s">
        <v>532</v>
      </c>
      <c r="B313" s="60" t="s">
        <v>533</v>
      </c>
      <c r="C313" s="34">
        <v>4301011593</v>
      </c>
      <c r="D313" s="798">
        <v>4680115882973</v>
      </c>
      <c r="E313" s="798"/>
      <c r="F313" s="59">
        <v>0.7</v>
      </c>
      <c r="G313" s="35">
        <v>6</v>
      </c>
      <c r="H313" s="59">
        <v>4.2</v>
      </c>
      <c r="I313" s="59">
        <v>4.5599999999999996</v>
      </c>
      <c r="J313" s="35">
        <v>104</v>
      </c>
      <c r="K313" s="35" t="s">
        <v>130</v>
      </c>
      <c r="L313" s="35"/>
      <c r="M313" s="36" t="s">
        <v>129</v>
      </c>
      <c r="N313" s="36"/>
      <c r="O313" s="35">
        <v>55</v>
      </c>
      <c r="P313" s="9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800"/>
      <c r="R313" s="800"/>
      <c r="S313" s="800"/>
      <c r="T313" s="80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IFERROR(IF(Y313=0,"",ROUNDUP(Y313/H313,0)*0.01196),"")</f>
        <v/>
      </c>
      <c r="AA313" s="65" t="s">
        <v>45</v>
      </c>
      <c r="AB313" s="66" t="s">
        <v>45</v>
      </c>
      <c r="AC313" s="399" t="s">
        <v>459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805"/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6"/>
      <c r="P314" s="802" t="s">
        <v>40</v>
      </c>
      <c r="Q314" s="803"/>
      <c r="R314" s="803"/>
      <c r="S314" s="803"/>
      <c r="T314" s="803"/>
      <c r="U314" s="803"/>
      <c r="V314" s="804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805"/>
      <c r="B315" s="805"/>
      <c r="C315" s="805"/>
      <c r="D315" s="805"/>
      <c r="E315" s="805"/>
      <c r="F315" s="805"/>
      <c r="G315" s="805"/>
      <c r="H315" s="805"/>
      <c r="I315" s="805"/>
      <c r="J315" s="805"/>
      <c r="K315" s="805"/>
      <c r="L315" s="805"/>
      <c r="M315" s="805"/>
      <c r="N315" s="805"/>
      <c r="O315" s="806"/>
      <c r="P315" s="802" t="s">
        <v>40</v>
      </c>
      <c r="Q315" s="803"/>
      <c r="R315" s="803"/>
      <c r="S315" s="803"/>
      <c r="T315" s="803"/>
      <c r="U315" s="803"/>
      <c r="V315" s="804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97" t="s">
        <v>78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63"/>
      <c r="AB316" s="63"/>
      <c r="AC316" s="63"/>
    </row>
    <row r="317" spans="1:68" ht="27" customHeight="1" x14ac:dyDescent="0.25">
      <c r="A317" s="60" t="s">
        <v>534</v>
      </c>
      <c r="B317" s="60" t="s">
        <v>535</v>
      </c>
      <c r="C317" s="34">
        <v>4301031305</v>
      </c>
      <c r="D317" s="798">
        <v>4607091389845</v>
      </c>
      <c r="E317" s="798"/>
      <c r="F317" s="59">
        <v>0.35</v>
      </c>
      <c r="G317" s="35">
        <v>6</v>
      </c>
      <c r="H317" s="59">
        <v>2.1</v>
      </c>
      <c r="I317" s="59">
        <v>2.2000000000000002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96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800"/>
      <c r="R317" s="800"/>
      <c r="S317" s="800"/>
      <c r="T317" s="80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536</v>
      </c>
      <c r="AG317" s="75"/>
      <c r="AJ317" s="79"/>
      <c r="AK317" s="79"/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537</v>
      </c>
      <c r="B318" s="60" t="s">
        <v>538</v>
      </c>
      <c r="C318" s="34">
        <v>4301031306</v>
      </c>
      <c r="D318" s="798">
        <v>4680115882881</v>
      </c>
      <c r="E318" s="798"/>
      <c r="F318" s="59">
        <v>0.28000000000000003</v>
      </c>
      <c r="G318" s="35">
        <v>6</v>
      </c>
      <c r="H318" s="59">
        <v>1.68</v>
      </c>
      <c r="I318" s="59">
        <v>1.81</v>
      </c>
      <c r="J318" s="35">
        <v>234</v>
      </c>
      <c r="K318" s="35" t="s">
        <v>83</v>
      </c>
      <c r="L318" s="35"/>
      <c r="M318" s="36" t="s">
        <v>82</v>
      </c>
      <c r="N318" s="36"/>
      <c r="O318" s="35">
        <v>40</v>
      </c>
      <c r="P318" s="96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800"/>
      <c r="R318" s="800"/>
      <c r="S318" s="800"/>
      <c r="T318" s="80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03" t="s">
        <v>536</v>
      </c>
      <c r="AG318" s="75"/>
      <c r="AJ318" s="79"/>
      <c r="AK318" s="79"/>
      <c r="BB318" s="40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805"/>
      <c r="B319" s="805"/>
      <c r="C319" s="805"/>
      <c r="D319" s="805"/>
      <c r="E319" s="805"/>
      <c r="F319" s="805"/>
      <c r="G319" s="805"/>
      <c r="H319" s="805"/>
      <c r="I319" s="805"/>
      <c r="J319" s="805"/>
      <c r="K319" s="805"/>
      <c r="L319" s="805"/>
      <c r="M319" s="805"/>
      <c r="N319" s="805"/>
      <c r="O319" s="806"/>
      <c r="P319" s="802" t="s">
        <v>40</v>
      </c>
      <c r="Q319" s="803"/>
      <c r="R319" s="803"/>
      <c r="S319" s="803"/>
      <c r="T319" s="803"/>
      <c r="U319" s="803"/>
      <c r="V319" s="804"/>
      <c r="W319" s="40" t="s">
        <v>39</v>
      </c>
      <c r="X319" s="41">
        <f>IFERROR(X317/H317,"0")+IFERROR(X318/H318,"0")</f>
        <v>0</v>
      </c>
      <c r="Y319" s="41">
        <f>IFERROR(Y317/H317,"0")+IFERROR(Y318/H318,"0")</f>
        <v>0</v>
      </c>
      <c r="Z319" s="41">
        <f>IFERROR(IF(Z317="",0,Z317),"0")+IFERROR(IF(Z318="",0,Z318),"0")</f>
        <v>0</v>
      </c>
      <c r="AA319" s="64"/>
      <c r="AB319" s="64"/>
      <c r="AC319" s="64"/>
    </row>
    <row r="320" spans="1:68" x14ac:dyDescent="0.2">
      <c r="A320" s="805"/>
      <c r="B320" s="805"/>
      <c r="C320" s="805"/>
      <c r="D320" s="805"/>
      <c r="E320" s="805"/>
      <c r="F320" s="805"/>
      <c r="G320" s="805"/>
      <c r="H320" s="805"/>
      <c r="I320" s="805"/>
      <c r="J320" s="805"/>
      <c r="K320" s="805"/>
      <c r="L320" s="805"/>
      <c r="M320" s="805"/>
      <c r="N320" s="805"/>
      <c r="O320" s="806"/>
      <c r="P320" s="802" t="s">
        <v>40</v>
      </c>
      <c r="Q320" s="803"/>
      <c r="R320" s="803"/>
      <c r="S320" s="803"/>
      <c r="T320" s="803"/>
      <c r="U320" s="803"/>
      <c r="V320" s="804"/>
      <c r="W320" s="40" t="s">
        <v>0</v>
      </c>
      <c r="X320" s="41">
        <f>IFERROR(SUM(X317:X318),"0")</f>
        <v>0</v>
      </c>
      <c r="Y320" s="41">
        <f>IFERROR(SUM(Y317:Y318),"0")</f>
        <v>0</v>
      </c>
      <c r="Z320" s="40"/>
      <c r="AA320" s="64"/>
      <c r="AB320" s="64"/>
      <c r="AC320" s="64"/>
    </row>
    <row r="321" spans="1:68" ht="16.5" customHeight="1" x14ac:dyDescent="0.25">
      <c r="A321" s="796" t="s">
        <v>539</v>
      </c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6"/>
      <c r="P321" s="796"/>
      <c r="Q321" s="796"/>
      <c r="R321" s="796"/>
      <c r="S321" s="796"/>
      <c r="T321" s="796"/>
      <c r="U321" s="796"/>
      <c r="V321" s="796"/>
      <c r="W321" s="796"/>
      <c r="X321" s="796"/>
      <c r="Y321" s="796"/>
      <c r="Z321" s="796"/>
      <c r="AA321" s="62"/>
      <c r="AB321" s="62"/>
      <c r="AC321" s="62"/>
    </row>
    <row r="322" spans="1:68" ht="14.25" customHeight="1" x14ac:dyDescent="0.25">
      <c r="A322" s="797" t="s">
        <v>125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63"/>
      <c r="AB322" s="63"/>
      <c r="AC322" s="63"/>
    </row>
    <row r="323" spans="1:68" ht="27" customHeight="1" x14ac:dyDescent="0.25">
      <c r="A323" s="60" t="s">
        <v>540</v>
      </c>
      <c r="B323" s="60" t="s">
        <v>541</v>
      </c>
      <c r="C323" s="34">
        <v>4301012024</v>
      </c>
      <c r="D323" s="798">
        <v>4680115885615</v>
      </c>
      <c r="E323" s="798"/>
      <c r="F323" s="59">
        <v>1.35</v>
      </c>
      <c r="G323" s="35">
        <v>8</v>
      </c>
      <c r="H323" s="59">
        <v>10.8</v>
      </c>
      <c r="I323" s="59">
        <v>11.28</v>
      </c>
      <c r="J323" s="35">
        <v>56</v>
      </c>
      <c r="K323" s="35" t="s">
        <v>130</v>
      </c>
      <c r="L323" s="35"/>
      <c r="M323" s="36" t="s">
        <v>133</v>
      </c>
      <c r="N323" s="36"/>
      <c r="O323" s="35">
        <v>55</v>
      </c>
      <c r="P323" s="9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800"/>
      <c r="R323" s="800"/>
      <c r="S323" s="800"/>
      <c r="T323" s="801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ref="Y323:Y330" si="62">IFERROR(IF(X323="",0,CEILING((X323/$H323),1)*$H323),"")</f>
        <v>0</v>
      </c>
      <c r="Z323" s="39" t="str">
        <f>IFERROR(IF(Y323=0,"",ROUNDUP(Y323/H323,0)*0.02175),"")</f>
        <v/>
      </c>
      <c r="AA323" s="65" t="s">
        <v>45</v>
      </c>
      <c r="AB323" s="66" t="s">
        <v>45</v>
      </c>
      <c r="AC323" s="405" t="s">
        <v>542</v>
      </c>
      <c r="AG323" s="75"/>
      <c r="AJ323" s="79"/>
      <c r="AK323" s="79"/>
      <c r="BB323" s="406" t="s">
        <v>66</v>
      </c>
      <c r="BM323" s="75">
        <f t="shared" ref="BM323:BM330" si="63">IFERROR(X323*I323/H323,"0")</f>
        <v>0</v>
      </c>
      <c r="BN323" s="75">
        <f t="shared" ref="BN323:BN330" si="64">IFERROR(Y323*I323/H323,"0")</f>
        <v>0</v>
      </c>
      <c r="BO323" s="75">
        <f t="shared" ref="BO323:BO330" si="65">IFERROR(1/J323*(X323/H323),"0")</f>
        <v>0</v>
      </c>
      <c r="BP323" s="75">
        <f t="shared" ref="BP323:BP330" si="66">IFERROR(1/J323*(Y323/H323),"0")</f>
        <v>0</v>
      </c>
    </row>
    <row r="324" spans="1:68" ht="27" customHeight="1" x14ac:dyDescent="0.25">
      <c r="A324" s="60" t="s">
        <v>543</v>
      </c>
      <c r="B324" s="60" t="s">
        <v>544</v>
      </c>
      <c r="C324" s="34">
        <v>4301011911</v>
      </c>
      <c r="D324" s="798">
        <v>4680115885554</v>
      </c>
      <c r="E324" s="798"/>
      <c r="F324" s="59">
        <v>1.35</v>
      </c>
      <c r="G324" s="35">
        <v>8</v>
      </c>
      <c r="H324" s="59">
        <v>10.8</v>
      </c>
      <c r="I324" s="59">
        <v>11.28</v>
      </c>
      <c r="J324" s="35">
        <v>48</v>
      </c>
      <c r="K324" s="35" t="s">
        <v>130</v>
      </c>
      <c r="L324" s="35"/>
      <c r="M324" s="36" t="s">
        <v>160</v>
      </c>
      <c r="N324" s="36"/>
      <c r="O324" s="35">
        <v>55</v>
      </c>
      <c r="P324" s="969" t="s">
        <v>545</v>
      </c>
      <c r="Q324" s="800"/>
      <c r="R324" s="800"/>
      <c r="S324" s="800"/>
      <c r="T324" s="801"/>
      <c r="U324" s="37" t="s">
        <v>45</v>
      </c>
      <c r="V324" s="37" t="s">
        <v>45</v>
      </c>
      <c r="W324" s="38" t="s">
        <v>0</v>
      </c>
      <c r="X324" s="56">
        <v>600</v>
      </c>
      <c r="Y324" s="53">
        <f t="shared" si="62"/>
        <v>604.80000000000007</v>
      </c>
      <c r="Z324" s="39">
        <f>IFERROR(IF(Y324=0,"",ROUNDUP(Y324/H324,0)*0.02039),"")</f>
        <v>1.14184</v>
      </c>
      <c r="AA324" s="65" t="s">
        <v>45</v>
      </c>
      <c r="AB324" s="66" t="s">
        <v>45</v>
      </c>
      <c r="AC324" s="407" t="s">
        <v>546</v>
      </c>
      <c r="AG324" s="75"/>
      <c r="AJ324" s="79"/>
      <c r="AK324" s="79"/>
      <c r="BB324" s="408" t="s">
        <v>66</v>
      </c>
      <c r="BM324" s="75">
        <f t="shared" si="63"/>
        <v>626.66666666666663</v>
      </c>
      <c r="BN324" s="75">
        <f t="shared" si="64"/>
        <v>631.67999999999995</v>
      </c>
      <c r="BO324" s="75">
        <f t="shared" si="65"/>
        <v>1.1574074074074072</v>
      </c>
      <c r="BP324" s="75">
        <f t="shared" si="66"/>
        <v>1.1666666666666665</v>
      </c>
    </row>
    <row r="325" spans="1:68" ht="27" customHeight="1" x14ac:dyDescent="0.25">
      <c r="A325" s="60" t="s">
        <v>543</v>
      </c>
      <c r="B325" s="60" t="s">
        <v>547</v>
      </c>
      <c r="C325" s="34">
        <v>4301012016</v>
      </c>
      <c r="D325" s="798">
        <v>4680115885554</v>
      </c>
      <c r="E325" s="798"/>
      <c r="F325" s="59">
        <v>1.35</v>
      </c>
      <c r="G325" s="35">
        <v>8</v>
      </c>
      <c r="H325" s="59">
        <v>10.8</v>
      </c>
      <c r="I325" s="59">
        <v>11.28</v>
      </c>
      <c r="J325" s="35">
        <v>56</v>
      </c>
      <c r="K325" s="35" t="s">
        <v>130</v>
      </c>
      <c r="L325" s="35"/>
      <c r="M325" s="36" t="s">
        <v>133</v>
      </c>
      <c r="N325" s="36"/>
      <c r="O325" s="35">
        <v>55</v>
      </c>
      <c r="P325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800"/>
      <c r="R325" s="800"/>
      <c r="S325" s="800"/>
      <c r="T325" s="801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62"/>
        <v>0</v>
      </c>
      <c r="Z325" s="39" t="str">
        <f>IFERROR(IF(Y325=0,"",ROUNDUP(Y325/H325,0)*0.02175),"")</f>
        <v/>
      </c>
      <c r="AA325" s="65" t="s">
        <v>45</v>
      </c>
      <c r="AB325" s="66" t="s">
        <v>45</v>
      </c>
      <c r="AC325" s="409" t="s">
        <v>548</v>
      </c>
      <c r="AG325" s="75"/>
      <c r="AJ325" s="79"/>
      <c r="AK325" s="79"/>
      <c r="BB325" s="410" t="s">
        <v>66</v>
      </c>
      <c r="BM325" s="75">
        <f t="shared" si="63"/>
        <v>0</v>
      </c>
      <c r="BN325" s="75">
        <f t="shared" si="64"/>
        <v>0</v>
      </c>
      <c r="BO325" s="75">
        <f t="shared" si="65"/>
        <v>0</v>
      </c>
      <c r="BP325" s="75">
        <f t="shared" si="66"/>
        <v>0</v>
      </c>
    </row>
    <row r="326" spans="1:68" ht="37.5" customHeight="1" x14ac:dyDescent="0.25">
      <c r="A326" s="60" t="s">
        <v>549</v>
      </c>
      <c r="B326" s="60" t="s">
        <v>550</v>
      </c>
      <c r="C326" s="34">
        <v>4301011858</v>
      </c>
      <c r="D326" s="798">
        <v>4680115885646</v>
      </c>
      <c r="E326" s="798"/>
      <c r="F326" s="59">
        <v>1.35</v>
      </c>
      <c r="G326" s="35">
        <v>8</v>
      </c>
      <c r="H326" s="59">
        <v>10.8</v>
      </c>
      <c r="I326" s="59">
        <v>11.28</v>
      </c>
      <c r="J326" s="35">
        <v>56</v>
      </c>
      <c r="K326" s="35" t="s">
        <v>130</v>
      </c>
      <c r="L326" s="35"/>
      <c r="M326" s="36" t="s">
        <v>129</v>
      </c>
      <c r="N326" s="36"/>
      <c r="O326" s="35">
        <v>55</v>
      </c>
      <c r="P326" s="9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800"/>
      <c r="R326" s="800"/>
      <c r="S326" s="800"/>
      <c r="T326" s="801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62"/>
        <v>0</v>
      </c>
      <c r="Z326" s="39" t="str">
        <f>IFERROR(IF(Y326=0,"",ROUNDUP(Y326/H326,0)*0.02175),"")</f>
        <v/>
      </c>
      <c r="AA326" s="65" t="s">
        <v>45</v>
      </c>
      <c r="AB326" s="66" t="s">
        <v>45</v>
      </c>
      <c r="AC326" s="411" t="s">
        <v>551</v>
      </c>
      <c r="AG326" s="75"/>
      <c r="AJ326" s="79"/>
      <c r="AK326" s="79"/>
      <c r="BB326" s="412" t="s">
        <v>66</v>
      </c>
      <c r="BM326" s="75">
        <f t="shared" si="63"/>
        <v>0</v>
      </c>
      <c r="BN326" s="75">
        <f t="shared" si="64"/>
        <v>0</v>
      </c>
      <c r="BO326" s="75">
        <f t="shared" si="65"/>
        <v>0</v>
      </c>
      <c r="BP326" s="75">
        <f t="shared" si="66"/>
        <v>0</v>
      </c>
    </row>
    <row r="327" spans="1:68" ht="27" customHeight="1" x14ac:dyDescent="0.25">
      <c r="A327" s="60" t="s">
        <v>552</v>
      </c>
      <c r="B327" s="60" t="s">
        <v>553</v>
      </c>
      <c r="C327" s="34">
        <v>4301011857</v>
      </c>
      <c r="D327" s="798">
        <v>4680115885622</v>
      </c>
      <c r="E327" s="798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88</v>
      </c>
      <c r="L327" s="35"/>
      <c r="M327" s="36" t="s">
        <v>129</v>
      </c>
      <c r="N327" s="36"/>
      <c r="O327" s="35">
        <v>55</v>
      </c>
      <c r="P327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800"/>
      <c r="R327" s="800"/>
      <c r="S327" s="800"/>
      <c r="T327" s="801"/>
      <c r="U327" s="37" t="s">
        <v>45</v>
      </c>
      <c r="V327" s="37" t="s">
        <v>45</v>
      </c>
      <c r="W327" s="38" t="s">
        <v>0</v>
      </c>
      <c r="X327" s="56">
        <v>80</v>
      </c>
      <c r="Y327" s="53">
        <f t="shared" si="62"/>
        <v>80</v>
      </c>
      <c r="Z327" s="39">
        <f>IFERROR(IF(Y327=0,"",ROUNDUP(Y327/H327,0)*0.00902),"")</f>
        <v>0.1804</v>
      </c>
      <c r="AA327" s="65" t="s">
        <v>45</v>
      </c>
      <c r="AB327" s="66" t="s">
        <v>45</v>
      </c>
      <c r="AC327" s="413" t="s">
        <v>542</v>
      </c>
      <c r="AG327" s="75"/>
      <c r="AJ327" s="79"/>
      <c r="AK327" s="79"/>
      <c r="BB327" s="414" t="s">
        <v>66</v>
      </c>
      <c r="BM327" s="75">
        <f t="shared" si="63"/>
        <v>84.2</v>
      </c>
      <c r="BN327" s="75">
        <f t="shared" si="64"/>
        <v>84.2</v>
      </c>
      <c r="BO327" s="75">
        <f t="shared" si="65"/>
        <v>0.15151515151515152</v>
      </c>
      <c r="BP327" s="75">
        <f t="shared" si="66"/>
        <v>0.15151515151515152</v>
      </c>
    </row>
    <row r="328" spans="1:68" ht="27" customHeight="1" x14ac:dyDescent="0.25">
      <c r="A328" s="60" t="s">
        <v>554</v>
      </c>
      <c r="B328" s="60" t="s">
        <v>555</v>
      </c>
      <c r="C328" s="34">
        <v>4301011573</v>
      </c>
      <c r="D328" s="798">
        <v>4680115881938</v>
      </c>
      <c r="E328" s="798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/>
      <c r="M328" s="36" t="s">
        <v>129</v>
      </c>
      <c r="N328" s="36"/>
      <c r="O328" s="35">
        <v>90</v>
      </c>
      <c r="P328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800"/>
      <c r="R328" s="800"/>
      <c r="S328" s="800"/>
      <c r="T328" s="801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62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556</v>
      </c>
      <c r="AG328" s="75"/>
      <c r="AJ328" s="79"/>
      <c r="AK328" s="79"/>
      <c r="BB328" s="416" t="s">
        <v>66</v>
      </c>
      <c r="BM328" s="75">
        <f t="shared" si="63"/>
        <v>0</v>
      </c>
      <c r="BN328" s="75">
        <f t="shared" si="64"/>
        <v>0</v>
      </c>
      <c r="BO328" s="75">
        <f t="shared" si="65"/>
        <v>0</v>
      </c>
      <c r="BP328" s="75">
        <f t="shared" si="66"/>
        <v>0</v>
      </c>
    </row>
    <row r="329" spans="1:68" ht="27" customHeight="1" x14ac:dyDescent="0.25">
      <c r="A329" s="60" t="s">
        <v>557</v>
      </c>
      <c r="B329" s="60" t="s">
        <v>558</v>
      </c>
      <c r="C329" s="34">
        <v>4301010944</v>
      </c>
      <c r="D329" s="798">
        <v>4607091387346</v>
      </c>
      <c r="E329" s="798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88</v>
      </c>
      <c r="L329" s="35"/>
      <c r="M329" s="36" t="s">
        <v>129</v>
      </c>
      <c r="N329" s="36"/>
      <c r="O329" s="35">
        <v>55</v>
      </c>
      <c r="P329" s="9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800"/>
      <c r="R329" s="800"/>
      <c r="S329" s="800"/>
      <c r="T329" s="801"/>
      <c r="U329" s="37" t="s">
        <v>45</v>
      </c>
      <c r="V329" s="37" t="s">
        <v>45</v>
      </c>
      <c r="W329" s="38" t="s">
        <v>0</v>
      </c>
      <c r="X329" s="56">
        <v>0</v>
      </c>
      <c r="Y329" s="53">
        <f t="shared" si="62"/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7" t="s">
        <v>559</v>
      </c>
      <c r="AG329" s="75"/>
      <c r="AJ329" s="79"/>
      <c r="AK329" s="79"/>
      <c r="BB329" s="418" t="s">
        <v>66</v>
      </c>
      <c r="BM329" s="75">
        <f t="shared" si="63"/>
        <v>0</v>
      </c>
      <c r="BN329" s="75">
        <f t="shared" si="64"/>
        <v>0</v>
      </c>
      <c r="BO329" s="75">
        <f t="shared" si="65"/>
        <v>0</v>
      </c>
      <c r="BP329" s="75">
        <f t="shared" si="66"/>
        <v>0</v>
      </c>
    </row>
    <row r="330" spans="1:68" ht="27" customHeight="1" x14ac:dyDescent="0.25">
      <c r="A330" s="60" t="s">
        <v>560</v>
      </c>
      <c r="B330" s="60" t="s">
        <v>561</v>
      </c>
      <c r="C330" s="34">
        <v>4301011859</v>
      </c>
      <c r="D330" s="798">
        <v>4680115885608</v>
      </c>
      <c r="E330" s="798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88</v>
      </c>
      <c r="L330" s="35"/>
      <c r="M330" s="36" t="s">
        <v>129</v>
      </c>
      <c r="N330" s="36"/>
      <c r="O330" s="35">
        <v>55</v>
      </c>
      <c r="P330" s="9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800"/>
      <c r="R330" s="800"/>
      <c r="S330" s="800"/>
      <c r="T330" s="801"/>
      <c r="U330" s="37" t="s">
        <v>45</v>
      </c>
      <c r="V330" s="37" t="s">
        <v>45</v>
      </c>
      <c r="W330" s="38" t="s">
        <v>0</v>
      </c>
      <c r="X330" s="56">
        <v>0</v>
      </c>
      <c r="Y330" s="53">
        <f t="shared" si="62"/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19" t="s">
        <v>548</v>
      </c>
      <c r="AG330" s="75"/>
      <c r="AJ330" s="79"/>
      <c r="AK330" s="79"/>
      <c r="BB330" s="420" t="s">
        <v>66</v>
      </c>
      <c r="BM330" s="75">
        <f t="shared" si="63"/>
        <v>0</v>
      </c>
      <c r="BN330" s="75">
        <f t="shared" si="64"/>
        <v>0</v>
      </c>
      <c r="BO330" s="75">
        <f t="shared" si="65"/>
        <v>0</v>
      </c>
      <c r="BP330" s="75">
        <f t="shared" si="66"/>
        <v>0</v>
      </c>
    </row>
    <row r="331" spans="1:68" x14ac:dyDescent="0.2">
      <c r="A331" s="805"/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6"/>
      <c r="P331" s="802" t="s">
        <v>40</v>
      </c>
      <c r="Q331" s="803"/>
      <c r="R331" s="803"/>
      <c r="S331" s="803"/>
      <c r="T331" s="803"/>
      <c r="U331" s="803"/>
      <c r="V331" s="804"/>
      <c r="W331" s="40" t="s">
        <v>39</v>
      </c>
      <c r="X331" s="41">
        <f>IFERROR(X323/H323,"0")+IFERROR(X324/H324,"0")+IFERROR(X325/H325,"0")+IFERROR(X326/H326,"0")+IFERROR(X327/H327,"0")+IFERROR(X328/H328,"0")+IFERROR(X329/H329,"0")+IFERROR(X330/H330,"0")</f>
        <v>75.555555555555543</v>
      </c>
      <c r="Y331" s="41">
        <f>IFERROR(Y323/H323,"0")+IFERROR(Y324/H324,"0")+IFERROR(Y325/H325,"0")+IFERROR(Y326/H326,"0")+IFERROR(Y327/H327,"0")+IFERROR(Y328/H328,"0")+IFERROR(Y329/H329,"0")+IFERROR(Y330/H330,"0")</f>
        <v>76</v>
      </c>
      <c r="Z331" s="4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1.3222399999999999</v>
      </c>
      <c r="AA331" s="64"/>
      <c r="AB331" s="64"/>
      <c r="AC331" s="64"/>
    </row>
    <row r="332" spans="1:68" x14ac:dyDescent="0.2">
      <c r="A332" s="805"/>
      <c r="B332" s="805"/>
      <c r="C332" s="805"/>
      <c r="D332" s="805"/>
      <c r="E332" s="805"/>
      <c r="F332" s="805"/>
      <c r="G332" s="805"/>
      <c r="H332" s="805"/>
      <c r="I332" s="805"/>
      <c r="J332" s="805"/>
      <c r="K332" s="805"/>
      <c r="L332" s="805"/>
      <c r="M332" s="805"/>
      <c r="N332" s="805"/>
      <c r="O332" s="806"/>
      <c r="P332" s="802" t="s">
        <v>40</v>
      </c>
      <c r="Q332" s="803"/>
      <c r="R332" s="803"/>
      <c r="S332" s="803"/>
      <c r="T332" s="803"/>
      <c r="U332" s="803"/>
      <c r="V332" s="804"/>
      <c r="W332" s="40" t="s">
        <v>0</v>
      </c>
      <c r="X332" s="41">
        <f>IFERROR(SUM(X323:X330),"0")</f>
        <v>680</v>
      </c>
      <c r="Y332" s="41">
        <f>IFERROR(SUM(Y323:Y330),"0")</f>
        <v>684.80000000000007</v>
      </c>
      <c r="Z332" s="40"/>
      <c r="AA332" s="64"/>
      <c r="AB332" s="64"/>
      <c r="AC332" s="64"/>
    </row>
    <row r="333" spans="1:68" ht="14.25" customHeight="1" x14ac:dyDescent="0.25">
      <c r="A333" s="797" t="s">
        <v>78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63"/>
      <c r="AB333" s="63"/>
      <c r="AC333" s="63"/>
    </row>
    <row r="334" spans="1:68" ht="27" customHeight="1" x14ac:dyDescent="0.25">
      <c r="A334" s="60" t="s">
        <v>562</v>
      </c>
      <c r="B334" s="60" t="s">
        <v>563</v>
      </c>
      <c r="C334" s="34">
        <v>4301030878</v>
      </c>
      <c r="D334" s="798">
        <v>4607091387193</v>
      </c>
      <c r="E334" s="798"/>
      <c r="F334" s="59">
        <v>0.7</v>
      </c>
      <c r="G334" s="35">
        <v>6</v>
      </c>
      <c r="H334" s="59">
        <v>4.2</v>
      </c>
      <c r="I334" s="59">
        <v>4.46</v>
      </c>
      <c r="J334" s="35">
        <v>156</v>
      </c>
      <c r="K334" s="35" t="s">
        <v>88</v>
      </c>
      <c r="L334" s="35"/>
      <c r="M334" s="36" t="s">
        <v>82</v>
      </c>
      <c r="N334" s="36"/>
      <c r="O334" s="35">
        <v>35</v>
      </c>
      <c r="P334" s="9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800"/>
      <c r="R334" s="800"/>
      <c r="S334" s="800"/>
      <c r="T334" s="801"/>
      <c r="U334" s="37" t="s">
        <v>45</v>
      </c>
      <c r="V334" s="37" t="s">
        <v>45</v>
      </c>
      <c r="W334" s="38" t="s">
        <v>0</v>
      </c>
      <c r="X334" s="56">
        <v>450</v>
      </c>
      <c r="Y334" s="53">
        <f>IFERROR(IF(X334="",0,CEILING((X334/$H334),1)*$H334),"")</f>
        <v>453.6</v>
      </c>
      <c r="Z334" s="39">
        <f>IFERROR(IF(Y334=0,"",ROUNDUP(Y334/H334,0)*0.00753),"")</f>
        <v>0.81324000000000007</v>
      </c>
      <c r="AA334" s="65" t="s">
        <v>45</v>
      </c>
      <c r="AB334" s="66" t="s">
        <v>45</v>
      </c>
      <c r="AC334" s="421" t="s">
        <v>564</v>
      </c>
      <c r="AG334" s="75"/>
      <c r="AJ334" s="79"/>
      <c r="AK334" s="79"/>
      <c r="BB334" s="422" t="s">
        <v>66</v>
      </c>
      <c r="BM334" s="75">
        <f>IFERROR(X334*I334/H334,"0")</f>
        <v>477.85714285714283</v>
      </c>
      <c r="BN334" s="75">
        <f>IFERROR(Y334*I334/H334,"0")</f>
        <v>481.68</v>
      </c>
      <c r="BO334" s="75">
        <f>IFERROR(1/J334*(X334/H334),"0")</f>
        <v>0.68681318681318682</v>
      </c>
      <c r="BP334" s="75">
        <f>IFERROR(1/J334*(Y334/H334),"0")</f>
        <v>0.69230769230769229</v>
      </c>
    </row>
    <row r="335" spans="1:68" ht="27" customHeight="1" x14ac:dyDescent="0.25">
      <c r="A335" s="60" t="s">
        <v>565</v>
      </c>
      <c r="B335" s="60" t="s">
        <v>566</v>
      </c>
      <c r="C335" s="34">
        <v>4301031153</v>
      </c>
      <c r="D335" s="798">
        <v>4607091387230</v>
      </c>
      <c r="E335" s="798"/>
      <c r="F335" s="59">
        <v>0.7</v>
      </c>
      <c r="G335" s="35">
        <v>6</v>
      </c>
      <c r="H335" s="59">
        <v>4.2</v>
      </c>
      <c r="I335" s="59">
        <v>4.46</v>
      </c>
      <c r="J335" s="35">
        <v>156</v>
      </c>
      <c r="K335" s="35" t="s">
        <v>88</v>
      </c>
      <c r="L335" s="35"/>
      <c r="M335" s="36" t="s">
        <v>82</v>
      </c>
      <c r="N335" s="36"/>
      <c r="O335" s="35">
        <v>40</v>
      </c>
      <c r="P335" s="9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800"/>
      <c r="R335" s="800"/>
      <c r="S335" s="800"/>
      <c r="T335" s="801"/>
      <c r="U335" s="37" t="s">
        <v>45</v>
      </c>
      <c r="V335" s="37" t="s">
        <v>45</v>
      </c>
      <c r="W335" s="38" t="s">
        <v>0</v>
      </c>
      <c r="X335" s="56">
        <v>300</v>
      </c>
      <c r="Y335" s="53">
        <f>IFERROR(IF(X335="",0,CEILING((X335/$H335),1)*$H335),"")</f>
        <v>302.40000000000003</v>
      </c>
      <c r="Z335" s="39">
        <f>IFERROR(IF(Y335=0,"",ROUNDUP(Y335/H335,0)*0.00753),"")</f>
        <v>0.54215999999999998</v>
      </c>
      <c r="AA335" s="65" t="s">
        <v>45</v>
      </c>
      <c r="AB335" s="66" t="s">
        <v>45</v>
      </c>
      <c r="AC335" s="423" t="s">
        <v>567</v>
      </c>
      <c r="AG335" s="75"/>
      <c r="AJ335" s="79"/>
      <c r="AK335" s="79"/>
      <c r="BB335" s="424" t="s">
        <v>66</v>
      </c>
      <c r="BM335" s="75">
        <f>IFERROR(X335*I335/H335,"0")</f>
        <v>318.57142857142856</v>
      </c>
      <c r="BN335" s="75">
        <f>IFERROR(Y335*I335/H335,"0")</f>
        <v>321.12</v>
      </c>
      <c r="BO335" s="75">
        <f>IFERROR(1/J335*(X335/H335),"0")</f>
        <v>0.45787545787545786</v>
      </c>
      <c r="BP335" s="75">
        <f>IFERROR(1/J335*(Y335/H335),"0")</f>
        <v>0.46153846153846151</v>
      </c>
    </row>
    <row r="336" spans="1:68" ht="27" customHeight="1" x14ac:dyDescent="0.25">
      <c r="A336" s="60" t="s">
        <v>568</v>
      </c>
      <c r="B336" s="60" t="s">
        <v>569</v>
      </c>
      <c r="C336" s="34">
        <v>4301031154</v>
      </c>
      <c r="D336" s="798">
        <v>4607091387292</v>
      </c>
      <c r="E336" s="798"/>
      <c r="F336" s="59">
        <v>0.73</v>
      </c>
      <c r="G336" s="35">
        <v>6</v>
      </c>
      <c r="H336" s="59">
        <v>4.38</v>
      </c>
      <c r="I336" s="59">
        <v>4.6399999999999997</v>
      </c>
      <c r="J336" s="35">
        <v>156</v>
      </c>
      <c r="K336" s="35" t="s">
        <v>88</v>
      </c>
      <c r="L336" s="35"/>
      <c r="M336" s="36" t="s">
        <v>82</v>
      </c>
      <c r="N336" s="36"/>
      <c r="O336" s="35">
        <v>45</v>
      </c>
      <c r="P336" s="9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800"/>
      <c r="R336" s="800"/>
      <c r="S336" s="800"/>
      <c r="T336" s="80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5" t="s">
        <v>570</v>
      </c>
      <c r="AG336" s="75"/>
      <c r="AJ336" s="79"/>
      <c r="AK336" s="79"/>
      <c r="BB336" s="426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571</v>
      </c>
      <c r="B337" s="60" t="s">
        <v>572</v>
      </c>
      <c r="C337" s="34">
        <v>4301031152</v>
      </c>
      <c r="D337" s="798">
        <v>4607091387285</v>
      </c>
      <c r="E337" s="798"/>
      <c r="F337" s="59">
        <v>0.35</v>
      </c>
      <c r="G337" s="35">
        <v>6</v>
      </c>
      <c r="H337" s="59">
        <v>2.1</v>
      </c>
      <c r="I337" s="59">
        <v>2.23</v>
      </c>
      <c r="J337" s="35">
        <v>234</v>
      </c>
      <c r="K337" s="35" t="s">
        <v>83</v>
      </c>
      <c r="L337" s="35"/>
      <c r="M337" s="36" t="s">
        <v>82</v>
      </c>
      <c r="N337" s="36"/>
      <c r="O337" s="35">
        <v>40</v>
      </c>
      <c r="P337" s="9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800"/>
      <c r="R337" s="800"/>
      <c r="S337" s="800"/>
      <c r="T337" s="80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IFERROR(IF(Y337=0,"",ROUNDUP(Y337/H337,0)*0.00502),"")</f>
        <v/>
      </c>
      <c r="AA337" s="65" t="s">
        <v>45</v>
      </c>
      <c r="AB337" s="66" t="s">
        <v>45</v>
      </c>
      <c r="AC337" s="427" t="s">
        <v>567</v>
      </c>
      <c r="AG337" s="75"/>
      <c r="AJ337" s="79"/>
      <c r="AK337" s="79"/>
      <c r="BB337" s="428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05"/>
      <c r="B338" s="805"/>
      <c r="C338" s="805"/>
      <c r="D338" s="805"/>
      <c r="E338" s="805"/>
      <c r="F338" s="805"/>
      <c r="G338" s="805"/>
      <c r="H338" s="805"/>
      <c r="I338" s="805"/>
      <c r="J338" s="805"/>
      <c r="K338" s="805"/>
      <c r="L338" s="805"/>
      <c r="M338" s="805"/>
      <c r="N338" s="805"/>
      <c r="O338" s="806"/>
      <c r="P338" s="802" t="s">
        <v>40</v>
      </c>
      <c r="Q338" s="803"/>
      <c r="R338" s="803"/>
      <c r="S338" s="803"/>
      <c r="T338" s="803"/>
      <c r="U338" s="803"/>
      <c r="V338" s="804"/>
      <c r="W338" s="40" t="s">
        <v>39</v>
      </c>
      <c r="X338" s="41">
        <f>IFERROR(X334/H334,"0")+IFERROR(X335/H335,"0")+IFERROR(X336/H336,"0")+IFERROR(X337/H337,"0")</f>
        <v>178.57142857142856</v>
      </c>
      <c r="Y338" s="41">
        <f>IFERROR(Y334/H334,"0")+IFERROR(Y335/H335,"0")+IFERROR(Y336/H336,"0")+IFERROR(Y337/H337,"0")</f>
        <v>180</v>
      </c>
      <c r="Z338" s="41">
        <f>IFERROR(IF(Z334="",0,Z334),"0")+IFERROR(IF(Z335="",0,Z335),"0")+IFERROR(IF(Z336="",0,Z336),"0")+IFERROR(IF(Z337="",0,Z337),"0")</f>
        <v>1.3553999999999999</v>
      </c>
      <c r="AA338" s="64"/>
      <c r="AB338" s="64"/>
      <c r="AC338" s="64"/>
    </row>
    <row r="339" spans="1:68" x14ac:dyDescent="0.2">
      <c r="A339" s="805"/>
      <c r="B339" s="805"/>
      <c r="C339" s="805"/>
      <c r="D339" s="805"/>
      <c r="E339" s="805"/>
      <c r="F339" s="805"/>
      <c r="G339" s="805"/>
      <c r="H339" s="805"/>
      <c r="I339" s="805"/>
      <c r="J339" s="805"/>
      <c r="K339" s="805"/>
      <c r="L339" s="805"/>
      <c r="M339" s="805"/>
      <c r="N339" s="805"/>
      <c r="O339" s="806"/>
      <c r="P339" s="802" t="s">
        <v>40</v>
      </c>
      <c r="Q339" s="803"/>
      <c r="R339" s="803"/>
      <c r="S339" s="803"/>
      <c r="T339" s="803"/>
      <c r="U339" s="803"/>
      <c r="V339" s="804"/>
      <c r="W339" s="40" t="s">
        <v>0</v>
      </c>
      <c r="X339" s="41">
        <f>IFERROR(SUM(X334:X337),"0")</f>
        <v>750</v>
      </c>
      <c r="Y339" s="41">
        <f>IFERROR(SUM(Y334:Y337),"0")</f>
        <v>756</v>
      </c>
      <c r="Z339" s="40"/>
      <c r="AA339" s="64"/>
      <c r="AB339" s="64"/>
      <c r="AC339" s="64"/>
    </row>
    <row r="340" spans="1:68" ht="14.25" customHeight="1" x14ac:dyDescent="0.25">
      <c r="A340" s="797" t="s">
        <v>84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63"/>
      <c r="AB340" s="63"/>
      <c r="AC340" s="63"/>
    </row>
    <row r="341" spans="1:68" ht="37.5" customHeight="1" x14ac:dyDescent="0.25">
      <c r="A341" s="60" t="s">
        <v>573</v>
      </c>
      <c r="B341" s="60" t="s">
        <v>574</v>
      </c>
      <c r="C341" s="34">
        <v>4301051100</v>
      </c>
      <c r="D341" s="798">
        <v>4607091387766</v>
      </c>
      <c r="E341" s="798"/>
      <c r="F341" s="59">
        <v>1.3</v>
      </c>
      <c r="G341" s="35">
        <v>6</v>
      </c>
      <c r="H341" s="59">
        <v>7.8</v>
      </c>
      <c r="I341" s="59">
        <v>8.3580000000000005</v>
      </c>
      <c r="J341" s="35">
        <v>56</v>
      </c>
      <c r="K341" s="35" t="s">
        <v>130</v>
      </c>
      <c r="L341" s="35"/>
      <c r="M341" s="36" t="s">
        <v>133</v>
      </c>
      <c r="N341" s="36"/>
      <c r="O341" s="35">
        <v>40</v>
      </c>
      <c r="P341" s="9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800"/>
      <c r="R341" s="800"/>
      <c r="S341" s="800"/>
      <c r="T341" s="801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ref="Y341:Y346" si="67">IFERROR(IF(X341="",0,CEILING((X341/$H341),1)*$H341),"")</f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575</v>
      </c>
      <c r="AG341" s="75"/>
      <c r="AJ341" s="79"/>
      <c r="AK341" s="79"/>
      <c r="BB341" s="430" t="s">
        <v>66</v>
      </c>
      <c r="BM341" s="75">
        <f t="shared" ref="BM341:BM346" si="68">IFERROR(X341*I341/H341,"0")</f>
        <v>0</v>
      </c>
      <c r="BN341" s="75">
        <f t="shared" ref="BN341:BN346" si="69">IFERROR(Y341*I341/H341,"0")</f>
        <v>0</v>
      </c>
      <c r="BO341" s="75">
        <f t="shared" ref="BO341:BO346" si="70">IFERROR(1/J341*(X341/H341),"0")</f>
        <v>0</v>
      </c>
      <c r="BP341" s="75">
        <f t="shared" ref="BP341:BP346" si="71">IFERROR(1/J341*(Y341/H341),"0")</f>
        <v>0</v>
      </c>
    </row>
    <row r="342" spans="1:68" ht="27" customHeight="1" x14ac:dyDescent="0.25">
      <c r="A342" s="60" t="s">
        <v>576</v>
      </c>
      <c r="B342" s="60" t="s">
        <v>577</v>
      </c>
      <c r="C342" s="34">
        <v>4301051116</v>
      </c>
      <c r="D342" s="798">
        <v>4607091387957</v>
      </c>
      <c r="E342" s="798"/>
      <c r="F342" s="59">
        <v>1.3</v>
      </c>
      <c r="G342" s="35">
        <v>6</v>
      </c>
      <c r="H342" s="59">
        <v>7.8</v>
      </c>
      <c r="I342" s="59">
        <v>8.3640000000000008</v>
      </c>
      <c r="J342" s="35">
        <v>56</v>
      </c>
      <c r="K342" s="35" t="s">
        <v>130</v>
      </c>
      <c r="L342" s="35"/>
      <c r="M342" s="36" t="s">
        <v>82</v>
      </c>
      <c r="N342" s="36"/>
      <c r="O342" s="35">
        <v>40</v>
      </c>
      <c r="P342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800"/>
      <c r="R342" s="800"/>
      <c r="S342" s="800"/>
      <c r="T342" s="801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7"/>
        <v>0</v>
      </c>
      <c r="Z342" s="39" t="str">
        <f>IFERROR(IF(Y342=0,"",ROUNDUP(Y342/H342,0)*0.02175),"")</f>
        <v/>
      </c>
      <c r="AA342" s="65" t="s">
        <v>45</v>
      </c>
      <c r="AB342" s="66" t="s">
        <v>45</v>
      </c>
      <c r="AC342" s="431" t="s">
        <v>578</v>
      </c>
      <c r="AG342" s="75"/>
      <c r="AJ342" s="79"/>
      <c r="AK342" s="79"/>
      <c r="BB342" s="432" t="s">
        <v>66</v>
      </c>
      <c r="BM342" s="75">
        <f t="shared" si="68"/>
        <v>0</v>
      </c>
      <c r="BN342" s="75">
        <f t="shared" si="69"/>
        <v>0</v>
      </c>
      <c r="BO342" s="75">
        <f t="shared" si="70"/>
        <v>0</v>
      </c>
      <c r="BP342" s="75">
        <f t="shared" si="71"/>
        <v>0</v>
      </c>
    </row>
    <row r="343" spans="1:68" ht="27" customHeight="1" x14ac:dyDescent="0.25">
      <c r="A343" s="60" t="s">
        <v>579</v>
      </c>
      <c r="B343" s="60" t="s">
        <v>580</v>
      </c>
      <c r="C343" s="34">
        <v>4301051115</v>
      </c>
      <c r="D343" s="798">
        <v>4607091387964</v>
      </c>
      <c r="E343" s="798"/>
      <c r="F343" s="59">
        <v>1.35</v>
      </c>
      <c r="G343" s="35">
        <v>6</v>
      </c>
      <c r="H343" s="59">
        <v>8.1</v>
      </c>
      <c r="I343" s="59">
        <v>8.6460000000000008</v>
      </c>
      <c r="J343" s="35">
        <v>56</v>
      </c>
      <c r="K343" s="35" t="s">
        <v>130</v>
      </c>
      <c r="L343" s="35"/>
      <c r="M343" s="36" t="s">
        <v>82</v>
      </c>
      <c r="N343" s="36"/>
      <c r="O343" s="35">
        <v>40</v>
      </c>
      <c r="P343" s="9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800"/>
      <c r="R343" s="800"/>
      <c r="S343" s="800"/>
      <c r="T343" s="801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7"/>
        <v>0</v>
      </c>
      <c r="Z343" s="39" t="str">
        <f>IFERROR(IF(Y343=0,"",ROUNDUP(Y343/H343,0)*0.02175),"")</f>
        <v/>
      </c>
      <c r="AA343" s="65" t="s">
        <v>45</v>
      </c>
      <c r="AB343" s="66" t="s">
        <v>45</v>
      </c>
      <c r="AC343" s="433" t="s">
        <v>581</v>
      </c>
      <c r="AG343" s="75"/>
      <c r="AJ343" s="79"/>
      <c r="AK343" s="79"/>
      <c r="BB343" s="434" t="s">
        <v>66</v>
      </c>
      <c r="BM343" s="75">
        <f t="shared" si="68"/>
        <v>0</v>
      </c>
      <c r="BN343" s="75">
        <f t="shared" si="69"/>
        <v>0</v>
      </c>
      <c r="BO343" s="75">
        <f t="shared" si="70"/>
        <v>0</v>
      </c>
      <c r="BP343" s="75">
        <f t="shared" si="71"/>
        <v>0</v>
      </c>
    </row>
    <row r="344" spans="1:68" ht="37.5" customHeight="1" x14ac:dyDescent="0.25">
      <c r="A344" s="60" t="s">
        <v>582</v>
      </c>
      <c r="B344" s="60" t="s">
        <v>583</v>
      </c>
      <c r="C344" s="34">
        <v>4301051705</v>
      </c>
      <c r="D344" s="798">
        <v>4680115884588</v>
      </c>
      <c r="E344" s="798"/>
      <c r="F344" s="59">
        <v>0.5</v>
      </c>
      <c r="G344" s="35">
        <v>6</v>
      </c>
      <c r="H344" s="59">
        <v>3</v>
      </c>
      <c r="I344" s="59">
        <v>3.266</v>
      </c>
      <c r="J344" s="35">
        <v>156</v>
      </c>
      <c r="K344" s="35" t="s">
        <v>88</v>
      </c>
      <c r="L344" s="35"/>
      <c r="M344" s="36" t="s">
        <v>82</v>
      </c>
      <c r="N344" s="36"/>
      <c r="O344" s="35">
        <v>40</v>
      </c>
      <c r="P344" s="9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800"/>
      <c r="R344" s="800"/>
      <c r="S344" s="800"/>
      <c r="T344" s="801"/>
      <c r="U344" s="37" t="s">
        <v>45</v>
      </c>
      <c r="V344" s="37" t="s">
        <v>45</v>
      </c>
      <c r="W344" s="38" t="s">
        <v>0</v>
      </c>
      <c r="X344" s="56">
        <v>150</v>
      </c>
      <c r="Y344" s="53">
        <f t="shared" si="67"/>
        <v>150</v>
      </c>
      <c r="Z344" s="39">
        <f>IFERROR(IF(Y344=0,"",ROUNDUP(Y344/H344,0)*0.00753),"")</f>
        <v>0.3765</v>
      </c>
      <c r="AA344" s="65" t="s">
        <v>45</v>
      </c>
      <c r="AB344" s="66" t="s">
        <v>45</v>
      </c>
      <c r="AC344" s="435" t="s">
        <v>584</v>
      </c>
      <c r="AG344" s="75"/>
      <c r="AJ344" s="79"/>
      <c r="AK344" s="79"/>
      <c r="BB344" s="436" t="s">
        <v>66</v>
      </c>
      <c r="BM344" s="75">
        <f t="shared" si="68"/>
        <v>163.29999999999998</v>
      </c>
      <c r="BN344" s="75">
        <f t="shared" si="69"/>
        <v>163.29999999999998</v>
      </c>
      <c r="BO344" s="75">
        <f t="shared" si="70"/>
        <v>0.32051282051282048</v>
      </c>
      <c r="BP344" s="75">
        <f t="shared" si="71"/>
        <v>0.32051282051282048</v>
      </c>
    </row>
    <row r="345" spans="1:68" ht="37.5" customHeight="1" x14ac:dyDescent="0.25">
      <c r="A345" s="60" t="s">
        <v>585</v>
      </c>
      <c r="B345" s="60" t="s">
        <v>586</v>
      </c>
      <c r="C345" s="34">
        <v>4301051130</v>
      </c>
      <c r="D345" s="798">
        <v>4607091387537</v>
      </c>
      <c r="E345" s="798"/>
      <c r="F345" s="59">
        <v>0.45</v>
      </c>
      <c r="G345" s="35">
        <v>6</v>
      </c>
      <c r="H345" s="59">
        <v>2.7</v>
      </c>
      <c r="I345" s="59">
        <v>2.99</v>
      </c>
      <c r="J345" s="35">
        <v>156</v>
      </c>
      <c r="K345" s="35" t="s">
        <v>88</v>
      </c>
      <c r="L345" s="35"/>
      <c r="M345" s="36" t="s">
        <v>82</v>
      </c>
      <c r="N345" s="36"/>
      <c r="O345" s="35">
        <v>40</v>
      </c>
      <c r="P345" s="9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800"/>
      <c r="R345" s="800"/>
      <c r="S345" s="800"/>
      <c r="T345" s="801"/>
      <c r="U345" s="37" t="s">
        <v>45</v>
      </c>
      <c r="V345" s="37" t="s">
        <v>45</v>
      </c>
      <c r="W345" s="38" t="s">
        <v>0</v>
      </c>
      <c r="X345" s="56">
        <v>0</v>
      </c>
      <c r="Y345" s="53">
        <f t="shared" si="67"/>
        <v>0</v>
      </c>
      <c r="Z345" s="39" t="str">
        <f>IFERROR(IF(Y345=0,"",ROUNDUP(Y345/H345,0)*0.00753),"")</f>
        <v/>
      </c>
      <c r="AA345" s="65" t="s">
        <v>45</v>
      </c>
      <c r="AB345" s="66" t="s">
        <v>45</v>
      </c>
      <c r="AC345" s="437" t="s">
        <v>587</v>
      </c>
      <c r="AG345" s="75"/>
      <c r="AJ345" s="79"/>
      <c r="AK345" s="79"/>
      <c r="BB345" s="438" t="s">
        <v>66</v>
      </c>
      <c r="BM345" s="75">
        <f t="shared" si="68"/>
        <v>0</v>
      </c>
      <c r="BN345" s="75">
        <f t="shared" si="69"/>
        <v>0</v>
      </c>
      <c r="BO345" s="75">
        <f t="shared" si="70"/>
        <v>0</v>
      </c>
      <c r="BP345" s="75">
        <f t="shared" si="71"/>
        <v>0</v>
      </c>
    </row>
    <row r="346" spans="1:68" ht="37.5" customHeight="1" x14ac:dyDescent="0.25">
      <c r="A346" s="60" t="s">
        <v>588</v>
      </c>
      <c r="B346" s="60" t="s">
        <v>589</v>
      </c>
      <c r="C346" s="34">
        <v>4301051132</v>
      </c>
      <c r="D346" s="798">
        <v>4607091387513</v>
      </c>
      <c r="E346" s="798"/>
      <c r="F346" s="59">
        <v>0.45</v>
      </c>
      <c r="G346" s="35">
        <v>6</v>
      </c>
      <c r="H346" s="59">
        <v>2.7</v>
      </c>
      <c r="I346" s="59">
        <v>2.9780000000000002</v>
      </c>
      <c r="J346" s="35">
        <v>156</v>
      </c>
      <c r="K346" s="35" t="s">
        <v>88</v>
      </c>
      <c r="L346" s="35"/>
      <c r="M346" s="36" t="s">
        <v>82</v>
      </c>
      <c r="N346" s="36"/>
      <c r="O346" s="35">
        <v>40</v>
      </c>
      <c r="P346" s="9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800"/>
      <c r="R346" s="800"/>
      <c r="S346" s="800"/>
      <c r="T346" s="801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67"/>
        <v>0</v>
      </c>
      <c r="Z346" s="39" t="str">
        <f>IFERROR(IF(Y346=0,"",ROUNDUP(Y346/H346,0)*0.00753),"")</f>
        <v/>
      </c>
      <c r="AA346" s="65" t="s">
        <v>45</v>
      </c>
      <c r="AB346" s="66" t="s">
        <v>45</v>
      </c>
      <c r="AC346" s="439" t="s">
        <v>590</v>
      </c>
      <c r="AG346" s="75"/>
      <c r="AJ346" s="79"/>
      <c r="AK346" s="79"/>
      <c r="BB346" s="440" t="s">
        <v>66</v>
      </c>
      <c r="BM346" s="75">
        <f t="shared" si="68"/>
        <v>0</v>
      </c>
      <c r="BN346" s="75">
        <f t="shared" si="69"/>
        <v>0</v>
      </c>
      <c r="BO346" s="75">
        <f t="shared" si="70"/>
        <v>0</v>
      </c>
      <c r="BP346" s="75">
        <f t="shared" si="71"/>
        <v>0</v>
      </c>
    </row>
    <row r="347" spans="1:68" x14ac:dyDescent="0.2">
      <c r="A347" s="805"/>
      <c r="B347" s="805"/>
      <c r="C347" s="805"/>
      <c r="D347" s="805"/>
      <c r="E347" s="805"/>
      <c r="F347" s="805"/>
      <c r="G347" s="805"/>
      <c r="H347" s="805"/>
      <c r="I347" s="805"/>
      <c r="J347" s="805"/>
      <c r="K347" s="805"/>
      <c r="L347" s="805"/>
      <c r="M347" s="805"/>
      <c r="N347" s="805"/>
      <c r="O347" s="806"/>
      <c r="P347" s="802" t="s">
        <v>40</v>
      </c>
      <c r="Q347" s="803"/>
      <c r="R347" s="803"/>
      <c r="S347" s="803"/>
      <c r="T347" s="803"/>
      <c r="U347" s="803"/>
      <c r="V347" s="804"/>
      <c r="W347" s="40" t="s">
        <v>39</v>
      </c>
      <c r="X347" s="41">
        <f>IFERROR(X341/H341,"0")+IFERROR(X342/H342,"0")+IFERROR(X343/H343,"0")+IFERROR(X344/H344,"0")+IFERROR(X345/H345,"0")+IFERROR(X346/H346,"0")</f>
        <v>50</v>
      </c>
      <c r="Y347" s="41">
        <f>IFERROR(Y341/H341,"0")+IFERROR(Y342/H342,"0")+IFERROR(Y343/H343,"0")+IFERROR(Y344/H344,"0")+IFERROR(Y345/H345,"0")+IFERROR(Y346/H346,"0")</f>
        <v>50</v>
      </c>
      <c r="Z347" s="41">
        <f>IFERROR(IF(Z341="",0,Z341),"0")+IFERROR(IF(Z342="",0,Z342),"0")+IFERROR(IF(Z343="",0,Z343),"0")+IFERROR(IF(Z344="",0,Z344),"0")+IFERROR(IF(Z345="",0,Z345),"0")+IFERROR(IF(Z346="",0,Z346),"0")</f>
        <v>0.3765</v>
      </c>
      <c r="AA347" s="64"/>
      <c r="AB347" s="64"/>
      <c r="AC347" s="64"/>
    </row>
    <row r="348" spans="1:68" x14ac:dyDescent="0.2">
      <c r="A348" s="805"/>
      <c r="B348" s="805"/>
      <c r="C348" s="805"/>
      <c r="D348" s="805"/>
      <c r="E348" s="805"/>
      <c r="F348" s="805"/>
      <c r="G348" s="805"/>
      <c r="H348" s="805"/>
      <c r="I348" s="805"/>
      <c r="J348" s="805"/>
      <c r="K348" s="805"/>
      <c r="L348" s="805"/>
      <c r="M348" s="805"/>
      <c r="N348" s="805"/>
      <c r="O348" s="806"/>
      <c r="P348" s="802" t="s">
        <v>40</v>
      </c>
      <c r="Q348" s="803"/>
      <c r="R348" s="803"/>
      <c r="S348" s="803"/>
      <c r="T348" s="803"/>
      <c r="U348" s="803"/>
      <c r="V348" s="804"/>
      <c r="W348" s="40" t="s">
        <v>0</v>
      </c>
      <c r="X348" s="41">
        <f>IFERROR(SUM(X341:X346),"0")</f>
        <v>150</v>
      </c>
      <c r="Y348" s="41">
        <f>IFERROR(SUM(Y341:Y346),"0")</f>
        <v>150</v>
      </c>
      <c r="Z348" s="40"/>
      <c r="AA348" s="64"/>
      <c r="AB348" s="64"/>
      <c r="AC348" s="64"/>
    </row>
    <row r="349" spans="1:68" ht="14.25" customHeight="1" x14ac:dyDescent="0.25">
      <c r="A349" s="797" t="s">
        <v>224</v>
      </c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797"/>
      <c r="P349" s="797"/>
      <c r="Q349" s="797"/>
      <c r="R349" s="797"/>
      <c r="S349" s="797"/>
      <c r="T349" s="797"/>
      <c r="U349" s="797"/>
      <c r="V349" s="797"/>
      <c r="W349" s="797"/>
      <c r="X349" s="797"/>
      <c r="Y349" s="797"/>
      <c r="Z349" s="797"/>
      <c r="AA349" s="63"/>
      <c r="AB349" s="63"/>
      <c r="AC349" s="63"/>
    </row>
    <row r="350" spans="1:68" ht="27" customHeight="1" x14ac:dyDescent="0.25">
      <c r="A350" s="60" t="s">
        <v>591</v>
      </c>
      <c r="B350" s="60" t="s">
        <v>592</v>
      </c>
      <c r="C350" s="34">
        <v>4301060379</v>
      </c>
      <c r="D350" s="798">
        <v>4607091380880</v>
      </c>
      <c r="E350" s="798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98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800"/>
      <c r="R350" s="800"/>
      <c r="S350" s="800"/>
      <c r="T350" s="80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593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594</v>
      </c>
      <c r="B351" s="60" t="s">
        <v>595</v>
      </c>
      <c r="C351" s="34">
        <v>4301060308</v>
      </c>
      <c r="D351" s="798">
        <v>4607091384482</v>
      </c>
      <c r="E351" s="798"/>
      <c r="F351" s="59">
        <v>1.3</v>
      </c>
      <c r="G351" s="35">
        <v>6</v>
      </c>
      <c r="H351" s="59">
        <v>7.8</v>
      </c>
      <c r="I351" s="59">
        <v>8.3640000000000008</v>
      </c>
      <c r="J351" s="35">
        <v>56</v>
      </c>
      <c r="K351" s="35" t="s">
        <v>130</v>
      </c>
      <c r="L351" s="35"/>
      <c r="M351" s="36" t="s">
        <v>82</v>
      </c>
      <c r="N351" s="36"/>
      <c r="O351" s="35">
        <v>30</v>
      </c>
      <c r="P351" s="9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800"/>
      <c r="R351" s="800"/>
      <c r="S351" s="800"/>
      <c r="T351" s="801"/>
      <c r="U351" s="37" t="s">
        <v>45</v>
      </c>
      <c r="V351" s="37" t="s">
        <v>45</v>
      </c>
      <c r="W351" s="38" t="s">
        <v>0</v>
      </c>
      <c r="X351" s="56">
        <v>100</v>
      </c>
      <c r="Y351" s="53">
        <f>IFERROR(IF(X351="",0,CEILING((X351/$H351),1)*$H351),"")</f>
        <v>101.39999999999999</v>
      </c>
      <c r="Z351" s="39">
        <f>IFERROR(IF(Y351=0,"",ROUNDUP(Y351/H351,0)*0.02175),"")</f>
        <v>0.28275</v>
      </c>
      <c r="AA351" s="65" t="s">
        <v>45</v>
      </c>
      <c r="AB351" s="66" t="s">
        <v>45</v>
      </c>
      <c r="AC351" s="443" t="s">
        <v>596</v>
      </c>
      <c r="AG351" s="75"/>
      <c r="AJ351" s="79"/>
      <c r="AK351" s="79"/>
      <c r="BB351" s="444" t="s">
        <v>66</v>
      </c>
      <c r="BM351" s="75">
        <f>IFERROR(X351*I351/H351,"0")</f>
        <v>107.23076923076924</v>
      </c>
      <c r="BN351" s="75">
        <f>IFERROR(Y351*I351/H351,"0")</f>
        <v>108.732</v>
      </c>
      <c r="BO351" s="75">
        <f>IFERROR(1/J351*(X351/H351),"0")</f>
        <v>0.22893772893772893</v>
      </c>
      <c r="BP351" s="75">
        <f>IFERROR(1/J351*(Y351/H351),"0")</f>
        <v>0.23214285714285712</v>
      </c>
    </row>
    <row r="352" spans="1:68" ht="16.5" customHeight="1" x14ac:dyDescent="0.25">
      <c r="A352" s="60" t="s">
        <v>597</v>
      </c>
      <c r="B352" s="60" t="s">
        <v>598</v>
      </c>
      <c r="C352" s="34">
        <v>4301060325</v>
      </c>
      <c r="D352" s="798">
        <v>4607091380897</v>
      </c>
      <c r="E352" s="798"/>
      <c r="F352" s="59">
        <v>1.4</v>
      </c>
      <c r="G352" s="35">
        <v>6</v>
      </c>
      <c r="H352" s="59">
        <v>8.4</v>
      </c>
      <c r="I352" s="59">
        <v>8.9640000000000004</v>
      </c>
      <c r="J352" s="35">
        <v>56</v>
      </c>
      <c r="K352" s="35" t="s">
        <v>130</v>
      </c>
      <c r="L352" s="35"/>
      <c r="M352" s="36" t="s">
        <v>82</v>
      </c>
      <c r="N352" s="36"/>
      <c r="O352" s="35">
        <v>30</v>
      </c>
      <c r="P352" s="9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800"/>
      <c r="R352" s="800"/>
      <c r="S352" s="800"/>
      <c r="T352" s="801"/>
      <c r="U352" s="37" t="s">
        <v>45</v>
      </c>
      <c r="V352" s="37" t="s">
        <v>45</v>
      </c>
      <c r="W352" s="38" t="s">
        <v>0</v>
      </c>
      <c r="X352" s="56">
        <v>80</v>
      </c>
      <c r="Y352" s="53">
        <f>IFERROR(IF(X352="",0,CEILING((X352/$H352),1)*$H352),"")</f>
        <v>84</v>
      </c>
      <c r="Z352" s="39">
        <f>IFERROR(IF(Y352=0,"",ROUNDUP(Y352/H352,0)*0.02175),"")</f>
        <v>0.21749999999999997</v>
      </c>
      <c r="AA352" s="65" t="s">
        <v>45</v>
      </c>
      <c r="AB352" s="66" t="s">
        <v>45</v>
      </c>
      <c r="AC352" s="445" t="s">
        <v>599</v>
      </c>
      <c r="AG352" s="75"/>
      <c r="AJ352" s="79"/>
      <c r="AK352" s="79"/>
      <c r="BB352" s="446" t="s">
        <v>66</v>
      </c>
      <c r="BM352" s="75">
        <f>IFERROR(X352*I352/H352,"0")</f>
        <v>85.371428571428567</v>
      </c>
      <c r="BN352" s="75">
        <f>IFERROR(Y352*I352/H352,"0")</f>
        <v>89.64</v>
      </c>
      <c r="BO352" s="75">
        <f>IFERROR(1/J352*(X352/H352),"0")</f>
        <v>0.17006802721088435</v>
      </c>
      <c r="BP352" s="75">
        <f>IFERROR(1/J352*(Y352/H352),"0")</f>
        <v>0.17857142857142855</v>
      </c>
    </row>
    <row r="353" spans="1:68" x14ac:dyDescent="0.2">
      <c r="A353" s="805"/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  <c r="M353" s="805"/>
      <c r="N353" s="805"/>
      <c r="O353" s="806"/>
      <c r="P353" s="802" t="s">
        <v>40</v>
      </c>
      <c r="Q353" s="803"/>
      <c r="R353" s="803"/>
      <c r="S353" s="803"/>
      <c r="T353" s="803"/>
      <c r="U353" s="803"/>
      <c r="V353" s="804"/>
      <c r="W353" s="40" t="s">
        <v>39</v>
      </c>
      <c r="X353" s="41">
        <f>IFERROR(X350/H350,"0")+IFERROR(X351/H351,"0")+IFERROR(X352/H352,"0")</f>
        <v>22.344322344322343</v>
      </c>
      <c r="Y353" s="41">
        <f>IFERROR(Y350/H350,"0")+IFERROR(Y351/H351,"0")+IFERROR(Y352/H352,"0")</f>
        <v>23</v>
      </c>
      <c r="Z353" s="41">
        <f>IFERROR(IF(Z350="",0,Z350),"0")+IFERROR(IF(Z351="",0,Z351),"0")+IFERROR(IF(Z352="",0,Z352),"0")</f>
        <v>0.50024999999999997</v>
      </c>
      <c r="AA353" s="64"/>
      <c r="AB353" s="64"/>
      <c r="AC353" s="64"/>
    </row>
    <row r="354" spans="1:68" x14ac:dyDescent="0.2">
      <c r="A354" s="805"/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6"/>
      <c r="P354" s="802" t="s">
        <v>40</v>
      </c>
      <c r="Q354" s="803"/>
      <c r="R354" s="803"/>
      <c r="S354" s="803"/>
      <c r="T354" s="803"/>
      <c r="U354" s="803"/>
      <c r="V354" s="804"/>
      <c r="W354" s="40" t="s">
        <v>0</v>
      </c>
      <c r="X354" s="41">
        <f>IFERROR(SUM(X350:X352),"0")</f>
        <v>180</v>
      </c>
      <c r="Y354" s="41">
        <f>IFERROR(SUM(Y350:Y352),"0")</f>
        <v>185.39999999999998</v>
      </c>
      <c r="Z354" s="40"/>
      <c r="AA354" s="64"/>
      <c r="AB354" s="64"/>
      <c r="AC354" s="64"/>
    </row>
    <row r="355" spans="1:68" ht="14.25" customHeight="1" x14ac:dyDescent="0.25">
      <c r="A355" s="797" t="s">
        <v>114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63"/>
      <c r="AB355" s="63"/>
      <c r="AC355" s="63"/>
    </row>
    <row r="356" spans="1:68" ht="16.5" customHeight="1" x14ac:dyDescent="0.25">
      <c r="A356" s="60" t="s">
        <v>600</v>
      </c>
      <c r="B356" s="60" t="s">
        <v>601</v>
      </c>
      <c r="C356" s="34">
        <v>4301030232</v>
      </c>
      <c r="D356" s="798">
        <v>4607091388374</v>
      </c>
      <c r="E356" s="798"/>
      <c r="F356" s="59">
        <v>0.38</v>
      </c>
      <c r="G356" s="35">
        <v>8</v>
      </c>
      <c r="H356" s="59">
        <v>3.04</v>
      </c>
      <c r="I356" s="59">
        <v>3.28</v>
      </c>
      <c r="J356" s="35">
        <v>156</v>
      </c>
      <c r="K356" s="35" t="s">
        <v>88</v>
      </c>
      <c r="L356" s="35"/>
      <c r="M356" s="36" t="s">
        <v>119</v>
      </c>
      <c r="N356" s="36"/>
      <c r="O356" s="35">
        <v>180</v>
      </c>
      <c r="P356" s="989" t="s">
        <v>602</v>
      </c>
      <c r="Q356" s="800"/>
      <c r="R356" s="800"/>
      <c r="S356" s="800"/>
      <c r="T356" s="80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603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604</v>
      </c>
      <c r="B357" s="60" t="s">
        <v>605</v>
      </c>
      <c r="C357" s="34">
        <v>4301030235</v>
      </c>
      <c r="D357" s="798">
        <v>4607091388381</v>
      </c>
      <c r="E357" s="798"/>
      <c r="F357" s="59">
        <v>0.38</v>
      </c>
      <c r="G357" s="35">
        <v>8</v>
      </c>
      <c r="H357" s="59">
        <v>3.04</v>
      </c>
      <c r="I357" s="59">
        <v>3.32</v>
      </c>
      <c r="J357" s="35">
        <v>156</v>
      </c>
      <c r="K357" s="35" t="s">
        <v>88</v>
      </c>
      <c r="L357" s="35"/>
      <c r="M357" s="36" t="s">
        <v>119</v>
      </c>
      <c r="N357" s="36"/>
      <c r="O357" s="35">
        <v>180</v>
      </c>
      <c r="P357" s="990" t="s">
        <v>606</v>
      </c>
      <c r="Q357" s="800"/>
      <c r="R357" s="800"/>
      <c r="S357" s="800"/>
      <c r="T357" s="80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603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customHeight="1" x14ac:dyDescent="0.25">
      <c r="A358" s="60" t="s">
        <v>607</v>
      </c>
      <c r="B358" s="60" t="s">
        <v>608</v>
      </c>
      <c r="C358" s="34">
        <v>4301032015</v>
      </c>
      <c r="D358" s="798">
        <v>4607091383102</v>
      </c>
      <c r="E358" s="798"/>
      <c r="F358" s="59">
        <v>0.17</v>
      </c>
      <c r="G358" s="35">
        <v>15</v>
      </c>
      <c r="H358" s="59">
        <v>2.5499999999999998</v>
      </c>
      <c r="I358" s="59">
        <v>2.9750000000000001</v>
      </c>
      <c r="J358" s="35">
        <v>156</v>
      </c>
      <c r="K358" s="35" t="s">
        <v>88</v>
      </c>
      <c r="L358" s="35"/>
      <c r="M358" s="36" t="s">
        <v>119</v>
      </c>
      <c r="N358" s="36"/>
      <c r="O358" s="35">
        <v>180</v>
      </c>
      <c r="P358" s="9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800"/>
      <c r="R358" s="800"/>
      <c r="S358" s="800"/>
      <c r="T358" s="801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IFERROR(IF(Y358=0,"",ROUNDUP(Y358/H358,0)*0.00753),"")</f>
        <v/>
      </c>
      <c r="AA358" s="65" t="s">
        <v>45</v>
      </c>
      <c r="AB358" s="66" t="s">
        <v>45</v>
      </c>
      <c r="AC358" s="451" t="s">
        <v>609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610</v>
      </c>
      <c r="B359" s="60" t="s">
        <v>611</v>
      </c>
      <c r="C359" s="34">
        <v>4301030233</v>
      </c>
      <c r="D359" s="798">
        <v>4607091388404</v>
      </c>
      <c r="E359" s="798"/>
      <c r="F359" s="59">
        <v>0.17</v>
      </c>
      <c r="G359" s="35">
        <v>15</v>
      </c>
      <c r="H359" s="59">
        <v>2.5499999999999998</v>
      </c>
      <c r="I359" s="59">
        <v>2.9</v>
      </c>
      <c r="J359" s="35">
        <v>156</v>
      </c>
      <c r="K359" s="35" t="s">
        <v>88</v>
      </c>
      <c r="L359" s="35"/>
      <c r="M359" s="36" t="s">
        <v>119</v>
      </c>
      <c r="N359" s="36"/>
      <c r="O359" s="35">
        <v>180</v>
      </c>
      <c r="P359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800"/>
      <c r="R359" s="800"/>
      <c r="S359" s="800"/>
      <c r="T359" s="801"/>
      <c r="U359" s="37" t="s">
        <v>45</v>
      </c>
      <c r="V359" s="37" t="s">
        <v>45</v>
      </c>
      <c r="W359" s="38" t="s">
        <v>0</v>
      </c>
      <c r="X359" s="56">
        <v>62</v>
      </c>
      <c r="Y359" s="53">
        <f>IFERROR(IF(X359="",0,CEILING((X359/$H359),1)*$H359),"")</f>
        <v>63.749999999999993</v>
      </c>
      <c r="Z359" s="39">
        <f>IFERROR(IF(Y359=0,"",ROUNDUP(Y359/H359,0)*0.00753),"")</f>
        <v>0.18825</v>
      </c>
      <c r="AA359" s="65" t="s">
        <v>45</v>
      </c>
      <c r="AB359" s="66" t="s">
        <v>45</v>
      </c>
      <c r="AC359" s="453" t="s">
        <v>603</v>
      </c>
      <c r="AG359" s="75"/>
      <c r="AJ359" s="79"/>
      <c r="AK359" s="79"/>
      <c r="BB359" s="454" t="s">
        <v>66</v>
      </c>
      <c r="BM359" s="75">
        <f>IFERROR(X359*I359/H359,"0")</f>
        <v>70.509803921568633</v>
      </c>
      <c r="BN359" s="75">
        <f>IFERROR(Y359*I359/H359,"0")</f>
        <v>72.5</v>
      </c>
      <c r="BO359" s="75">
        <f>IFERROR(1/J359*(X359/H359),"0")</f>
        <v>0.15585721468074409</v>
      </c>
      <c r="BP359" s="75">
        <f>IFERROR(1/J359*(Y359/H359),"0")</f>
        <v>0.16025641025641024</v>
      </c>
    </row>
    <row r="360" spans="1:68" x14ac:dyDescent="0.2">
      <c r="A360" s="805"/>
      <c r="B360" s="805"/>
      <c r="C360" s="805"/>
      <c r="D360" s="805"/>
      <c r="E360" s="805"/>
      <c r="F360" s="805"/>
      <c r="G360" s="805"/>
      <c r="H360" s="805"/>
      <c r="I360" s="805"/>
      <c r="J360" s="805"/>
      <c r="K360" s="805"/>
      <c r="L360" s="805"/>
      <c r="M360" s="805"/>
      <c r="N360" s="805"/>
      <c r="O360" s="806"/>
      <c r="P360" s="802" t="s">
        <v>40</v>
      </c>
      <c r="Q360" s="803"/>
      <c r="R360" s="803"/>
      <c r="S360" s="803"/>
      <c r="T360" s="803"/>
      <c r="U360" s="803"/>
      <c r="V360" s="804"/>
      <c r="W360" s="40" t="s">
        <v>39</v>
      </c>
      <c r="X360" s="41">
        <f>IFERROR(X356/H356,"0")+IFERROR(X357/H357,"0")+IFERROR(X358/H358,"0")+IFERROR(X359/H359,"0")</f>
        <v>24.313725490196081</v>
      </c>
      <c r="Y360" s="41">
        <f>IFERROR(Y356/H356,"0")+IFERROR(Y357/H357,"0")+IFERROR(Y358/H358,"0")+IFERROR(Y359/H359,"0")</f>
        <v>25</v>
      </c>
      <c r="Z360" s="41">
        <f>IFERROR(IF(Z356="",0,Z356),"0")+IFERROR(IF(Z357="",0,Z357),"0")+IFERROR(IF(Z358="",0,Z358),"0")+IFERROR(IF(Z359="",0,Z359),"0")</f>
        <v>0.18825</v>
      </c>
      <c r="AA360" s="64"/>
      <c r="AB360" s="64"/>
      <c r="AC360" s="64"/>
    </row>
    <row r="361" spans="1:68" x14ac:dyDescent="0.2">
      <c r="A361" s="805"/>
      <c r="B361" s="805"/>
      <c r="C361" s="805"/>
      <c r="D361" s="805"/>
      <c r="E361" s="805"/>
      <c r="F361" s="805"/>
      <c r="G361" s="805"/>
      <c r="H361" s="805"/>
      <c r="I361" s="805"/>
      <c r="J361" s="805"/>
      <c r="K361" s="805"/>
      <c r="L361" s="805"/>
      <c r="M361" s="805"/>
      <c r="N361" s="805"/>
      <c r="O361" s="806"/>
      <c r="P361" s="802" t="s">
        <v>40</v>
      </c>
      <c r="Q361" s="803"/>
      <c r="R361" s="803"/>
      <c r="S361" s="803"/>
      <c r="T361" s="803"/>
      <c r="U361" s="803"/>
      <c r="V361" s="804"/>
      <c r="W361" s="40" t="s">
        <v>0</v>
      </c>
      <c r="X361" s="41">
        <f>IFERROR(SUM(X356:X359),"0")</f>
        <v>62</v>
      </c>
      <c r="Y361" s="41">
        <f>IFERROR(SUM(Y356:Y359),"0")</f>
        <v>63.749999999999993</v>
      </c>
      <c r="Z361" s="40"/>
      <c r="AA361" s="64"/>
      <c r="AB361" s="64"/>
      <c r="AC361" s="64"/>
    </row>
    <row r="362" spans="1:68" ht="14.25" customHeight="1" x14ac:dyDescent="0.25">
      <c r="A362" s="797" t="s">
        <v>612</v>
      </c>
      <c r="B362" s="797"/>
      <c r="C362" s="797"/>
      <c r="D362" s="797"/>
      <c r="E362" s="797"/>
      <c r="F362" s="797"/>
      <c r="G362" s="797"/>
      <c r="H362" s="797"/>
      <c r="I362" s="797"/>
      <c r="J362" s="797"/>
      <c r="K362" s="797"/>
      <c r="L362" s="797"/>
      <c r="M362" s="797"/>
      <c r="N362" s="797"/>
      <c r="O362" s="797"/>
      <c r="P362" s="797"/>
      <c r="Q362" s="797"/>
      <c r="R362" s="797"/>
      <c r="S362" s="797"/>
      <c r="T362" s="797"/>
      <c r="U362" s="797"/>
      <c r="V362" s="797"/>
      <c r="W362" s="797"/>
      <c r="X362" s="797"/>
      <c r="Y362" s="797"/>
      <c r="Z362" s="797"/>
      <c r="AA362" s="63"/>
      <c r="AB362" s="63"/>
      <c r="AC362" s="63"/>
    </row>
    <row r="363" spans="1:68" ht="16.5" customHeight="1" x14ac:dyDescent="0.25">
      <c r="A363" s="60" t="s">
        <v>613</v>
      </c>
      <c r="B363" s="60" t="s">
        <v>614</v>
      </c>
      <c r="C363" s="34">
        <v>4301180007</v>
      </c>
      <c r="D363" s="798">
        <v>4680115881808</v>
      </c>
      <c r="E363" s="798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617</v>
      </c>
      <c r="L363" s="35"/>
      <c r="M363" s="36" t="s">
        <v>616</v>
      </c>
      <c r="N363" s="36"/>
      <c r="O363" s="35">
        <v>730</v>
      </c>
      <c r="P363" s="9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800"/>
      <c r="R363" s="800"/>
      <c r="S363" s="800"/>
      <c r="T363" s="801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615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t="27" customHeight="1" x14ac:dyDescent="0.25">
      <c r="A364" s="60" t="s">
        <v>618</v>
      </c>
      <c r="B364" s="60" t="s">
        <v>619</v>
      </c>
      <c r="C364" s="34">
        <v>4301180006</v>
      </c>
      <c r="D364" s="798">
        <v>4680115881822</v>
      </c>
      <c r="E364" s="798"/>
      <c r="F364" s="59">
        <v>0.1</v>
      </c>
      <c r="G364" s="35">
        <v>20</v>
      </c>
      <c r="H364" s="59">
        <v>2</v>
      </c>
      <c r="I364" s="59">
        <v>2.2400000000000002</v>
      </c>
      <c r="J364" s="35">
        <v>238</v>
      </c>
      <c r="K364" s="35" t="s">
        <v>617</v>
      </c>
      <c r="L364" s="35"/>
      <c r="M364" s="36" t="s">
        <v>616</v>
      </c>
      <c r="N364" s="36"/>
      <c r="O364" s="35">
        <v>730</v>
      </c>
      <c r="P364" s="9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800"/>
      <c r="R364" s="800"/>
      <c r="S364" s="800"/>
      <c r="T364" s="801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IFERROR(IF(Y364=0,"",ROUNDUP(Y364/H364,0)*0.00474),"")</f>
        <v/>
      </c>
      <c r="AA364" s="65" t="s">
        <v>45</v>
      </c>
      <c r="AB364" s="66" t="s">
        <v>45</v>
      </c>
      <c r="AC364" s="457" t="s">
        <v>615</v>
      </c>
      <c r="AG364" s="75"/>
      <c r="AJ364" s="79"/>
      <c r="AK364" s="79"/>
      <c r="BB364" s="458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customHeight="1" x14ac:dyDescent="0.25">
      <c r="A365" s="60" t="s">
        <v>620</v>
      </c>
      <c r="B365" s="60" t="s">
        <v>621</v>
      </c>
      <c r="C365" s="34">
        <v>4301180001</v>
      </c>
      <c r="D365" s="798">
        <v>4680115880016</v>
      </c>
      <c r="E365" s="798"/>
      <c r="F365" s="59">
        <v>0.1</v>
      </c>
      <c r="G365" s="35">
        <v>20</v>
      </c>
      <c r="H365" s="59">
        <v>2</v>
      </c>
      <c r="I365" s="59">
        <v>2.2400000000000002</v>
      </c>
      <c r="J365" s="35">
        <v>238</v>
      </c>
      <c r="K365" s="35" t="s">
        <v>617</v>
      </c>
      <c r="L365" s="35"/>
      <c r="M365" s="36" t="s">
        <v>616</v>
      </c>
      <c r="N365" s="36"/>
      <c r="O365" s="35">
        <v>730</v>
      </c>
      <c r="P365" s="9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800"/>
      <c r="R365" s="800"/>
      <c r="S365" s="800"/>
      <c r="T365" s="801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IFERROR(IF(Y365=0,"",ROUNDUP(Y365/H365,0)*0.00474),"")</f>
        <v/>
      </c>
      <c r="AA365" s="65" t="s">
        <v>45</v>
      </c>
      <c r="AB365" s="66" t="s">
        <v>45</v>
      </c>
      <c r="AC365" s="459" t="s">
        <v>615</v>
      </c>
      <c r="AG365" s="75"/>
      <c r="AJ365" s="79"/>
      <c r="AK365" s="79"/>
      <c r="BB365" s="460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805"/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6"/>
      <c r="P366" s="802" t="s">
        <v>40</v>
      </c>
      <c r="Q366" s="803"/>
      <c r="R366" s="803"/>
      <c r="S366" s="803"/>
      <c r="T366" s="803"/>
      <c r="U366" s="803"/>
      <c r="V366" s="804"/>
      <c r="W366" s="40" t="s">
        <v>39</v>
      </c>
      <c r="X366" s="41">
        <f>IFERROR(X363/H363,"0")+IFERROR(X364/H364,"0")+IFERROR(X365/H365,"0")</f>
        <v>0</v>
      </c>
      <c r="Y366" s="41">
        <f>IFERROR(Y363/H363,"0")+IFERROR(Y364/H364,"0")+IFERROR(Y365/H365,"0")</f>
        <v>0</v>
      </c>
      <c r="Z366" s="41">
        <f>IFERROR(IF(Z363="",0,Z363),"0")+IFERROR(IF(Z364="",0,Z364),"0")+IFERROR(IF(Z365="",0,Z365),"0")</f>
        <v>0</v>
      </c>
      <c r="AA366" s="64"/>
      <c r="AB366" s="64"/>
      <c r="AC366" s="64"/>
    </row>
    <row r="367" spans="1:68" x14ac:dyDescent="0.2">
      <c r="A367" s="805"/>
      <c r="B367" s="805"/>
      <c r="C367" s="805"/>
      <c r="D367" s="805"/>
      <c r="E367" s="805"/>
      <c r="F367" s="805"/>
      <c r="G367" s="805"/>
      <c r="H367" s="805"/>
      <c r="I367" s="805"/>
      <c r="J367" s="805"/>
      <c r="K367" s="805"/>
      <c r="L367" s="805"/>
      <c r="M367" s="805"/>
      <c r="N367" s="805"/>
      <c r="O367" s="806"/>
      <c r="P367" s="802" t="s">
        <v>40</v>
      </c>
      <c r="Q367" s="803"/>
      <c r="R367" s="803"/>
      <c r="S367" s="803"/>
      <c r="T367" s="803"/>
      <c r="U367" s="803"/>
      <c r="V367" s="804"/>
      <c r="W367" s="40" t="s">
        <v>0</v>
      </c>
      <c r="X367" s="41">
        <f>IFERROR(SUM(X363:X365),"0")</f>
        <v>0</v>
      </c>
      <c r="Y367" s="41">
        <f>IFERROR(SUM(Y363:Y365),"0")</f>
        <v>0</v>
      </c>
      <c r="Z367" s="40"/>
      <c r="AA367" s="64"/>
      <c r="AB367" s="64"/>
      <c r="AC367" s="64"/>
    </row>
    <row r="368" spans="1:68" ht="16.5" customHeight="1" x14ac:dyDescent="0.25">
      <c r="A368" s="796" t="s">
        <v>622</v>
      </c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796"/>
      <c r="P368" s="796"/>
      <c r="Q368" s="796"/>
      <c r="R368" s="796"/>
      <c r="S368" s="796"/>
      <c r="T368" s="796"/>
      <c r="U368" s="796"/>
      <c r="V368" s="796"/>
      <c r="W368" s="796"/>
      <c r="X368" s="796"/>
      <c r="Y368" s="796"/>
      <c r="Z368" s="796"/>
      <c r="AA368" s="62"/>
      <c r="AB368" s="62"/>
      <c r="AC368" s="62"/>
    </row>
    <row r="369" spans="1:68" ht="14.25" customHeight="1" x14ac:dyDescent="0.25">
      <c r="A369" s="797" t="s">
        <v>78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63"/>
      <c r="AB369" s="63"/>
      <c r="AC369" s="63"/>
    </row>
    <row r="370" spans="1:68" ht="27" customHeight="1" x14ac:dyDescent="0.25">
      <c r="A370" s="60" t="s">
        <v>623</v>
      </c>
      <c r="B370" s="60" t="s">
        <v>624</v>
      </c>
      <c r="C370" s="34">
        <v>4301031066</v>
      </c>
      <c r="D370" s="798">
        <v>4607091383836</v>
      </c>
      <c r="E370" s="798"/>
      <c r="F370" s="59">
        <v>0.3</v>
      </c>
      <c r="G370" s="35">
        <v>6</v>
      </c>
      <c r="H370" s="59">
        <v>1.8</v>
      </c>
      <c r="I370" s="59">
        <v>2.048</v>
      </c>
      <c r="J370" s="35">
        <v>156</v>
      </c>
      <c r="K370" s="35" t="s">
        <v>88</v>
      </c>
      <c r="L370" s="35"/>
      <c r="M370" s="36" t="s">
        <v>82</v>
      </c>
      <c r="N370" s="36"/>
      <c r="O370" s="35">
        <v>40</v>
      </c>
      <c r="P370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800"/>
      <c r="R370" s="800"/>
      <c r="S370" s="800"/>
      <c r="T370" s="801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625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805"/>
      <c r="B371" s="805"/>
      <c r="C371" s="805"/>
      <c r="D371" s="805"/>
      <c r="E371" s="805"/>
      <c r="F371" s="805"/>
      <c r="G371" s="805"/>
      <c r="H371" s="805"/>
      <c r="I371" s="805"/>
      <c r="J371" s="805"/>
      <c r="K371" s="805"/>
      <c r="L371" s="805"/>
      <c r="M371" s="805"/>
      <c r="N371" s="805"/>
      <c r="O371" s="806"/>
      <c r="P371" s="802" t="s">
        <v>40</v>
      </c>
      <c r="Q371" s="803"/>
      <c r="R371" s="803"/>
      <c r="S371" s="803"/>
      <c r="T371" s="803"/>
      <c r="U371" s="803"/>
      <c r="V371" s="804"/>
      <c r="W371" s="40" t="s">
        <v>39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805"/>
      <c r="B372" s="805"/>
      <c r="C372" s="805"/>
      <c r="D372" s="805"/>
      <c r="E372" s="805"/>
      <c r="F372" s="805"/>
      <c r="G372" s="805"/>
      <c r="H372" s="805"/>
      <c r="I372" s="805"/>
      <c r="J372" s="805"/>
      <c r="K372" s="805"/>
      <c r="L372" s="805"/>
      <c r="M372" s="805"/>
      <c r="N372" s="805"/>
      <c r="O372" s="806"/>
      <c r="P372" s="802" t="s">
        <v>40</v>
      </c>
      <c r="Q372" s="803"/>
      <c r="R372" s="803"/>
      <c r="S372" s="803"/>
      <c r="T372" s="803"/>
      <c r="U372" s="803"/>
      <c r="V372" s="804"/>
      <c r="W372" s="40" t="s">
        <v>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4.25" customHeight="1" x14ac:dyDescent="0.25">
      <c r="A373" s="797" t="s">
        <v>84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63"/>
      <c r="AB373" s="63"/>
      <c r="AC373" s="63"/>
    </row>
    <row r="374" spans="1:68" ht="37.5" customHeight="1" x14ac:dyDescent="0.25">
      <c r="A374" s="60" t="s">
        <v>626</v>
      </c>
      <c r="B374" s="60" t="s">
        <v>627</v>
      </c>
      <c r="C374" s="34">
        <v>4301051142</v>
      </c>
      <c r="D374" s="798">
        <v>4607091387919</v>
      </c>
      <c r="E374" s="798"/>
      <c r="F374" s="59">
        <v>1.35</v>
      </c>
      <c r="G374" s="35">
        <v>6</v>
      </c>
      <c r="H374" s="59">
        <v>8.1</v>
      </c>
      <c r="I374" s="59">
        <v>8.6639999999999997</v>
      </c>
      <c r="J374" s="35">
        <v>56</v>
      </c>
      <c r="K374" s="35" t="s">
        <v>130</v>
      </c>
      <c r="L374" s="35"/>
      <c r="M374" s="36" t="s">
        <v>82</v>
      </c>
      <c r="N374" s="36"/>
      <c r="O374" s="35">
        <v>45</v>
      </c>
      <c r="P374" s="9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800"/>
      <c r="R374" s="800"/>
      <c r="S374" s="800"/>
      <c r="T374" s="801"/>
      <c r="U374" s="37" t="s">
        <v>45</v>
      </c>
      <c r="V374" s="37" t="s">
        <v>45</v>
      </c>
      <c r="W374" s="38" t="s">
        <v>0</v>
      </c>
      <c r="X374" s="56">
        <v>150</v>
      </c>
      <c r="Y374" s="53">
        <f>IFERROR(IF(X374="",0,CEILING((X374/$H374),1)*$H374),"")</f>
        <v>153.9</v>
      </c>
      <c r="Z374" s="39">
        <f>IFERROR(IF(Y374=0,"",ROUNDUP(Y374/H374,0)*0.02175),"")</f>
        <v>0.41324999999999995</v>
      </c>
      <c r="AA374" s="65" t="s">
        <v>45</v>
      </c>
      <c r="AB374" s="66" t="s">
        <v>45</v>
      </c>
      <c r="AC374" s="463" t="s">
        <v>628</v>
      </c>
      <c r="AG374" s="75"/>
      <c r="AJ374" s="79"/>
      <c r="AK374" s="79"/>
      <c r="BB374" s="464" t="s">
        <v>66</v>
      </c>
      <c r="BM374" s="75">
        <f>IFERROR(X374*I374/H374,"0")</f>
        <v>160.44444444444443</v>
      </c>
      <c r="BN374" s="75">
        <f>IFERROR(Y374*I374/H374,"0")</f>
        <v>164.61600000000001</v>
      </c>
      <c r="BO374" s="75">
        <f>IFERROR(1/J374*(X374/H374),"0")</f>
        <v>0.3306878306878307</v>
      </c>
      <c r="BP374" s="75">
        <f>IFERROR(1/J374*(Y374/H374),"0")</f>
        <v>0.33928571428571425</v>
      </c>
    </row>
    <row r="375" spans="1:68" ht="27" customHeight="1" x14ac:dyDescent="0.25">
      <c r="A375" s="60" t="s">
        <v>629</v>
      </c>
      <c r="B375" s="60" t="s">
        <v>630</v>
      </c>
      <c r="C375" s="34">
        <v>4301051461</v>
      </c>
      <c r="D375" s="798">
        <v>4680115883604</v>
      </c>
      <c r="E375" s="798"/>
      <c r="F375" s="59">
        <v>0.35</v>
      </c>
      <c r="G375" s="35">
        <v>6</v>
      </c>
      <c r="H375" s="59">
        <v>2.1</v>
      </c>
      <c r="I375" s="59">
        <v>2.3719999999999999</v>
      </c>
      <c r="J375" s="35">
        <v>156</v>
      </c>
      <c r="K375" s="35" t="s">
        <v>88</v>
      </c>
      <c r="L375" s="35"/>
      <c r="M375" s="36" t="s">
        <v>133</v>
      </c>
      <c r="N375" s="36"/>
      <c r="O375" s="35">
        <v>45</v>
      </c>
      <c r="P375" s="9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800"/>
      <c r="R375" s="800"/>
      <c r="S375" s="800"/>
      <c r="T375" s="80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631</v>
      </c>
      <c r="AG375" s="75"/>
      <c r="AJ375" s="79"/>
      <c r="AK375" s="79"/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27" customHeight="1" x14ac:dyDescent="0.25">
      <c r="A376" s="60" t="s">
        <v>632</v>
      </c>
      <c r="B376" s="60" t="s">
        <v>633</v>
      </c>
      <c r="C376" s="34">
        <v>4301051485</v>
      </c>
      <c r="D376" s="798">
        <v>4680115883567</v>
      </c>
      <c r="E376" s="798"/>
      <c r="F376" s="59">
        <v>0.35</v>
      </c>
      <c r="G376" s="35">
        <v>6</v>
      </c>
      <c r="H376" s="59">
        <v>2.1</v>
      </c>
      <c r="I376" s="59">
        <v>2.36</v>
      </c>
      <c r="J376" s="35">
        <v>156</v>
      </c>
      <c r="K376" s="35" t="s">
        <v>88</v>
      </c>
      <c r="L376" s="35"/>
      <c r="M376" s="36" t="s">
        <v>82</v>
      </c>
      <c r="N376" s="36"/>
      <c r="O376" s="35">
        <v>40</v>
      </c>
      <c r="P376" s="9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800"/>
      <c r="R376" s="800"/>
      <c r="S376" s="800"/>
      <c r="T376" s="801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634</v>
      </c>
      <c r="AG376" s="75"/>
      <c r="AJ376" s="79"/>
      <c r="AK376" s="79"/>
      <c r="BB376" s="468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805"/>
      <c r="B377" s="805"/>
      <c r="C377" s="805"/>
      <c r="D377" s="805"/>
      <c r="E377" s="805"/>
      <c r="F377" s="805"/>
      <c r="G377" s="805"/>
      <c r="H377" s="805"/>
      <c r="I377" s="805"/>
      <c r="J377" s="805"/>
      <c r="K377" s="805"/>
      <c r="L377" s="805"/>
      <c r="M377" s="805"/>
      <c r="N377" s="805"/>
      <c r="O377" s="806"/>
      <c r="P377" s="802" t="s">
        <v>40</v>
      </c>
      <c r="Q377" s="803"/>
      <c r="R377" s="803"/>
      <c r="S377" s="803"/>
      <c r="T377" s="803"/>
      <c r="U377" s="803"/>
      <c r="V377" s="804"/>
      <c r="W377" s="40" t="s">
        <v>39</v>
      </c>
      <c r="X377" s="41">
        <f>IFERROR(X374/H374,"0")+IFERROR(X375/H375,"0")+IFERROR(X376/H376,"0")</f>
        <v>18.518518518518519</v>
      </c>
      <c r="Y377" s="41">
        <f>IFERROR(Y374/H374,"0")+IFERROR(Y375/H375,"0")+IFERROR(Y376/H376,"0")</f>
        <v>19</v>
      </c>
      <c r="Z377" s="41">
        <f>IFERROR(IF(Z374="",0,Z374),"0")+IFERROR(IF(Z375="",0,Z375),"0")+IFERROR(IF(Z376="",0,Z376),"0")</f>
        <v>0.41324999999999995</v>
      </c>
      <c r="AA377" s="64"/>
      <c r="AB377" s="64"/>
      <c r="AC377" s="64"/>
    </row>
    <row r="378" spans="1:68" x14ac:dyDescent="0.2">
      <c r="A378" s="805"/>
      <c r="B378" s="805"/>
      <c r="C378" s="805"/>
      <c r="D378" s="805"/>
      <c r="E378" s="805"/>
      <c r="F378" s="805"/>
      <c r="G378" s="805"/>
      <c r="H378" s="805"/>
      <c r="I378" s="805"/>
      <c r="J378" s="805"/>
      <c r="K378" s="805"/>
      <c r="L378" s="805"/>
      <c r="M378" s="805"/>
      <c r="N378" s="805"/>
      <c r="O378" s="806"/>
      <c r="P378" s="802" t="s">
        <v>40</v>
      </c>
      <c r="Q378" s="803"/>
      <c r="R378" s="803"/>
      <c r="S378" s="803"/>
      <c r="T378" s="803"/>
      <c r="U378" s="803"/>
      <c r="V378" s="804"/>
      <c r="W378" s="40" t="s">
        <v>0</v>
      </c>
      <c r="X378" s="41">
        <f>IFERROR(SUM(X374:X376),"0")</f>
        <v>150</v>
      </c>
      <c r="Y378" s="41">
        <f>IFERROR(SUM(Y374:Y376),"0")</f>
        <v>153.9</v>
      </c>
      <c r="Z378" s="40"/>
      <c r="AA378" s="64"/>
      <c r="AB378" s="64"/>
      <c r="AC378" s="64"/>
    </row>
    <row r="379" spans="1:68" ht="27.75" customHeight="1" x14ac:dyDescent="0.2">
      <c r="A379" s="795" t="s">
        <v>635</v>
      </c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795"/>
      <c r="P379" s="795"/>
      <c r="Q379" s="795"/>
      <c r="R379" s="795"/>
      <c r="S379" s="795"/>
      <c r="T379" s="795"/>
      <c r="U379" s="795"/>
      <c r="V379" s="795"/>
      <c r="W379" s="795"/>
      <c r="X379" s="795"/>
      <c r="Y379" s="795"/>
      <c r="Z379" s="795"/>
      <c r="AA379" s="52"/>
      <c r="AB379" s="52"/>
      <c r="AC379" s="52"/>
    </row>
    <row r="380" spans="1:68" ht="16.5" customHeight="1" x14ac:dyDescent="0.25">
      <c r="A380" s="796" t="s">
        <v>636</v>
      </c>
      <c r="B380" s="796"/>
      <c r="C380" s="796"/>
      <c r="D380" s="796"/>
      <c r="E380" s="796"/>
      <c r="F380" s="796"/>
      <c r="G380" s="796"/>
      <c r="H380" s="796"/>
      <c r="I380" s="796"/>
      <c r="J380" s="796"/>
      <c r="K380" s="796"/>
      <c r="L380" s="796"/>
      <c r="M380" s="796"/>
      <c r="N380" s="796"/>
      <c r="O380" s="796"/>
      <c r="P380" s="796"/>
      <c r="Q380" s="796"/>
      <c r="R380" s="796"/>
      <c r="S380" s="796"/>
      <c r="T380" s="796"/>
      <c r="U380" s="796"/>
      <c r="V380" s="796"/>
      <c r="W380" s="796"/>
      <c r="X380" s="796"/>
      <c r="Y380" s="796"/>
      <c r="Z380" s="796"/>
      <c r="AA380" s="62"/>
      <c r="AB380" s="62"/>
      <c r="AC380" s="62"/>
    </row>
    <row r="381" spans="1:68" ht="14.25" customHeight="1" x14ac:dyDescent="0.25">
      <c r="A381" s="797" t="s">
        <v>125</v>
      </c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797"/>
      <c r="P381" s="797"/>
      <c r="Q381" s="797"/>
      <c r="R381" s="797"/>
      <c r="S381" s="797"/>
      <c r="T381" s="797"/>
      <c r="U381" s="797"/>
      <c r="V381" s="797"/>
      <c r="W381" s="797"/>
      <c r="X381" s="797"/>
      <c r="Y381" s="797"/>
      <c r="Z381" s="797"/>
      <c r="AA381" s="63"/>
      <c r="AB381" s="63"/>
      <c r="AC381" s="63"/>
    </row>
    <row r="382" spans="1:68" ht="27" customHeight="1" x14ac:dyDescent="0.25">
      <c r="A382" s="60" t="s">
        <v>637</v>
      </c>
      <c r="B382" s="60" t="s">
        <v>638</v>
      </c>
      <c r="C382" s="34">
        <v>4301011946</v>
      </c>
      <c r="D382" s="798">
        <v>4680115884847</v>
      </c>
      <c r="E382" s="798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160</v>
      </c>
      <c r="N382" s="36"/>
      <c r="O382" s="35">
        <v>60</v>
      </c>
      <c r="P382" s="100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800"/>
      <c r="R382" s="800"/>
      <c r="S382" s="800"/>
      <c r="T382" s="801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ref="Y382:Y392" si="72">IFERROR(IF(X382="",0,CEILING((X382/$H382),1)*$H382),"")</f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69" t="s">
        <v>639</v>
      </c>
      <c r="AG382" s="75"/>
      <c r="AJ382" s="79"/>
      <c r="AK382" s="79"/>
      <c r="BB382" s="470" t="s">
        <v>66</v>
      </c>
      <c r="BM382" s="75">
        <f t="shared" ref="BM382:BM392" si="73">IFERROR(X382*I382/H382,"0")</f>
        <v>0</v>
      </c>
      <c r="BN382" s="75">
        <f t="shared" ref="BN382:BN392" si="74">IFERROR(Y382*I382/H382,"0")</f>
        <v>0</v>
      </c>
      <c r="BO382" s="75">
        <f t="shared" ref="BO382:BO392" si="75">IFERROR(1/J382*(X382/H382),"0")</f>
        <v>0</v>
      </c>
      <c r="BP382" s="75">
        <f t="shared" ref="BP382:BP392" si="76">IFERROR(1/J382*(Y382/H382),"0")</f>
        <v>0</v>
      </c>
    </row>
    <row r="383" spans="1:68" ht="27" customHeight="1" x14ac:dyDescent="0.25">
      <c r="A383" s="60" t="s">
        <v>637</v>
      </c>
      <c r="B383" s="60" t="s">
        <v>640</v>
      </c>
      <c r="C383" s="34">
        <v>4301011869</v>
      </c>
      <c r="D383" s="798">
        <v>4680115884847</v>
      </c>
      <c r="E383" s="798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100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800"/>
      <c r="R383" s="800"/>
      <c r="S383" s="800"/>
      <c r="T383" s="801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2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1" t="s">
        <v>641</v>
      </c>
      <c r="AG383" s="75"/>
      <c r="AJ383" s="79"/>
      <c r="AK383" s="79"/>
      <c r="BB383" s="472" t="s">
        <v>66</v>
      </c>
      <c r="BM383" s="75">
        <f t="shared" si="73"/>
        <v>0</v>
      </c>
      <c r="BN383" s="75">
        <f t="shared" si="74"/>
        <v>0</v>
      </c>
      <c r="BO383" s="75">
        <f t="shared" si="75"/>
        <v>0</v>
      </c>
      <c r="BP383" s="75">
        <f t="shared" si="76"/>
        <v>0</v>
      </c>
    </row>
    <row r="384" spans="1:68" ht="27" customHeight="1" x14ac:dyDescent="0.25">
      <c r="A384" s="60" t="s">
        <v>642</v>
      </c>
      <c r="B384" s="60" t="s">
        <v>643</v>
      </c>
      <c r="C384" s="34">
        <v>4301011947</v>
      </c>
      <c r="D384" s="798">
        <v>4680115884854</v>
      </c>
      <c r="E384" s="798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160</v>
      </c>
      <c r="N384" s="36"/>
      <c r="O384" s="35">
        <v>60</v>
      </c>
      <c r="P384" s="10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800"/>
      <c r="R384" s="800"/>
      <c r="S384" s="800"/>
      <c r="T384" s="801"/>
      <c r="U384" s="37" t="s">
        <v>45</v>
      </c>
      <c r="V384" s="37" t="s">
        <v>45</v>
      </c>
      <c r="W384" s="38" t="s">
        <v>0</v>
      </c>
      <c r="X384" s="56">
        <v>2000</v>
      </c>
      <c r="Y384" s="53">
        <f t="shared" si="72"/>
        <v>2010</v>
      </c>
      <c r="Z384" s="39">
        <f>IFERROR(IF(Y384=0,"",ROUNDUP(Y384/H384,0)*0.02039),"")</f>
        <v>2.7322599999999997</v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73"/>
        <v>2064</v>
      </c>
      <c r="BN384" s="75">
        <f t="shared" si="74"/>
        <v>2074.3200000000002</v>
      </c>
      <c r="BO384" s="75">
        <f t="shared" si="75"/>
        <v>2.7777777777777777</v>
      </c>
      <c r="BP384" s="75">
        <f t="shared" si="76"/>
        <v>2.7916666666666665</v>
      </c>
    </row>
    <row r="385" spans="1:68" ht="27" customHeight="1" x14ac:dyDescent="0.25">
      <c r="A385" s="60" t="s">
        <v>642</v>
      </c>
      <c r="B385" s="60" t="s">
        <v>644</v>
      </c>
      <c r="C385" s="34">
        <v>4301011870</v>
      </c>
      <c r="D385" s="798">
        <v>4680115884854</v>
      </c>
      <c r="E385" s="798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82</v>
      </c>
      <c r="N385" s="36"/>
      <c r="O385" s="35">
        <v>60</v>
      </c>
      <c r="P385" s="10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800"/>
      <c r="R385" s="800"/>
      <c r="S385" s="800"/>
      <c r="T385" s="801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72"/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5" t="s">
        <v>645</v>
      </c>
      <c r="AG385" s="75"/>
      <c r="AJ385" s="79"/>
      <c r="AK385" s="79"/>
      <c r="BB385" s="476" t="s">
        <v>66</v>
      </c>
      <c r="BM385" s="75">
        <f t="shared" si="73"/>
        <v>0</v>
      </c>
      <c r="BN385" s="75">
        <f t="shared" si="74"/>
        <v>0</v>
      </c>
      <c r="BO385" s="75">
        <f t="shared" si="75"/>
        <v>0</v>
      </c>
      <c r="BP385" s="75">
        <f t="shared" si="76"/>
        <v>0</v>
      </c>
    </row>
    <row r="386" spans="1:68" ht="27" customHeight="1" x14ac:dyDescent="0.25">
      <c r="A386" s="60" t="s">
        <v>646</v>
      </c>
      <c r="B386" s="60" t="s">
        <v>647</v>
      </c>
      <c r="C386" s="34">
        <v>4301011943</v>
      </c>
      <c r="D386" s="798">
        <v>4680115884830</v>
      </c>
      <c r="E386" s="798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160</v>
      </c>
      <c r="N386" s="36"/>
      <c r="O386" s="35">
        <v>60</v>
      </c>
      <c r="P386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800"/>
      <c r="R386" s="800"/>
      <c r="S386" s="800"/>
      <c r="T386" s="801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72"/>
        <v>0</v>
      </c>
      <c r="Z386" s="39" t="str">
        <f>IFERROR(IF(Y386=0,"",ROUNDUP(Y386/H386,0)*0.02039),"")</f>
        <v/>
      </c>
      <c r="AA386" s="65" t="s">
        <v>45</v>
      </c>
      <c r="AB386" s="66" t="s">
        <v>45</v>
      </c>
      <c r="AC386" s="477" t="s">
        <v>639</v>
      </c>
      <c r="AG386" s="75"/>
      <c r="AJ386" s="79"/>
      <c r="AK386" s="79"/>
      <c r="BB386" s="478" t="s">
        <v>66</v>
      </c>
      <c r="BM386" s="75">
        <f t="shared" si="73"/>
        <v>0</v>
      </c>
      <c r="BN386" s="75">
        <f t="shared" si="74"/>
        <v>0</v>
      </c>
      <c r="BO386" s="75">
        <f t="shared" si="75"/>
        <v>0</v>
      </c>
      <c r="BP386" s="75">
        <f t="shared" si="76"/>
        <v>0</v>
      </c>
    </row>
    <row r="387" spans="1:68" ht="27" customHeight="1" x14ac:dyDescent="0.25">
      <c r="A387" s="60" t="s">
        <v>646</v>
      </c>
      <c r="B387" s="60" t="s">
        <v>648</v>
      </c>
      <c r="C387" s="34">
        <v>4301011867</v>
      </c>
      <c r="D387" s="798">
        <v>4680115884830</v>
      </c>
      <c r="E387" s="798"/>
      <c r="F387" s="59">
        <v>2.5</v>
      </c>
      <c r="G387" s="35">
        <v>6</v>
      </c>
      <c r="H387" s="59">
        <v>15</v>
      </c>
      <c r="I387" s="59">
        <v>15.48</v>
      </c>
      <c r="J387" s="35">
        <v>48</v>
      </c>
      <c r="K387" s="35" t="s">
        <v>130</v>
      </c>
      <c r="L387" s="35"/>
      <c r="M387" s="36" t="s">
        <v>82</v>
      </c>
      <c r="N387" s="36"/>
      <c r="O387" s="35">
        <v>60</v>
      </c>
      <c r="P387" s="10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800"/>
      <c r="R387" s="800"/>
      <c r="S387" s="800"/>
      <c r="T387" s="801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72"/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9" t="s">
        <v>649</v>
      </c>
      <c r="AG387" s="75"/>
      <c r="AJ387" s="79"/>
      <c r="AK387" s="79"/>
      <c r="BB387" s="480" t="s">
        <v>66</v>
      </c>
      <c r="BM387" s="75">
        <f t="shared" si="73"/>
        <v>0</v>
      </c>
      <c r="BN387" s="75">
        <f t="shared" si="74"/>
        <v>0</v>
      </c>
      <c r="BO387" s="75">
        <f t="shared" si="75"/>
        <v>0</v>
      </c>
      <c r="BP387" s="75">
        <f t="shared" si="76"/>
        <v>0</v>
      </c>
    </row>
    <row r="388" spans="1:68" ht="27" customHeight="1" x14ac:dyDescent="0.25">
      <c r="A388" s="60" t="s">
        <v>650</v>
      </c>
      <c r="B388" s="60" t="s">
        <v>651</v>
      </c>
      <c r="C388" s="34">
        <v>4301011339</v>
      </c>
      <c r="D388" s="798">
        <v>4607091383997</v>
      </c>
      <c r="E388" s="798"/>
      <c r="F388" s="59">
        <v>2.5</v>
      </c>
      <c r="G388" s="35">
        <v>6</v>
      </c>
      <c r="H388" s="59">
        <v>15</v>
      </c>
      <c r="I388" s="59">
        <v>15.48</v>
      </c>
      <c r="J388" s="35">
        <v>48</v>
      </c>
      <c r="K388" s="35" t="s">
        <v>130</v>
      </c>
      <c r="L388" s="35"/>
      <c r="M388" s="36" t="s">
        <v>82</v>
      </c>
      <c r="N388" s="36"/>
      <c r="O388" s="35">
        <v>60</v>
      </c>
      <c r="P388" s="10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800"/>
      <c r="R388" s="800"/>
      <c r="S388" s="800"/>
      <c r="T388" s="801"/>
      <c r="U388" s="37" t="s">
        <v>45</v>
      </c>
      <c r="V388" s="37" t="s">
        <v>45</v>
      </c>
      <c r="W388" s="38" t="s">
        <v>0</v>
      </c>
      <c r="X388" s="56">
        <v>5300</v>
      </c>
      <c r="Y388" s="53">
        <f t="shared" si="72"/>
        <v>5310</v>
      </c>
      <c r="Z388" s="39">
        <f>IFERROR(IF(Y388=0,"",ROUNDUP(Y388/H388,0)*0.02175),"")</f>
        <v>7.6994999999999996</v>
      </c>
      <c r="AA388" s="65" t="s">
        <v>45</v>
      </c>
      <c r="AB388" s="66" t="s">
        <v>45</v>
      </c>
      <c r="AC388" s="481" t="s">
        <v>652</v>
      </c>
      <c r="AG388" s="75"/>
      <c r="AJ388" s="79"/>
      <c r="AK388" s="79"/>
      <c r="BB388" s="482" t="s">
        <v>66</v>
      </c>
      <c r="BM388" s="75">
        <f t="shared" si="73"/>
        <v>5469.6</v>
      </c>
      <c r="BN388" s="75">
        <f t="shared" si="74"/>
        <v>5479.92</v>
      </c>
      <c r="BO388" s="75">
        <f t="shared" si="75"/>
        <v>7.3611111111111107</v>
      </c>
      <c r="BP388" s="75">
        <f t="shared" si="76"/>
        <v>7.375</v>
      </c>
    </row>
    <row r="389" spans="1:68" ht="27" customHeight="1" x14ac:dyDescent="0.25">
      <c r="A389" s="60" t="s">
        <v>653</v>
      </c>
      <c r="B389" s="60" t="s">
        <v>654</v>
      </c>
      <c r="C389" s="34">
        <v>4301011433</v>
      </c>
      <c r="D389" s="798">
        <v>4680115882638</v>
      </c>
      <c r="E389" s="798"/>
      <c r="F389" s="59">
        <v>0.4</v>
      </c>
      <c r="G389" s="35">
        <v>10</v>
      </c>
      <c r="H389" s="59">
        <v>4</v>
      </c>
      <c r="I389" s="59">
        <v>4.21</v>
      </c>
      <c r="J389" s="35">
        <v>132</v>
      </c>
      <c r="K389" s="35" t="s">
        <v>88</v>
      </c>
      <c r="L389" s="35"/>
      <c r="M389" s="36" t="s">
        <v>129</v>
      </c>
      <c r="N389" s="36"/>
      <c r="O389" s="35">
        <v>90</v>
      </c>
      <c r="P389" s="10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800"/>
      <c r="R389" s="800"/>
      <c r="S389" s="800"/>
      <c r="T389" s="801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72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655</v>
      </c>
      <c r="AG389" s="75"/>
      <c r="AJ389" s="79"/>
      <c r="AK389" s="79"/>
      <c r="BB389" s="484" t="s">
        <v>66</v>
      </c>
      <c r="BM389" s="75">
        <f t="shared" si="73"/>
        <v>0</v>
      </c>
      <c r="BN389" s="75">
        <f t="shared" si="74"/>
        <v>0</v>
      </c>
      <c r="BO389" s="75">
        <f t="shared" si="75"/>
        <v>0</v>
      </c>
      <c r="BP389" s="75">
        <f t="shared" si="76"/>
        <v>0</v>
      </c>
    </row>
    <row r="390" spans="1:68" ht="27" customHeight="1" x14ac:dyDescent="0.25">
      <c r="A390" s="60" t="s">
        <v>656</v>
      </c>
      <c r="B390" s="60" t="s">
        <v>657</v>
      </c>
      <c r="C390" s="34">
        <v>4301011952</v>
      </c>
      <c r="D390" s="798">
        <v>4680115884922</v>
      </c>
      <c r="E390" s="798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88</v>
      </c>
      <c r="L390" s="35"/>
      <c r="M390" s="36" t="s">
        <v>82</v>
      </c>
      <c r="N390" s="36"/>
      <c r="O390" s="35">
        <v>60</v>
      </c>
      <c r="P390" s="10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800"/>
      <c r="R390" s="800"/>
      <c r="S390" s="800"/>
      <c r="T390" s="801"/>
      <c r="U390" s="37" t="s">
        <v>45</v>
      </c>
      <c r="V390" s="37" t="s">
        <v>45</v>
      </c>
      <c r="W390" s="38" t="s">
        <v>0</v>
      </c>
      <c r="X390" s="56">
        <v>50</v>
      </c>
      <c r="Y390" s="53">
        <f t="shared" si="72"/>
        <v>50</v>
      </c>
      <c r="Z390" s="39">
        <f>IFERROR(IF(Y390=0,"",ROUNDUP(Y390/H390,0)*0.00902),"")</f>
        <v>9.0200000000000002E-2</v>
      </c>
      <c r="AA390" s="65" t="s">
        <v>45</v>
      </c>
      <c r="AB390" s="66" t="s">
        <v>45</v>
      </c>
      <c r="AC390" s="485" t="s">
        <v>645</v>
      </c>
      <c r="AG390" s="75"/>
      <c r="AJ390" s="79"/>
      <c r="AK390" s="79"/>
      <c r="BB390" s="486" t="s">
        <v>66</v>
      </c>
      <c r="BM390" s="75">
        <f t="shared" si="73"/>
        <v>52.1</v>
      </c>
      <c r="BN390" s="75">
        <f t="shared" si="74"/>
        <v>52.1</v>
      </c>
      <c r="BO390" s="75">
        <f t="shared" si="75"/>
        <v>7.575757575757576E-2</v>
      </c>
      <c r="BP390" s="75">
        <f t="shared" si="76"/>
        <v>7.575757575757576E-2</v>
      </c>
    </row>
    <row r="391" spans="1:68" ht="27" customHeight="1" x14ac:dyDescent="0.25">
      <c r="A391" s="60" t="s">
        <v>658</v>
      </c>
      <c r="B391" s="60" t="s">
        <v>659</v>
      </c>
      <c r="C391" s="34">
        <v>4301011866</v>
      </c>
      <c r="D391" s="798">
        <v>4680115884878</v>
      </c>
      <c r="E391" s="798"/>
      <c r="F391" s="59">
        <v>0.5</v>
      </c>
      <c r="G391" s="35">
        <v>10</v>
      </c>
      <c r="H391" s="59">
        <v>5</v>
      </c>
      <c r="I391" s="59">
        <v>5.21</v>
      </c>
      <c r="J391" s="35">
        <v>132</v>
      </c>
      <c r="K391" s="35" t="s">
        <v>88</v>
      </c>
      <c r="L391" s="35"/>
      <c r="M391" s="36" t="s">
        <v>82</v>
      </c>
      <c r="N391" s="36"/>
      <c r="O391" s="35">
        <v>60</v>
      </c>
      <c r="P391" s="100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800"/>
      <c r="R391" s="800"/>
      <c r="S391" s="800"/>
      <c r="T391" s="801"/>
      <c r="U391" s="37" t="s">
        <v>45</v>
      </c>
      <c r="V391" s="37" t="s">
        <v>45</v>
      </c>
      <c r="W391" s="38" t="s">
        <v>0</v>
      </c>
      <c r="X391" s="56">
        <v>50</v>
      </c>
      <c r="Y391" s="53">
        <f t="shared" si="72"/>
        <v>50</v>
      </c>
      <c r="Z391" s="39">
        <f>IFERROR(IF(Y391=0,"",ROUNDUP(Y391/H391,0)*0.00902),"")</f>
        <v>9.0200000000000002E-2</v>
      </c>
      <c r="AA391" s="65" t="s">
        <v>45</v>
      </c>
      <c r="AB391" s="66" t="s">
        <v>45</v>
      </c>
      <c r="AC391" s="487" t="s">
        <v>660</v>
      </c>
      <c r="AG391" s="75"/>
      <c r="AJ391" s="79"/>
      <c r="AK391" s="79"/>
      <c r="BB391" s="488" t="s">
        <v>66</v>
      </c>
      <c r="BM391" s="75">
        <f t="shared" si="73"/>
        <v>52.1</v>
      </c>
      <c r="BN391" s="75">
        <f t="shared" si="74"/>
        <v>52.1</v>
      </c>
      <c r="BO391" s="75">
        <f t="shared" si="75"/>
        <v>7.575757575757576E-2</v>
      </c>
      <c r="BP391" s="75">
        <f t="shared" si="76"/>
        <v>7.575757575757576E-2</v>
      </c>
    </row>
    <row r="392" spans="1:68" ht="27" customHeight="1" x14ac:dyDescent="0.25">
      <c r="A392" s="60" t="s">
        <v>661</v>
      </c>
      <c r="B392" s="60" t="s">
        <v>662</v>
      </c>
      <c r="C392" s="34">
        <v>4301011868</v>
      </c>
      <c r="D392" s="798">
        <v>4680115884861</v>
      </c>
      <c r="E392" s="798"/>
      <c r="F392" s="59">
        <v>0.5</v>
      </c>
      <c r="G392" s="35">
        <v>10</v>
      </c>
      <c r="H392" s="59">
        <v>5</v>
      </c>
      <c r="I392" s="59">
        <v>5.21</v>
      </c>
      <c r="J392" s="35">
        <v>132</v>
      </c>
      <c r="K392" s="35" t="s">
        <v>88</v>
      </c>
      <c r="L392" s="35"/>
      <c r="M392" s="36" t="s">
        <v>82</v>
      </c>
      <c r="N392" s="36"/>
      <c r="O392" s="35">
        <v>60</v>
      </c>
      <c r="P392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800"/>
      <c r="R392" s="800"/>
      <c r="S392" s="800"/>
      <c r="T392" s="801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72"/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9" t="s">
        <v>649</v>
      </c>
      <c r="AG392" s="75"/>
      <c r="AJ392" s="79"/>
      <c r="AK392" s="79"/>
      <c r="BB392" s="490" t="s">
        <v>66</v>
      </c>
      <c r="BM392" s="75">
        <f t="shared" si="73"/>
        <v>0</v>
      </c>
      <c r="BN392" s="75">
        <f t="shared" si="74"/>
        <v>0</v>
      </c>
      <c r="BO392" s="75">
        <f t="shared" si="75"/>
        <v>0</v>
      </c>
      <c r="BP392" s="75">
        <f t="shared" si="76"/>
        <v>0</v>
      </c>
    </row>
    <row r="393" spans="1:68" x14ac:dyDescent="0.2">
      <c r="A393" s="805"/>
      <c r="B393" s="805"/>
      <c r="C393" s="805"/>
      <c r="D393" s="805"/>
      <c r="E393" s="805"/>
      <c r="F393" s="805"/>
      <c r="G393" s="805"/>
      <c r="H393" s="805"/>
      <c r="I393" s="805"/>
      <c r="J393" s="805"/>
      <c r="K393" s="805"/>
      <c r="L393" s="805"/>
      <c r="M393" s="805"/>
      <c r="N393" s="805"/>
      <c r="O393" s="806"/>
      <c r="P393" s="802" t="s">
        <v>40</v>
      </c>
      <c r="Q393" s="803"/>
      <c r="R393" s="803"/>
      <c r="S393" s="803"/>
      <c r="T393" s="803"/>
      <c r="U393" s="803"/>
      <c r="V393" s="804"/>
      <c r="W393" s="40" t="s">
        <v>39</v>
      </c>
      <c r="X393" s="4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506.66666666666663</v>
      </c>
      <c r="Y393" s="4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508</v>
      </c>
      <c r="Z393" s="4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10.612159999999998</v>
      </c>
      <c r="AA393" s="64"/>
      <c r="AB393" s="64"/>
      <c r="AC393" s="64"/>
    </row>
    <row r="394" spans="1:68" x14ac:dyDescent="0.2">
      <c r="A394" s="805"/>
      <c r="B394" s="805"/>
      <c r="C394" s="805"/>
      <c r="D394" s="805"/>
      <c r="E394" s="805"/>
      <c r="F394" s="805"/>
      <c r="G394" s="805"/>
      <c r="H394" s="805"/>
      <c r="I394" s="805"/>
      <c r="J394" s="805"/>
      <c r="K394" s="805"/>
      <c r="L394" s="805"/>
      <c r="M394" s="805"/>
      <c r="N394" s="805"/>
      <c r="O394" s="806"/>
      <c r="P394" s="802" t="s">
        <v>40</v>
      </c>
      <c r="Q394" s="803"/>
      <c r="R394" s="803"/>
      <c r="S394" s="803"/>
      <c r="T394" s="803"/>
      <c r="U394" s="803"/>
      <c r="V394" s="804"/>
      <c r="W394" s="40" t="s">
        <v>0</v>
      </c>
      <c r="X394" s="41">
        <f>IFERROR(SUM(X382:X392),"0")</f>
        <v>7400</v>
      </c>
      <c r="Y394" s="41">
        <f>IFERROR(SUM(Y382:Y392),"0")</f>
        <v>7420</v>
      </c>
      <c r="Z394" s="40"/>
      <c r="AA394" s="64"/>
      <c r="AB394" s="64"/>
      <c r="AC394" s="64"/>
    </row>
    <row r="395" spans="1:68" ht="14.25" customHeight="1" x14ac:dyDescent="0.25">
      <c r="A395" s="797" t="s">
        <v>177</v>
      </c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797"/>
      <c r="P395" s="797"/>
      <c r="Q395" s="797"/>
      <c r="R395" s="797"/>
      <c r="S395" s="797"/>
      <c r="T395" s="797"/>
      <c r="U395" s="797"/>
      <c r="V395" s="797"/>
      <c r="W395" s="797"/>
      <c r="X395" s="797"/>
      <c r="Y395" s="797"/>
      <c r="Z395" s="797"/>
      <c r="AA395" s="63"/>
      <c r="AB395" s="63"/>
      <c r="AC395" s="63"/>
    </row>
    <row r="396" spans="1:68" ht="27" customHeight="1" x14ac:dyDescent="0.25">
      <c r="A396" s="60" t="s">
        <v>663</v>
      </c>
      <c r="B396" s="60" t="s">
        <v>664</v>
      </c>
      <c r="C396" s="34">
        <v>4301020178</v>
      </c>
      <c r="D396" s="798">
        <v>4607091383980</v>
      </c>
      <c r="E396" s="798"/>
      <c r="F396" s="59">
        <v>2.5</v>
      </c>
      <c r="G396" s="35">
        <v>6</v>
      </c>
      <c r="H396" s="59">
        <v>15</v>
      </c>
      <c r="I396" s="59">
        <v>15.48</v>
      </c>
      <c r="J396" s="35">
        <v>48</v>
      </c>
      <c r="K396" s="35" t="s">
        <v>130</v>
      </c>
      <c r="L396" s="35"/>
      <c r="M396" s="36" t="s">
        <v>129</v>
      </c>
      <c r="N396" s="36"/>
      <c r="O396" s="35">
        <v>50</v>
      </c>
      <c r="P396" s="10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800"/>
      <c r="R396" s="800"/>
      <c r="S396" s="800"/>
      <c r="T396" s="801"/>
      <c r="U396" s="37" t="s">
        <v>45</v>
      </c>
      <c r="V396" s="37" t="s">
        <v>45</v>
      </c>
      <c r="W396" s="38" t="s">
        <v>0</v>
      </c>
      <c r="X396" s="56">
        <v>2000</v>
      </c>
      <c r="Y396" s="53">
        <f>IFERROR(IF(X396="",0,CEILING((X396/$H396),1)*$H396),"")</f>
        <v>2010</v>
      </c>
      <c r="Z396" s="39">
        <f>IFERROR(IF(Y396=0,"",ROUNDUP(Y396/H396,0)*0.02175),"")</f>
        <v>2.9144999999999999</v>
      </c>
      <c r="AA396" s="65" t="s">
        <v>45</v>
      </c>
      <c r="AB396" s="66" t="s">
        <v>45</v>
      </c>
      <c r="AC396" s="491" t="s">
        <v>665</v>
      </c>
      <c r="AG396" s="75"/>
      <c r="AJ396" s="79"/>
      <c r="AK396" s="79"/>
      <c r="BB396" s="492" t="s">
        <v>66</v>
      </c>
      <c r="BM396" s="75">
        <f>IFERROR(X396*I396/H396,"0")</f>
        <v>2064</v>
      </c>
      <c r="BN396" s="75">
        <f>IFERROR(Y396*I396/H396,"0")</f>
        <v>2074.3200000000002</v>
      </c>
      <c r="BO396" s="75">
        <f>IFERROR(1/J396*(X396/H396),"0")</f>
        <v>2.7777777777777777</v>
      </c>
      <c r="BP396" s="75">
        <f>IFERROR(1/J396*(Y396/H396),"0")</f>
        <v>2.7916666666666665</v>
      </c>
    </row>
    <row r="397" spans="1:68" ht="27" customHeight="1" x14ac:dyDescent="0.25">
      <c r="A397" s="60" t="s">
        <v>666</v>
      </c>
      <c r="B397" s="60" t="s">
        <v>667</v>
      </c>
      <c r="C397" s="34">
        <v>4301020179</v>
      </c>
      <c r="D397" s="798">
        <v>4607091384178</v>
      </c>
      <c r="E397" s="798"/>
      <c r="F397" s="59">
        <v>0.4</v>
      </c>
      <c r="G397" s="35">
        <v>10</v>
      </c>
      <c r="H397" s="59">
        <v>4</v>
      </c>
      <c r="I397" s="59">
        <v>4.21</v>
      </c>
      <c r="J397" s="35">
        <v>132</v>
      </c>
      <c r="K397" s="35" t="s">
        <v>88</v>
      </c>
      <c r="L397" s="35"/>
      <c r="M397" s="36" t="s">
        <v>129</v>
      </c>
      <c r="N397" s="36"/>
      <c r="O397" s="35">
        <v>50</v>
      </c>
      <c r="P397" s="10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800"/>
      <c r="R397" s="800"/>
      <c r="S397" s="800"/>
      <c r="T397" s="80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IFERROR(IF(Y397=0,"",ROUNDUP(Y397/H397,0)*0.00902),"")</f>
        <v/>
      </c>
      <c r="AA397" s="65" t="s">
        <v>45</v>
      </c>
      <c r="AB397" s="66" t="s">
        <v>45</v>
      </c>
      <c r="AC397" s="493" t="s">
        <v>665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05"/>
      <c r="B398" s="805"/>
      <c r="C398" s="805"/>
      <c r="D398" s="805"/>
      <c r="E398" s="805"/>
      <c r="F398" s="805"/>
      <c r="G398" s="805"/>
      <c r="H398" s="805"/>
      <c r="I398" s="805"/>
      <c r="J398" s="805"/>
      <c r="K398" s="805"/>
      <c r="L398" s="805"/>
      <c r="M398" s="805"/>
      <c r="N398" s="805"/>
      <c r="O398" s="806"/>
      <c r="P398" s="802" t="s">
        <v>40</v>
      </c>
      <c r="Q398" s="803"/>
      <c r="R398" s="803"/>
      <c r="S398" s="803"/>
      <c r="T398" s="803"/>
      <c r="U398" s="803"/>
      <c r="V398" s="804"/>
      <c r="W398" s="40" t="s">
        <v>39</v>
      </c>
      <c r="X398" s="41">
        <f>IFERROR(X396/H396,"0")+IFERROR(X397/H397,"0")</f>
        <v>133.33333333333334</v>
      </c>
      <c r="Y398" s="41">
        <f>IFERROR(Y396/H396,"0")+IFERROR(Y397/H397,"0")</f>
        <v>134</v>
      </c>
      <c r="Z398" s="41">
        <f>IFERROR(IF(Z396="",0,Z396),"0")+IFERROR(IF(Z397="",0,Z397),"0")</f>
        <v>2.9144999999999999</v>
      </c>
      <c r="AA398" s="64"/>
      <c r="AB398" s="64"/>
      <c r="AC398" s="64"/>
    </row>
    <row r="399" spans="1:68" x14ac:dyDescent="0.2">
      <c r="A399" s="805"/>
      <c r="B399" s="805"/>
      <c r="C399" s="805"/>
      <c r="D399" s="805"/>
      <c r="E399" s="805"/>
      <c r="F399" s="805"/>
      <c r="G399" s="805"/>
      <c r="H399" s="805"/>
      <c r="I399" s="805"/>
      <c r="J399" s="805"/>
      <c r="K399" s="805"/>
      <c r="L399" s="805"/>
      <c r="M399" s="805"/>
      <c r="N399" s="805"/>
      <c r="O399" s="806"/>
      <c r="P399" s="802" t="s">
        <v>40</v>
      </c>
      <c r="Q399" s="803"/>
      <c r="R399" s="803"/>
      <c r="S399" s="803"/>
      <c r="T399" s="803"/>
      <c r="U399" s="803"/>
      <c r="V399" s="804"/>
      <c r="W399" s="40" t="s">
        <v>0</v>
      </c>
      <c r="X399" s="41">
        <f>IFERROR(SUM(X396:X397),"0")</f>
        <v>2000</v>
      </c>
      <c r="Y399" s="41">
        <f>IFERROR(SUM(Y396:Y397),"0")</f>
        <v>2010</v>
      </c>
      <c r="Z399" s="40"/>
      <c r="AA399" s="64"/>
      <c r="AB399" s="64"/>
      <c r="AC399" s="64"/>
    </row>
    <row r="400" spans="1:68" ht="14.25" customHeight="1" x14ac:dyDescent="0.25">
      <c r="A400" s="797" t="s">
        <v>84</v>
      </c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797"/>
      <c r="P400" s="797"/>
      <c r="Q400" s="797"/>
      <c r="R400" s="797"/>
      <c r="S400" s="797"/>
      <c r="T400" s="797"/>
      <c r="U400" s="797"/>
      <c r="V400" s="797"/>
      <c r="W400" s="797"/>
      <c r="X400" s="797"/>
      <c r="Y400" s="797"/>
      <c r="Z400" s="797"/>
      <c r="AA400" s="63"/>
      <c r="AB400" s="63"/>
      <c r="AC400" s="63"/>
    </row>
    <row r="401" spans="1:68" ht="27" customHeight="1" x14ac:dyDescent="0.25">
      <c r="A401" s="60" t="s">
        <v>668</v>
      </c>
      <c r="B401" s="60" t="s">
        <v>669</v>
      </c>
      <c r="C401" s="34">
        <v>4301051560</v>
      </c>
      <c r="D401" s="798">
        <v>4607091383928</v>
      </c>
      <c r="E401" s="798"/>
      <c r="F401" s="59">
        <v>1.3</v>
      </c>
      <c r="G401" s="35">
        <v>6</v>
      </c>
      <c r="H401" s="59">
        <v>7.8</v>
      </c>
      <c r="I401" s="59">
        <v>8.3699999999999992</v>
      </c>
      <c r="J401" s="35">
        <v>56</v>
      </c>
      <c r="K401" s="35" t="s">
        <v>130</v>
      </c>
      <c r="L401" s="35"/>
      <c r="M401" s="36" t="s">
        <v>133</v>
      </c>
      <c r="N401" s="36"/>
      <c r="O401" s="35">
        <v>40</v>
      </c>
      <c r="P401" s="10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800"/>
      <c r="R401" s="800"/>
      <c r="S401" s="800"/>
      <c r="T401" s="801"/>
      <c r="U401" s="37" t="s">
        <v>45</v>
      </c>
      <c r="V401" s="37" t="s">
        <v>45</v>
      </c>
      <c r="W401" s="38" t="s">
        <v>0</v>
      </c>
      <c r="X401" s="56">
        <v>390</v>
      </c>
      <c r="Y401" s="53">
        <f>IFERROR(IF(X401="",0,CEILING((X401/$H401),1)*$H401),"")</f>
        <v>390</v>
      </c>
      <c r="Z401" s="39">
        <f>IFERROR(IF(Y401=0,"",ROUNDUP(Y401/H401,0)*0.02175),"")</f>
        <v>1.0874999999999999</v>
      </c>
      <c r="AA401" s="65" t="s">
        <v>45</v>
      </c>
      <c r="AB401" s="66" t="s">
        <v>45</v>
      </c>
      <c r="AC401" s="495" t="s">
        <v>670</v>
      </c>
      <c r="AG401" s="75"/>
      <c r="AJ401" s="79"/>
      <c r="AK401" s="79"/>
      <c r="BB401" s="496" t="s">
        <v>66</v>
      </c>
      <c r="BM401" s="75">
        <f>IFERROR(X401*I401/H401,"0")</f>
        <v>418.5</v>
      </c>
      <c r="BN401" s="75">
        <f>IFERROR(Y401*I401/H401,"0")</f>
        <v>418.5</v>
      </c>
      <c r="BO401" s="75">
        <f>IFERROR(1/J401*(X401/H401),"0")</f>
        <v>0.89285714285714279</v>
      </c>
      <c r="BP401" s="75">
        <f>IFERROR(1/J401*(Y401/H401),"0")</f>
        <v>0.89285714285714279</v>
      </c>
    </row>
    <row r="402" spans="1:68" ht="27" customHeight="1" x14ac:dyDescent="0.25">
      <c r="A402" s="60" t="s">
        <v>668</v>
      </c>
      <c r="B402" s="60" t="s">
        <v>671</v>
      </c>
      <c r="C402" s="34">
        <v>4301051639</v>
      </c>
      <c r="D402" s="798">
        <v>4607091383928</v>
      </c>
      <c r="E402" s="798"/>
      <c r="F402" s="59">
        <v>1.3</v>
      </c>
      <c r="G402" s="35">
        <v>6</v>
      </c>
      <c r="H402" s="59">
        <v>7.8</v>
      </c>
      <c r="I402" s="59">
        <v>8.3699999999999992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40</v>
      </c>
      <c r="P402" s="10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800"/>
      <c r="R402" s="800"/>
      <c r="S402" s="800"/>
      <c r="T402" s="80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672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673</v>
      </c>
      <c r="B403" s="60" t="s">
        <v>674</v>
      </c>
      <c r="C403" s="34">
        <v>4301051636</v>
      </c>
      <c r="D403" s="798">
        <v>4607091384260</v>
      </c>
      <c r="E403" s="798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40</v>
      </c>
      <c r="P403" s="10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800"/>
      <c r="R403" s="800"/>
      <c r="S403" s="800"/>
      <c r="T403" s="801"/>
      <c r="U403" s="37" t="s">
        <v>45</v>
      </c>
      <c r="V403" s="37" t="s">
        <v>45</v>
      </c>
      <c r="W403" s="38" t="s">
        <v>0</v>
      </c>
      <c r="X403" s="56">
        <v>78</v>
      </c>
      <c r="Y403" s="53">
        <f>IFERROR(IF(X403="",0,CEILING((X403/$H403),1)*$H403),"")</f>
        <v>78</v>
      </c>
      <c r="Z403" s="39">
        <f>IFERROR(IF(Y403=0,"",ROUNDUP(Y403/H403,0)*0.02175),"")</f>
        <v>0.21749999999999997</v>
      </c>
      <c r="AA403" s="65" t="s">
        <v>45</v>
      </c>
      <c r="AB403" s="66" t="s">
        <v>45</v>
      </c>
      <c r="AC403" s="499" t="s">
        <v>675</v>
      </c>
      <c r="AG403" s="75"/>
      <c r="AJ403" s="79"/>
      <c r="AK403" s="79"/>
      <c r="BB403" s="500" t="s">
        <v>66</v>
      </c>
      <c r="BM403" s="75">
        <f>IFERROR(X403*I403/H403,"0")</f>
        <v>83.640000000000015</v>
      </c>
      <c r="BN403" s="75">
        <f>IFERROR(Y403*I403/H403,"0")</f>
        <v>83.640000000000015</v>
      </c>
      <c r="BO403" s="75">
        <f>IFERROR(1/J403*(X403/H403),"0")</f>
        <v>0.17857142857142855</v>
      </c>
      <c r="BP403" s="75">
        <f>IFERROR(1/J403*(Y403/H403),"0")</f>
        <v>0.17857142857142855</v>
      </c>
    </row>
    <row r="404" spans="1:68" x14ac:dyDescent="0.2">
      <c r="A404" s="805"/>
      <c r="B404" s="805"/>
      <c r="C404" s="805"/>
      <c r="D404" s="805"/>
      <c r="E404" s="805"/>
      <c r="F404" s="805"/>
      <c r="G404" s="805"/>
      <c r="H404" s="805"/>
      <c r="I404" s="805"/>
      <c r="J404" s="805"/>
      <c r="K404" s="805"/>
      <c r="L404" s="805"/>
      <c r="M404" s="805"/>
      <c r="N404" s="805"/>
      <c r="O404" s="806"/>
      <c r="P404" s="802" t="s">
        <v>40</v>
      </c>
      <c r="Q404" s="803"/>
      <c r="R404" s="803"/>
      <c r="S404" s="803"/>
      <c r="T404" s="803"/>
      <c r="U404" s="803"/>
      <c r="V404" s="804"/>
      <c r="W404" s="40" t="s">
        <v>39</v>
      </c>
      <c r="X404" s="41">
        <f>IFERROR(X401/H401,"0")+IFERROR(X402/H402,"0")+IFERROR(X403/H403,"0")</f>
        <v>60</v>
      </c>
      <c r="Y404" s="41">
        <f>IFERROR(Y401/H401,"0")+IFERROR(Y402/H402,"0")+IFERROR(Y403/H403,"0")</f>
        <v>60</v>
      </c>
      <c r="Z404" s="41">
        <f>IFERROR(IF(Z401="",0,Z401),"0")+IFERROR(IF(Z402="",0,Z402),"0")+IFERROR(IF(Z403="",0,Z403),"0")</f>
        <v>1.3049999999999999</v>
      </c>
      <c r="AA404" s="64"/>
      <c r="AB404" s="64"/>
      <c r="AC404" s="64"/>
    </row>
    <row r="405" spans="1:68" x14ac:dyDescent="0.2">
      <c r="A405" s="805"/>
      <c r="B405" s="805"/>
      <c r="C405" s="805"/>
      <c r="D405" s="805"/>
      <c r="E405" s="805"/>
      <c r="F405" s="805"/>
      <c r="G405" s="805"/>
      <c r="H405" s="805"/>
      <c r="I405" s="805"/>
      <c r="J405" s="805"/>
      <c r="K405" s="805"/>
      <c r="L405" s="805"/>
      <c r="M405" s="805"/>
      <c r="N405" s="805"/>
      <c r="O405" s="806"/>
      <c r="P405" s="802" t="s">
        <v>40</v>
      </c>
      <c r="Q405" s="803"/>
      <c r="R405" s="803"/>
      <c r="S405" s="803"/>
      <c r="T405" s="803"/>
      <c r="U405" s="803"/>
      <c r="V405" s="804"/>
      <c r="W405" s="40" t="s">
        <v>0</v>
      </c>
      <c r="X405" s="41">
        <f>IFERROR(SUM(X401:X403),"0")</f>
        <v>468</v>
      </c>
      <c r="Y405" s="41">
        <f>IFERROR(SUM(Y401:Y403),"0")</f>
        <v>468</v>
      </c>
      <c r="Z405" s="40"/>
      <c r="AA405" s="64"/>
      <c r="AB405" s="64"/>
      <c r="AC405" s="64"/>
    </row>
    <row r="406" spans="1:68" ht="14.25" customHeight="1" x14ac:dyDescent="0.25">
      <c r="A406" s="797" t="s">
        <v>224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63"/>
      <c r="AB406" s="63"/>
      <c r="AC406" s="63"/>
    </row>
    <row r="407" spans="1:68" ht="27" customHeight="1" x14ac:dyDescent="0.25">
      <c r="A407" s="60" t="s">
        <v>676</v>
      </c>
      <c r="B407" s="60" t="s">
        <v>677</v>
      </c>
      <c r="C407" s="34">
        <v>4301060314</v>
      </c>
      <c r="D407" s="798">
        <v>4607091384673</v>
      </c>
      <c r="E407" s="798"/>
      <c r="F407" s="59">
        <v>1.3</v>
      </c>
      <c r="G407" s="35">
        <v>6</v>
      </c>
      <c r="H407" s="59">
        <v>7.8</v>
      </c>
      <c r="I407" s="59">
        <v>8.3640000000000008</v>
      </c>
      <c r="J407" s="35">
        <v>56</v>
      </c>
      <c r="K407" s="35" t="s">
        <v>130</v>
      </c>
      <c r="L407" s="35"/>
      <c r="M407" s="36" t="s">
        <v>82</v>
      </c>
      <c r="N407" s="36"/>
      <c r="O407" s="35">
        <v>30</v>
      </c>
      <c r="P407" s="10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800"/>
      <c r="R407" s="800"/>
      <c r="S407" s="800"/>
      <c r="T407" s="80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IFERROR(IF(Y407=0,"",ROUNDUP(Y407/H407,0)*0.02175),"")</f>
        <v/>
      </c>
      <c r="AA407" s="65" t="s">
        <v>45</v>
      </c>
      <c r="AB407" s="66" t="s">
        <v>45</v>
      </c>
      <c r="AC407" s="501" t="s">
        <v>678</v>
      </c>
      <c r="AG407" s="75"/>
      <c r="AJ407" s="79"/>
      <c r="AK407" s="79"/>
      <c r="BB407" s="50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customHeight="1" x14ac:dyDescent="0.25">
      <c r="A408" s="60" t="s">
        <v>676</v>
      </c>
      <c r="B408" s="60" t="s">
        <v>679</v>
      </c>
      <c r="C408" s="34">
        <v>4301060345</v>
      </c>
      <c r="D408" s="798">
        <v>4607091384673</v>
      </c>
      <c r="E408" s="798"/>
      <c r="F408" s="59">
        <v>1.3</v>
      </c>
      <c r="G408" s="35">
        <v>6</v>
      </c>
      <c r="H408" s="59">
        <v>7.8</v>
      </c>
      <c r="I408" s="59">
        <v>8.3640000000000008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30</v>
      </c>
      <c r="P408" s="10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800"/>
      <c r="R408" s="800"/>
      <c r="S408" s="800"/>
      <c r="T408" s="80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503" t="s">
        <v>680</v>
      </c>
      <c r="AG408" s="75"/>
      <c r="AJ408" s="79"/>
      <c r="AK408" s="79"/>
      <c r="BB408" s="50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805"/>
      <c r="B409" s="805"/>
      <c r="C409" s="805"/>
      <c r="D409" s="805"/>
      <c r="E409" s="805"/>
      <c r="F409" s="805"/>
      <c r="G409" s="805"/>
      <c r="H409" s="805"/>
      <c r="I409" s="805"/>
      <c r="J409" s="805"/>
      <c r="K409" s="805"/>
      <c r="L409" s="805"/>
      <c r="M409" s="805"/>
      <c r="N409" s="805"/>
      <c r="O409" s="806"/>
      <c r="P409" s="802" t="s">
        <v>40</v>
      </c>
      <c r="Q409" s="803"/>
      <c r="R409" s="803"/>
      <c r="S409" s="803"/>
      <c r="T409" s="803"/>
      <c r="U409" s="803"/>
      <c r="V409" s="804"/>
      <c r="W409" s="40" t="s">
        <v>39</v>
      </c>
      <c r="X409" s="41">
        <f>IFERROR(X407/H407,"0")+IFERROR(X408/H408,"0")</f>
        <v>0</v>
      </c>
      <c r="Y409" s="41">
        <f>IFERROR(Y407/H407,"0")+IFERROR(Y408/H408,"0")</f>
        <v>0</v>
      </c>
      <c r="Z409" s="41">
        <f>IFERROR(IF(Z407="",0,Z407),"0")+IFERROR(IF(Z408="",0,Z408),"0")</f>
        <v>0</v>
      </c>
      <c r="AA409" s="64"/>
      <c r="AB409" s="64"/>
      <c r="AC409" s="64"/>
    </row>
    <row r="410" spans="1:68" x14ac:dyDescent="0.2">
      <c r="A410" s="805"/>
      <c r="B410" s="805"/>
      <c r="C410" s="805"/>
      <c r="D410" s="805"/>
      <c r="E410" s="805"/>
      <c r="F410" s="805"/>
      <c r="G410" s="805"/>
      <c r="H410" s="805"/>
      <c r="I410" s="805"/>
      <c r="J410" s="805"/>
      <c r="K410" s="805"/>
      <c r="L410" s="805"/>
      <c r="M410" s="805"/>
      <c r="N410" s="805"/>
      <c r="O410" s="806"/>
      <c r="P410" s="802" t="s">
        <v>40</v>
      </c>
      <c r="Q410" s="803"/>
      <c r="R410" s="803"/>
      <c r="S410" s="803"/>
      <c r="T410" s="803"/>
      <c r="U410" s="803"/>
      <c r="V410" s="804"/>
      <c r="W410" s="40" t="s">
        <v>0</v>
      </c>
      <c r="X410" s="41">
        <f>IFERROR(SUM(X407:X408),"0")</f>
        <v>0</v>
      </c>
      <c r="Y410" s="41">
        <f>IFERROR(SUM(Y407:Y408),"0")</f>
        <v>0</v>
      </c>
      <c r="Z410" s="40"/>
      <c r="AA410" s="64"/>
      <c r="AB410" s="64"/>
      <c r="AC410" s="64"/>
    </row>
    <row r="411" spans="1:68" ht="16.5" customHeight="1" x14ac:dyDescent="0.25">
      <c r="A411" s="796" t="s">
        <v>681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62"/>
      <c r="AB411" s="62"/>
      <c r="AC411" s="62"/>
    </row>
    <row r="412" spans="1:68" ht="14.25" customHeight="1" x14ac:dyDescent="0.25">
      <c r="A412" s="797" t="s">
        <v>125</v>
      </c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797"/>
      <c r="P412" s="797"/>
      <c r="Q412" s="797"/>
      <c r="R412" s="797"/>
      <c r="S412" s="797"/>
      <c r="T412" s="797"/>
      <c r="U412" s="797"/>
      <c r="V412" s="797"/>
      <c r="W412" s="797"/>
      <c r="X412" s="797"/>
      <c r="Y412" s="797"/>
      <c r="Z412" s="797"/>
      <c r="AA412" s="63"/>
      <c r="AB412" s="63"/>
      <c r="AC412" s="63"/>
    </row>
    <row r="413" spans="1:68" ht="27" customHeight="1" x14ac:dyDescent="0.25">
      <c r="A413" s="60" t="s">
        <v>682</v>
      </c>
      <c r="B413" s="60" t="s">
        <v>683</v>
      </c>
      <c r="C413" s="34">
        <v>4301011873</v>
      </c>
      <c r="D413" s="798">
        <v>4680115881907</v>
      </c>
      <c r="E413" s="798"/>
      <c r="F413" s="59">
        <v>1.8</v>
      </c>
      <c r="G413" s="35">
        <v>8</v>
      </c>
      <c r="H413" s="59">
        <v>14.4</v>
      </c>
      <c r="I413" s="59">
        <v>14.88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1018" t="s">
        <v>684</v>
      </c>
      <c r="Q413" s="800"/>
      <c r="R413" s="800"/>
      <c r="S413" s="800"/>
      <c r="T413" s="80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19" si="77">IFERROR(IF(X413="",0,CEILING((X413/$H413),1)*$H413),"")</f>
        <v>0</v>
      </c>
      <c r="Z413" s="39" t="str">
        <f t="shared" ref="Z413:Z418" si="78">IFERROR(IF(Y413=0,"",ROUNDUP(Y413/H413,0)*0.02175),"")</f>
        <v/>
      </c>
      <c r="AA413" s="65" t="s">
        <v>45</v>
      </c>
      <c r="AB413" s="66" t="s">
        <v>45</v>
      </c>
      <c r="AC413" s="505" t="s">
        <v>685</v>
      </c>
      <c r="AG413" s="75"/>
      <c r="AJ413" s="79"/>
      <c r="AK413" s="79"/>
      <c r="BB413" s="506" t="s">
        <v>66</v>
      </c>
      <c r="BM413" s="75">
        <f t="shared" ref="BM413:BM419" si="79">IFERROR(X413*I413/H413,"0")</f>
        <v>0</v>
      </c>
      <c r="BN413" s="75">
        <f t="shared" ref="BN413:BN419" si="80">IFERROR(Y413*I413/H413,"0")</f>
        <v>0</v>
      </c>
      <c r="BO413" s="75">
        <f t="shared" ref="BO413:BO419" si="81">IFERROR(1/J413*(X413/H413),"0")</f>
        <v>0</v>
      </c>
      <c r="BP413" s="75">
        <f t="shared" ref="BP413:BP419" si="82">IFERROR(1/J413*(Y413/H413),"0")</f>
        <v>0</v>
      </c>
    </row>
    <row r="414" spans="1:68" ht="27" customHeight="1" x14ac:dyDescent="0.25">
      <c r="A414" s="60" t="s">
        <v>682</v>
      </c>
      <c r="B414" s="60" t="s">
        <v>686</v>
      </c>
      <c r="C414" s="34">
        <v>4301011483</v>
      </c>
      <c r="D414" s="798">
        <v>4680115881907</v>
      </c>
      <c r="E414" s="798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82</v>
      </c>
      <c r="N414" s="36"/>
      <c r="O414" s="35">
        <v>60</v>
      </c>
      <c r="P414" s="10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800"/>
      <c r="R414" s="800"/>
      <c r="S414" s="800"/>
      <c r="T414" s="80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 t="shared" si="78"/>
        <v/>
      </c>
      <c r="AA414" s="65" t="s">
        <v>45</v>
      </c>
      <c r="AB414" s="66" t="s">
        <v>45</v>
      </c>
      <c r="AC414" s="507" t="s">
        <v>687</v>
      </c>
      <c r="AG414" s="75"/>
      <c r="AJ414" s="79"/>
      <c r="AK414" s="79"/>
      <c r="BB414" s="508" t="s">
        <v>66</v>
      </c>
      <c r="BM414" s="75">
        <f t="shared" si="79"/>
        <v>0</v>
      </c>
      <c r="BN414" s="75">
        <f t="shared" si="80"/>
        <v>0</v>
      </c>
      <c r="BO414" s="75">
        <f t="shared" si="81"/>
        <v>0</v>
      </c>
      <c r="BP414" s="75">
        <f t="shared" si="82"/>
        <v>0</v>
      </c>
    </row>
    <row r="415" spans="1:68" ht="27" customHeight="1" x14ac:dyDescent="0.25">
      <c r="A415" s="60" t="s">
        <v>688</v>
      </c>
      <c r="B415" s="60" t="s">
        <v>689</v>
      </c>
      <c r="C415" s="34">
        <v>4301011655</v>
      </c>
      <c r="D415" s="798">
        <v>4680115883925</v>
      </c>
      <c r="E415" s="798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82</v>
      </c>
      <c r="N415" s="36"/>
      <c r="O415" s="35">
        <v>60</v>
      </c>
      <c r="P415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800"/>
      <c r="R415" s="800"/>
      <c r="S415" s="800"/>
      <c r="T415" s="80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 t="shared" si="78"/>
        <v/>
      </c>
      <c r="AA415" s="65" t="s">
        <v>45</v>
      </c>
      <c r="AB415" s="66" t="s">
        <v>45</v>
      </c>
      <c r="AC415" s="509" t="s">
        <v>687</v>
      </c>
      <c r="AG415" s="75"/>
      <c r="AJ415" s="79"/>
      <c r="AK415" s="79"/>
      <c r="BB415" s="510" t="s">
        <v>66</v>
      </c>
      <c r="BM415" s="75">
        <f t="shared" si="79"/>
        <v>0</v>
      </c>
      <c r="BN415" s="75">
        <f t="shared" si="80"/>
        <v>0</v>
      </c>
      <c r="BO415" s="75">
        <f t="shared" si="81"/>
        <v>0</v>
      </c>
      <c r="BP415" s="75">
        <f t="shared" si="82"/>
        <v>0</v>
      </c>
    </row>
    <row r="416" spans="1:68" ht="37.5" customHeight="1" x14ac:dyDescent="0.25">
      <c r="A416" s="60" t="s">
        <v>690</v>
      </c>
      <c r="B416" s="60" t="s">
        <v>691</v>
      </c>
      <c r="C416" s="34">
        <v>4301011874</v>
      </c>
      <c r="D416" s="798">
        <v>4680115884892</v>
      </c>
      <c r="E416" s="798"/>
      <c r="F416" s="59">
        <v>1.8</v>
      </c>
      <c r="G416" s="35">
        <v>6</v>
      </c>
      <c r="H416" s="59">
        <v>10.8</v>
      </c>
      <c r="I416" s="59">
        <v>11.28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102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800"/>
      <c r="R416" s="800"/>
      <c r="S416" s="800"/>
      <c r="T416" s="80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 t="shared" si="78"/>
        <v/>
      </c>
      <c r="AA416" s="65" t="s">
        <v>45</v>
      </c>
      <c r="AB416" s="66" t="s">
        <v>45</v>
      </c>
      <c r="AC416" s="511" t="s">
        <v>692</v>
      </c>
      <c r="AG416" s="75"/>
      <c r="AJ416" s="79"/>
      <c r="AK416" s="79"/>
      <c r="BB416" s="512" t="s">
        <v>66</v>
      </c>
      <c r="BM416" s="75">
        <f t="shared" si="79"/>
        <v>0</v>
      </c>
      <c r="BN416" s="75">
        <f t="shared" si="80"/>
        <v>0</v>
      </c>
      <c r="BO416" s="75">
        <f t="shared" si="81"/>
        <v>0</v>
      </c>
      <c r="BP416" s="75">
        <f t="shared" si="82"/>
        <v>0</v>
      </c>
    </row>
    <row r="417" spans="1:68" ht="37.5" customHeight="1" x14ac:dyDescent="0.25">
      <c r="A417" s="60" t="s">
        <v>693</v>
      </c>
      <c r="B417" s="60" t="s">
        <v>694</v>
      </c>
      <c r="C417" s="34">
        <v>4301011312</v>
      </c>
      <c r="D417" s="798">
        <v>4607091384192</v>
      </c>
      <c r="E417" s="798"/>
      <c r="F417" s="59">
        <v>1.8</v>
      </c>
      <c r="G417" s="35">
        <v>6</v>
      </c>
      <c r="H417" s="59">
        <v>10.8</v>
      </c>
      <c r="I417" s="59">
        <v>11.28</v>
      </c>
      <c r="J417" s="35">
        <v>56</v>
      </c>
      <c r="K417" s="35" t="s">
        <v>130</v>
      </c>
      <c r="L417" s="35"/>
      <c r="M417" s="36" t="s">
        <v>129</v>
      </c>
      <c r="N417" s="36"/>
      <c r="O417" s="35">
        <v>60</v>
      </c>
      <c r="P417" s="10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800"/>
      <c r="R417" s="800"/>
      <c r="S417" s="800"/>
      <c r="T417" s="80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 t="shared" si="78"/>
        <v/>
      </c>
      <c r="AA417" s="65" t="s">
        <v>45</v>
      </c>
      <c r="AB417" s="66" t="s">
        <v>45</v>
      </c>
      <c r="AC417" s="513" t="s">
        <v>695</v>
      </c>
      <c r="AG417" s="75"/>
      <c r="AJ417" s="79"/>
      <c r="AK417" s="79"/>
      <c r="BB417" s="514" t="s">
        <v>66</v>
      </c>
      <c r="BM417" s="75">
        <f t="shared" si="79"/>
        <v>0</v>
      </c>
      <c r="BN417" s="75">
        <f t="shared" si="80"/>
        <v>0</v>
      </c>
      <c r="BO417" s="75">
        <f t="shared" si="81"/>
        <v>0</v>
      </c>
      <c r="BP417" s="75">
        <f t="shared" si="82"/>
        <v>0</v>
      </c>
    </row>
    <row r="418" spans="1:68" ht="27" customHeight="1" x14ac:dyDescent="0.25">
      <c r="A418" s="60" t="s">
        <v>696</v>
      </c>
      <c r="B418" s="60" t="s">
        <v>697</v>
      </c>
      <c r="C418" s="34">
        <v>4301011875</v>
      </c>
      <c r="D418" s="798">
        <v>4680115884885</v>
      </c>
      <c r="E418" s="798"/>
      <c r="F418" s="59">
        <v>0.8</v>
      </c>
      <c r="G418" s="35">
        <v>15</v>
      </c>
      <c r="H418" s="59">
        <v>12</v>
      </c>
      <c r="I418" s="59">
        <v>12.48</v>
      </c>
      <c r="J418" s="35">
        <v>56</v>
      </c>
      <c r="K418" s="35" t="s">
        <v>130</v>
      </c>
      <c r="L418" s="35"/>
      <c r="M418" s="36" t="s">
        <v>82</v>
      </c>
      <c r="N418" s="36"/>
      <c r="O418" s="35">
        <v>60</v>
      </c>
      <c r="P418" s="10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800"/>
      <c r="R418" s="800"/>
      <c r="S418" s="800"/>
      <c r="T418" s="80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 t="shared" si="78"/>
        <v/>
      </c>
      <c r="AA418" s="65" t="s">
        <v>45</v>
      </c>
      <c r="AB418" s="66" t="s">
        <v>45</v>
      </c>
      <c r="AC418" s="515" t="s">
        <v>692</v>
      </c>
      <c r="AG418" s="75"/>
      <c r="AJ418" s="79"/>
      <c r="AK418" s="79"/>
      <c r="BB418" s="516" t="s">
        <v>66</v>
      </c>
      <c r="BM418" s="75">
        <f t="shared" si="79"/>
        <v>0</v>
      </c>
      <c r="BN418" s="75">
        <f t="shared" si="80"/>
        <v>0</v>
      </c>
      <c r="BO418" s="75">
        <f t="shared" si="81"/>
        <v>0</v>
      </c>
      <c r="BP418" s="75">
        <f t="shared" si="82"/>
        <v>0</v>
      </c>
    </row>
    <row r="419" spans="1:68" ht="37.5" customHeight="1" x14ac:dyDescent="0.25">
      <c r="A419" s="60" t="s">
        <v>698</v>
      </c>
      <c r="B419" s="60" t="s">
        <v>699</v>
      </c>
      <c r="C419" s="34">
        <v>4301011871</v>
      </c>
      <c r="D419" s="798">
        <v>4680115884908</v>
      </c>
      <c r="E419" s="798"/>
      <c r="F419" s="59">
        <v>0.4</v>
      </c>
      <c r="G419" s="35">
        <v>10</v>
      </c>
      <c r="H419" s="59">
        <v>4</v>
      </c>
      <c r="I419" s="59">
        <v>4.21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102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800"/>
      <c r="R419" s="800"/>
      <c r="S419" s="800"/>
      <c r="T419" s="80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7" t="s">
        <v>692</v>
      </c>
      <c r="AG419" s="75"/>
      <c r="AJ419" s="79"/>
      <c r="AK419" s="79"/>
      <c r="BB419" s="518" t="s">
        <v>66</v>
      </c>
      <c r="BM419" s="75">
        <f t="shared" si="79"/>
        <v>0</v>
      </c>
      <c r="BN419" s="75">
        <f t="shared" si="80"/>
        <v>0</v>
      </c>
      <c r="BO419" s="75">
        <f t="shared" si="81"/>
        <v>0</v>
      </c>
      <c r="BP419" s="75">
        <f t="shared" si="82"/>
        <v>0</v>
      </c>
    </row>
    <row r="420" spans="1:68" x14ac:dyDescent="0.2">
      <c r="A420" s="805"/>
      <c r="B420" s="805"/>
      <c r="C420" s="805"/>
      <c r="D420" s="805"/>
      <c r="E420" s="805"/>
      <c r="F420" s="805"/>
      <c r="G420" s="805"/>
      <c r="H420" s="805"/>
      <c r="I420" s="805"/>
      <c r="J420" s="805"/>
      <c r="K420" s="805"/>
      <c r="L420" s="805"/>
      <c r="M420" s="805"/>
      <c r="N420" s="805"/>
      <c r="O420" s="806"/>
      <c r="P420" s="802" t="s">
        <v>40</v>
      </c>
      <c r="Q420" s="803"/>
      <c r="R420" s="803"/>
      <c r="S420" s="803"/>
      <c r="T420" s="803"/>
      <c r="U420" s="803"/>
      <c r="V420" s="804"/>
      <c r="W420" s="40" t="s">
        <v>39</v>
      </c>
      <c r="X420" s="41">
        <f>IFERROR(X413/H413,"0")+IFERROR(X414/H414,"0")+IFERROR(X415/H415,"0")+IFERROR(X416/H416,"0")+IFERROR(X417/H417,"0")+IFERROR(X418/H418,"0")+IFERROR(X419/H419,"0")</f>
        <v>0</v>
      </c>
      <c r="Y420" s="41">
        <f>IFERROR(Y413/H413,"0")+IFERROR(Y414/H414,"0")+IFERROR(Y415/H415,"0")+IFERROR(Y416/H416,"0")+IFERROR(Y417/H417,"0")+IFERROR(Y418/H418,"0")+IFERROR(Y419/H419,"0")</f>
        <v>0</v>
      </c>
      <c r="Z420" s="4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4"/>
      <c r="AB420" s="64"/>
      <c r="AC420" s="64"/>
    </row>
    <row r="421" spans="1:68" x14ac:dyDescent="0.2">
      <c r="A421" s="805"/>
      <c r="B421" s="805"/>
      <c r="C421" s="805"/>
      <c r="D421" s="805"/>
      <c r="E421" s="805"/>
      <c r="F421" s="805"/>
      <c r="G421" s="805"/>
      <c r="H421" s="805"/>
      <c r="I421" s="805"/>
      <c r="J421" s="805"/>
      <c r="K421" s="805"/>
      <c r="L421" s="805"/>
      <c r="M421" s="805"/>
      <c r="N421" s="805"/>
      <c r="O421" s="806"/>
      <c r="P421" s="802" t="s">
        <v>40</v>
      </c>
      <c r="Q421" s="803"/>
      <c r="R421" s="803"/>
      <c r="S421" s="803"/>
      <c r="T421" s="803"/>
      <c r="U421" s="803"/>
      <c r="V421" s="804"/>
      <c r="W421" s="40" t="s">
        <v>0</v>
      </c>
      <c r="X421" s="41">
        <f>IFERROR(SUM(X413:X419),"0")</f>
        <v>0</v>
      </c>
      <c r="Y421" s="41">
        <f>IFERROR(SUM(Y413:Y419),"0")</f>
        <v>0</v>
      </c>
      <c r="Z421" s="40"/>
      <c r="AA421" s="64"/>
      <c r="AB421" s="64"/>
      <c r="AC421" s="64"/>
    </row>
    <row r="422" spans="1:68" ht="14.25" customHeight="1" x14ac:dyDescent="0.25">
      <c r="A422" s="797" t="s">
        <v>78</v>
      </c>
      <c r="B422" s="797"/>
      <c r="C422" s="797"/>
      <c r="D422" s="797"/>
      <c r="E422" s="797"/>
      <c r="F422" s="797"/>
      <c r="G422" s="797"/>
      <c r="H422" s="797"/>
      <c r="I422" s="797"/>
      <c r="J422" s="797"/>
      <c r="K422" s="797"/>
      <c r="L422" s="797"/>
      <c r="M422" s="797"/>
      <c r="N422" s="797"/>
      <c r="O422" s="797"/>
      <c r="P422" s="797"/>
      <c r="Q422" s="797"/>
      <c r="R422" s="797"/>
      <c r="S422" s="797"/>
      <c r="T422" s="797"/>
      <c r="U422" s="797"/>
      <c r="V422" s="797"/>
      <c r="W422" s="797"/>
      <c r="X422" s="797"/>
      <c r="Y422" s="797"/>
      <c r="Z422" s="797"/>
      <c r="AA422" s="63"/>
      <c r="AB422" s="63"/>
      <c r="AC422" s="63"/>
    </row>
    <row r="423" spans="1:68" ht="27" customHeight="1" x14ac:dyDescent="0.25">
      <c r="A423" s="60" t="s">
        <v>700</v>
      </c>
      <c r="B423" s="60" t="s">
        <v>701</v>
      </c>
      <c r="C423" s="34">
        <v>4301031303</v>
      </c>
      <c r="D423" s="798">
        <v>4607091384802</v>
      </c>
      <c r="E423" s="798"/>
      <c r="F423" s="59">
        <v>0.73</v>
      </c>
      <c r="G423" s="35">
        <v>6</v>
      </c>
      <c r="H423" s="59">
        <v>4.38</v>
      </c>
      <c r="I423" s="59">
        <v>4.6399999999999997</v>
      </c>
      <c r="J423" s="35">
        <v>156</v>
      </c>
      <c r="K423" s="35" t="s">
        <v>88</v>
      </c>
      <c r="L423" s="35"/>
      <c r="M423" s="36" t="s">
        <v>82</v>
      </c>
      <c r="N423" s="36"/>
      <c r="O423" s="35">
        <v>35</v>
      </c>
      <c r="P423" s="10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800"/>
      <c r="R423" s="800"/>
      <c r="S423" s="800"/>
      <c r="T423" s="801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IFERROR(IF(Y423=0,"",ROUNDUP(Y423/H423,0)*0.00753),"")</f>
        <v/>
      </c>
      <c r="AA423" s="65" t="s">
        <v>45</v>
      </c>
      <c r="AB423" s="66" t="s">
        <v>45</v>
      </c>
      <c r="AC423" s="519" t="s">
        <v>702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703</v>
      </c>
      <c r="B424" s="60" t="s">
        <v>704</v>
      </c>
      <c r="C424" s="34">
        <v>4301031304</v>
      </c>
      <c r="D424" s="798">
        <v>4607091384826</v>
      </c>
      <c r="E424" s="798"/>
      <c r="F424" s="59">
        <v>0.35</v>
      </c>
      <c r="G424" s="35">
        <v>8</v>
      </c>
      <c r="H424" s="59">
        <v>2.8</v>
      </c>
      <c r="I424" s="59">
        <v>2.98</v>
      </c>
      <c r="J424" s="35">
        <v>234</v>
      </c>
      <c r="K424" s="35" t="s">
        <v>83</v>
      </c>
      <c r="L424" s="35"/>
      <c r="M424" s="36" t="s">
        <v>82</v>
      </c>
      <c r="N424" s="36"/>
      <c r="O424" s="35">
        <v>35</v>
      </c>
      <c r="P424" s="102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800"/>
      <c r="R424" s="800"/>
      <c r="S424" s="800"/>
      <c r="T424" s="801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 t="s">
        <v>45</v>
      </c>
      <c r="AB424" s="66" t="s">
        <v>45</v>
      </c>
      <c r="AC424" s="521" t="s">
        <v>702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805"/>
      <c r="B425" s="805"/>
      <c r="C425" s="805"/>
      <c r="D425" s="805"/>
      <c r="E425" s="805"/>
      <c r="F425" s="805"/>
      <c r="G425" s="805"/>
      <c r="H425" s="805"/>
      <c r="I425" s="805"/>
      <c r="J425" s="805"/>
      <c r="K425" s="805"/>
      <c r="L425" s="805"/>
      <c r="M425" s="805"/>
      <c r="N425" s="805"/>
      <c r="O425" s="806"/>
      <c r="P425" s="802" t="s">
        <v>40</v>
      </c>
      <c r="Q425" s="803"/>
      <c r="R425" s="803"/>
      <c r="S425" s="803"/>
      <c r="T425" s="803"/>
      <c r="U425" s="803"/>
      <c r="V425" s="804"/>
      <c r="W425" s="40" t="s">
        <v>39</v>
      </c>
      <c r="X425" s="41">
        <f>IFERROR(X423/H423,"0")+IFERROR(X424/H424,"0")</f>
        <v>0</v>
      </c>
      <c r="Y425" s="41">
        <f>IFERROR(Y423/H423,"0")+IFERROR(Y424/H424,"0")</f>
        <v>0</v>
      </c>
      <c r="Z425" s="41">
        <f>IFERROR(IF(Z423="",0,Z423),"0")+IFERROR(IF(Z424="",0,Z424),"0")</f>
        <v>0</v>
      </c>
      <c r="AA425" s="64"/>
      <c r="AB425" s="64"/>
      <c r="AC425" s="64"/>
    </row>
    <row r="426" spans="1:68" x14ac:dyDescent="0.2">
      <c r="A426" s="805"/>
      <c r="B426" s="805"/>
      <c r="C426" s="805"/>
      <c r="D426" s="805"/>
      <c r="E426" s="805"/>
      <c r="F426" s="805"/>
      <c r="G426" s="805"/>
      <c r="H426" s="805"/>
      <c r="I426" s="805"/>
      <c r="J426" s="805"/>
      <c r="K426" s="805"/>
      <c r="L426" s="805"/>
      <c r="M426" s="805"/>
      <c r="N426" s="805"/>
      <c r="O426" s="806"/>
      <c r="P426" s="802" t="s">
        <v>40</v>
      </c>
      <c r="Q426" s="803"/>
      <c r="R426" s="803"/>
      <c r="S426" s="803"/>
      <c r="T426" s="803"/>
      <c r="U426" s="803"/>
      <c r="V426" s="804"/>
      <c r="W426" s="40" t="s">
        <v>0</v>
      </c>
      <c r="X426" s="41">
        <f>IFERROR(SUM(X423:X424),"0")</f>
        <v>0</v>
      </c>
      <c r="Y426" s="41">
        <f>IFERROR(SUM(Y423:Y424),"0")</f>
        <v>0</v>
      </c>
      <c r="Z426" s="40"/>
      <c r="AA426" s="64"/>
      <c r="AB426" s="64"/>
      <c r="AC426" s="64"/>
    </row>
    <row r="427" spans="1:68" ht="14.25" customHeight="1" x14ac:dyDescent="0.25">
      <c r="A427" s="797" t="s">
        <v>84</v>
      </c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797"/>
      <c r="P427" s="797"/>
      <c r="Q427" s="797"/>
      <c r="R427" s="797"/>
      <c r="S427" s="797"/>
      <c r="T427" s="797"/>
      <c r="U427" s="797"/>
      <c r="V427" s="797"/>
      <c r="W427" s="797"/>
      <c r="X427" s="797"/>
      <c r="Y427" s="797"/>
      <c r="Z427" s="797"/>
      <c r="AA427" s="63"/>
      <c r="AB427" s="63"/>
      <c r="AC427" s="63"/>
    </row>
    <row r="428" spans="1:68" ht="37.5" customHeight="1" x14ac:dyDescent="0.25">
      <c r="A428" s="60" t="s">
        <v>705</v>
      </c>
      <c r="B428" s="60" t="s">
        <v>706</v>
      </c>
      <c r="C428" s="34">
        <v>4301051635</v>
      </c>
      <c r="D428" s="798">
        <v>4607091384246</v>
      </c>
      <c r="E428" s="798"/>
      <c r="F428" s="59">
        <v>1.3</v>
      </c>
      <c r="G428" s="35">
        <v>6</v>
      </c>
      <c r="H428" s="59">
        <v>7.8</v>
      </c>
      <c r="I428" s="59">
        <v>8.3640000000000008</v>
      </c>
      <c r="J428" s="35">
        <v>56</v>
      </c>
      <c r="K428" s="35" t="s">
        <v>130</v>
      </c>
      <c r="L428" s="35"/>
      <c r="M428" s="36" t="s">
        <v>82</v>
      </c>
      <c r="N428" s="36"/>
      <c r="O428" s="35">
        <v>40</v>
      </c>
      <c r="P428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800"/>
      <c r="R428" s="800"/>
      <c r="S428" s="800"/>
      <c r="T428" s="801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707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customHeight="1" x14ac:dyDescent="0.25">
      <c r="A429" s="60" t="s">
        <v>708</v>
      </c>
      <c r="B429" s="60" t="s">
        <v>709</v>
      </c>
      <c r="C429" s="34">
        <v>4301051445</v>
      </c>
      <c r="D429" s="798">
        <v>4680115881976</v>
      </c>
      <c r="E429" s="798"/>
      <c r="F429" s="59">
        <v>1.3</v>
      </c>
      <c r="G429" s="35">
        <v>6</v>
      </c>
      <c r="H429" s="59">
        <v>7.8</v>
      </c>
      <c r="I429" s="59">
        <v>8.2799999999999994</v>
      </c>
      <c r="J429" s="35">
        <v>56</v>
      </c>
      <c r="K429" s="35" t="s">
        <v>130</v>
      </c>
      <c r="L429" s="35"/>
      <c r="M429" s="36" t="s">
        <v>82</v>
      </c>
      <c r="N429" s="36"/>
      <c r="O429" s="35">
        <v>40</v>
      </c>
      <c r="P429" s="10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800"/>
      <c r="R429" s="800"/>
      <c r="S429" s="800"/>
      <c r="T429" s="801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25" t="s">
        <v>710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customHeight="1" x14ac:dyDescent="0.25">
      <c r="A430" s="60" t="s">
        <v>711</v>
      </c>
      <c r="B430" s="60" t="s">
        <v>712</v>
      </c>
      <c r="C430" s="34">
        <v>4301051297</v>
      </c>
      <c r="D430" s="798">
        <v>4607091384253</v>
      </c>
      <c r="E430" s="798"/>
      <c r="F430" s="59">
        <v>0.4</v>
      </c>
      <c r="G430" s="35">
        <v>6</v>
      </c>
      <c r="H430" s="59">
        <v>2.4</v>
      </c>
      <c r="I430" s="59">
        <v>2.6840000000000002</v>
      </c>
      <c r="J430" s="35">
        <v>156</v>
      </c>
      <c r="K430" s="35" t="s">
        <v>88</v>
      </c>
      <c r="L430" s="35"/>
      <c r="M430" s="36" t="s">
        <v>82</v>
      </c>
      <c r="N430" s="36"/>
      <c r="O430" s="35">
        <v>40</v>
      </c>
      <c r="P430" s="10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800"/>
      <c r="R430" s="800"/>
      <c r="S430" s="800"/>
      <c r="T430" s="801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713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customHeight="1" x14ac:dyDescent="0.25">
      <c r="A431" s="60" t="s">
        <v>711</v>
      </c>
      <c r="B431" s="60" t="s">
        <v>714</v>
      </c>
      <c r="C431" s="34">
        <v>4301051634</v>
      </c>
      <c r="D431" s="798">
        <v>4607091384253</v>
      </c>
      <c r="E431" s="798"/>
      <c r="F431" s="59">
        <v>0.4</v>
      </c>
      <c r="G431" s="35">
        <v>6</v>
      </c>
      <c r="H431" s="59">
        <v>2.4</v>
      </c>
      <c r="I431" s="59">
        <v>2.6840000000000002</v>
      </c>
      <c r="J431" s="35">
        <v>156</v>
      </c>
      <c r="K431" s="35" t="s">
        <v>88</v>
      </c>
      <c r="L431" s="35"/>
      <c r="M431" s="36" t="s">
        <v>82</v>
      </c>
      <c r="N431" s="36"/>
      <c r="O431" s="35">
        <v>40</v>
      </c>
      <c r="P431" s="10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800"/>
      <c r="R431" s="800"/>
      <c r="S431" s="800"/>
      <c r="T431" s="801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IFERROR(IF(Y431=0,"",ROUNDUP(Y431/H431,0)*0.00753),"")</f>
        <v/>
      </c>
      <c r="AA431" s="65" t="s">
        <v>45</v>
      </c>
      <c r="AB431" s="66" t="s">
        <v>45</v>
      </c>
      <c r="AC431" s="529" t="s">
        <v>707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customHeight="1" x14ac:dyDescent="0.25">
      <c r="A432" s="60" t="s">
        <v>715</v>
      </c>
      <c r="B432" s="60" t="s">
        <v>716</v>
      </c>
      <c r="C432" s="34">
        <v>4301051444</v>
      </c>
      <c r="D432" s="798">
        <v>4680115881969</v>
      </c>
      <c r="E432" s="798"/>
      <c r="F432" s="59">
        <v>0.4</v>
      </c>
      <c r="G432" s="35">
        <v>6</v>
      </c>
      <c r="H432" s="59">
        <v>2.4</v>
      </c>
      <c r="I432" s="59">
        <v>2.6</v>
      </c>
      <c r="J432" s="35">
        <v>156</v>
      </c>
      <c r="K432" s="35" t="s">
        <v>88</v>
      </c>
      <c r="L432" s="35"/>
      <c r="M432" s="36" t="s">
        <v>82</v>
      </c>
      <c r="N432" s="36"/>
      <c r="O432" s="35">
        <v>40</v>
      </c>
      <c r="P432" s="10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800"/>
      <c r="R432" s="800"/>
      <c r="S432" s="800"/>
      <c r="T432" s="80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IFERROR(IF(Y432=0,"",ROUNDUP(Y432/H432,0)*0.00753),"")</f>
        <v/>
      </c>
      <c r="AA432" s="65" t="s">
        <v>45</v>
      </c>
      <c r="AB432" s="66" t="s">
        <v>45</v>
      </c>
      <c r="AC432" s="531" t="s">
        <v>710</v>
      </c>
      <c r="AG432" s="75"/>
      <c r="AJ432" s="79"/>
      <c r="AK432" s="79"/>
      <c r="BB432" s="532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805"/>
      <c r="B433" s="805"/>
      <c r="C433" s="805"/>
      <c r="D433" s="805"/>
      <c r="E433" s="805"/>
      <c r="F433" s="805"/>
      <c r="G433" s="805"/>
      <c r="H433" s="805"/>
      <c r="I433" s="805"/>
      <c r="J433" s="805"/>
      <c r="K433" s="805"/>
      <c r="L433" s="805"/>
      <c r="M433" s="805"/>
      <c r="N433" s="805"/>
      <c r="O433" s="806"/>
      <c r="P433" s="802" t="s">
        <v>40</v>
      </c>
      <c r="Q433" s="803"/>
      <c r="R433" s="803"/>
      <c r="S433" s="803"/>
      <c r="T433" s="803"/>
      <c r="U433" s="803"/>
      <c r="V433" s="804"/>
      <c r="W433" s="40" t="s">
        <v>39</v>
      </c>
      <c r="X433" s="41">
        <f>IFERROR(X428/H428,"0")+IFERROR(X429/H429,"0")+IFERROR(X430/H430,"0")+IFERROR(X431/H431,"0")+IFERROR(X432/H432,"0")</f>
        <v>0</v>
      </c>
      <c r="Y433" s="41">
        <f>IFERROR(Y428/H428,"0")+IFERROR(Y429/H429,"0")+IFERROR(Y430/H430,"0")+IFERROR(Y431/H431,"0")+IFERROR(Y432/H432,"0")</f>
        <v>0</v>
      </c>
      <c r="Z433" s="41">
        <f>IFERROR(IF(Z428="",0,Z428),"0")+IFERROR(IF(Z429="",0,Z429),"0")+IFERROR(IF(Z430="",0,Z430),"0")+IFERROR(IF(Z431="",0,Z431),"0")+IFERROR(IF(Z432="",0,Z432),"0")</f>
        <v>0</v>
      </c>
      <c r="AA433" s="64"/>
      <c r="AB433" s="64"/>
      <c r="AC433" s="64"/>
    </row>
    <row r="434" spans="1:68" x14ac:dyDescent="0.2">
      <c r="A434" s="805"/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6"/>
      <c r="P434" s="802" t="s">
        <v>40</v>
      </c>
      <c r="Q434" s="803"/>
      <c r="R434" s="803"/>
      <c r="S434" s="803"/>
      <c r="T434" s="803"/>
      <c r="U434" s="803"/>
      <c r="V434" s="804"/>
      <c r="W434" s="40" t="s">
        <v>0</v>
      </c>
      <c r="X434" s="41">
        <f>IFERROR(SUM(X428:X432),"0")</f>
        <v>0</v>
      </c>
      <c r="Y434" s="41">
        <f>IFERROR(SUM(Y428:Y432),"0")</f>
        <v>0</v>
      </c>
      <c r="Z434" s="40"/>
      <c r="AA434" s="64"/>
      <c r="AB434" s="64"/>
      <c r="AC434" s="64"/>
    </row>
    <row r="435" spans="1:68" ht="14.25" customHeight="1" x14ac:dyDescent="0.25">
      <c r="A435" s="797" t="s">
        <v>224</v>
      </c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797"/>
      <c r="P435" s="797"/>
      <c r="Q435" s="797"/>
      <c r="R435" s="797"/>
      <c r="S435" s="797"/>
      <c r="T435" s="797"/>
      <c r="U435" s="797"/>
      <c r="V435" s="797"/>
      <c r="W435" s="797"/>
      <c r="X435" s="797"/>
      <c r="Y435" s="797"/>
      <c r="Z435" s="797"/>
      <c r="AA435" s="63"/>
      <c r="AB435" s="63"/>
      <c r="AC435" s="63"/>
    </row>
    <row r="436" spans="1:68" ht="27" customHeight="1" x14ac:dyDescent="0.25">
      <c r="A436" s="60" t="s">
        <v>717</v>
      </c>
      <c r="B436" s="60" t="s">
        <v>718</v>
      </c>
      <c r="C436" s="34">
        <v>4301060377</v>
      </c>
      <c r="D436" s="798">
        <v>4607091389357</v>
      </c>
      <c r="E436" s="798"/>
      <c r="F436" s="59">
        <v>1.3</v>
      </c>
      <c r="G436" s="35">
        <v>6</v>
      </c>
      <c r="H436" s="59">
        <v>7.8</v>
      </c>
      <c r="I436" s="59">
        <v>8.2799999999999994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40</v>
      </c>
      <c r="P436" s="103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800"/>
      <c r="R436" s="800"/>
      <c r="S436" s="800"/>
      <c r="T436" s="80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719</v>
      </c>
      <c r="AG436" s="75"/>
      <c r="AJ436" s="79"/>
      <c r="AK436" s="79"/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805"/>
      <c r="B437" s="805"/>
      <c r="C437" s="805"/>
      <c r="D437" s="805"/>
      <c r="E437" s="805"/>
      <c r="F437" s="805"/>
      <c r="G437" s="805"/>
      <c r="H437" s="805"/>
      <c r="I437" s="805"/>
      <c r="J437" s="805"/>
      <c r="K437" s="805"/>
      <c r="L437" s="805"/>
      <c r="M437" s="805"/>
      <c r="N437" s="805"/>
      <c r="O437" s="806"/>
      <c r="P437" s="802" t="s">
        <v>40</v>
      </c>
      <c r="Q437" s="803"/>
      <c r="R437" s="803"/>
      <c r="S437" s="803"/>
      <c r="T437" s="803"/>
      <c r="U437" s="803"/>
      <c r="V437" s="804"/>
      <c r="W437" s="40" t="s">
        <v>39</v>
      </c>
      <c r="X437" s="41">
        <f>IFERROR(X436/H436,"0")</f>
        <v>0</v>
      </c>
      <c r="Y437" s="41">
        <f>IFERROR(Y436/H436,"0")</f>
        <v>0</v>
      </c>
      <c r="Z437" s="41">
        <f>IFERROR(IF(Z436="",0,Z436),"0")</f>
        <v>0</v>
      </c>
      <c r="AA437" s="64"/>
      <c r="AB437" s="64"/>
      <c r="AC437" s="64"/>
    </row>
    <row r="438" spans="1:68" x14ac:dyDescent="0.2">
      <c r="A438" s="805"/>
      <c r="B438" s="805"/>
      <c r="C438" s="805"/>
      <c r="D438" s="805"/>
      <c r="E438" s="805"/>
      <c r="F438" s="805"/>
      <c r="G438" s="805"/>
      <c r="H438" s="805"/>
      <c r="I438" s="805"/>
      <c r="J438" s="805"/>
      <c r="K438" s="805"/>
      <c r="L438" s="805"/>
      <c r="M438" s="805"/>
      <c r="N438" s="805"/>
      <c r="O438" s="806"/>
      <c r="P438" s="802" t="s">
        <v>40</v>
      </c>
      <c r="Q438" s="803"/>
      <c r="R438" s="803"/>
      <c r="S438" s="803"/>
      <c r="T438" s="803"/>
      <c r="U438" s="803"/>
      <c r="V438" s="804"/>
      <c r="W438" s="40" t="s">
        <v>0</v>
      </c>
      <c r="X438" s="41">
        <f>IFERROR(SUM(X436:X436),"0")</f>
        <v>0</v>
      </c>
      <c r="Y438" s="41">
        <f>IFERROR(SUM(Y436:Y436),"0")</f>
        <v>0</v>
      </c>
      <c r="Z438" s="40"/>
      <c r="AA438" s="64"/>
      <c r="AB438" s="64"/>
      <c r="AC438" s="64"/>
    </row>
    <row r="439" spans="1:68" ht="27.75" customHeight="1" x14ac:dyDescent="0.2">
      <c r="A439" s="795" t="s">
        <v>720</v>
      </c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5"/>
      <c r="P439" s="795"/>
      <c r="Q439" s="795"/>
      <c r="R439" s="795"/>
      <c r="S439" s="795"/>
      <c r="T439" s="795"/>
      <c r="U439" s="795"/>
      <c r="V439" s="795"/>
      <c r="W439" s="795"/>
      <c r="X439" s="795"/>
      <c r="Y439" s="795"/>
      <c r="Z439" s="795"/>
      <c r="AA439" s="52"/>
      <c r="AB439" s="52"/>
      <c r="AC439" s="52"/>
    </row>
    <row r="440" spans="1:68" ht="16.5" customHeight="1" x14ac:dyDescent="0.25">
      <c r="A440" s="796" t="s">
        <v>721</v>
      </c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796"/>
      <c r="P440" s="796"/>
      <c r="Q440" s="796"/>
      <c r="R440" s="796"/>
      <c r="S440" s="796"/>
      <c r="T440" s="796"/>
      <c r="U440" s="796"/>
      <c r="V440" s="796"/>
      <c r="W440" s="796"/>
      <c r="X440" s="796"/>
      <c r="Y440" s="796"/>
      <c r="Z440" s="796"/>
      <c r="AA440" s="62"/>
      <c r="AB440" s="62"/>
      <c r="AC440" s="62"/>
    </row>
    <row r="441" spans="1:68" ht="14.25" customHeight="1" x14ac:dyDescent="0.25">
      <c r="A441" s="797" t="s">
        <v>125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63"/>
      <c r="AB441" s="63"/>
      <c r="AC441" s="63"/>
    </row>
    <row r="442" spans="1:68" ht="27" customHeight="1" x14ac:dyDescent="0.25">
      <c r="A442" s="60" t="s">
        <v>722</v>
      </c>
      <c r="B442" s="60" t="s">
        <v>723</v>
      </c>
      <c r="C442" s="34">
        <v>4301011428</v>
      </c>
      <c r="D442" s="798">
        <v>4607091389708</v>
      </c>
      <c r="E442" s="798"/>
      <c r="F442" s="59">
        <v>0.45</v>
      </c>
      <c r="G442" s="35">
        <v>6</v>
      </c>
      <c r="H442" s="59">
        <v>2.7</v>
      </c>
      <c r="I442" s="59">
        <v>2.9</v>
      </c>
      <c r="J442" s="35">
        <v>156</v>
      </c>
      <c r="K442" s="35" t="s">
        <v>88</v>
      </c>
      <c r="L442" s="35"/>
      <c r="M442" s="36" t="s">
        <v>129</v>
      </c>
      <c r="N442" s="36"/>
      <c r="O442" s="35">
        <v>50</v>
      </c>
      <c r="P442" s="10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800"/>
      <c r="R442" s="800"/>
      <c r="S442" s="800"/>
      <c r="T442" s="80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724</v>
      </c>
      <c r="AG442" s="75"/>
      <c r="AJ442" s="79"/>
      <c r="AK442" s="79"/>
      <c r="BB442" s="536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x14ac:dyDescent="0.2">
      <c r="A443" s="805"/>
      <c r="B443" s="805"/>
      <c r="C443" s="805"/>
      <c r="D443" s="805"/>
      <c r="E443" s="805"/>
      <c r="F443" s="805"/>
      <c r="G443" s="805"/>
      <c r="H443" s="805"/>
      <c r="I443" s="805"/>
      <c r="J443" s="805"/>
      <c r="K443" s="805"/>
      <c r="L443" s="805"/>
      <c r="M443" s="805"/>
      <c r="N443" s="805"/>
      <c r="O443" s="806"/>
      <c r="P443" s="802" t="s">
        <v>40</v>
      </c>
      <c r="Q443" s="803"/>
      <c r="R443" s="803"/>
      <c r="S443" s="803"/>
      <c r="T443" s="803"/>
      <c r="U443" s="803"/>
      <c r="V443" s="804"/>
      <c r="W443" s="40" t="s">
        <v>39</v>
      </c>
      <c r="X443" s="41">
        <f>IFERROR(X442/H442,"0")</f>
        <v>0</v>
      </c>
      <c r="Y443" s="41">
        <f>IFERROR(Y442/H442,"0")</f>
        <v>0</v>
      </c>
      <c r="Z443" s="41">
        <f>IFERROR(IF(Z442="",0,Z442),"0")</f>
        <v>0</v>
      </c>
      <c r="AA443" s="64"/>
      <c r="AB443" s="64"/>
      <c r="AC443" s="64"/>
    </row>
    <row r="444" spans="1:68" x14ac:dyDescent="0.2">
      <c r="A444" s="805"/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6"/>
      <c r="P444" s="802" t="s">
        <v>40</v>
      </c>
      <c r="Q444" s="803"/>
      <c r="R444" s="803"/>
      <c r="S444" s="803"/>
      <c r="T444" s="803"/>
      <c r="U444" s="803"/>
      <c r="V444" s="804"/>
      <c r="W444" s="40" t="s">
        <v>0</v>
      </c>
      <c r="X444" s="41">
        <f>IFERROR(SUM(X442:X442),"0")</f>
        <v>0</v>
      </c>
      <c r="Y444" s="41">
        <f>IFERROR(SUM(Y442:Y442),"0")</f>
        <v>0</v>
      </c>
      <c r="Z444" s="40"/>
      <c r="AA444" s="64"/>
      <c r="AB444" s="64"/>
      <c r="AC444" s="64"/>
    </row>
    <row r="445" spans="1:68" ht="14.25" customHeight="1" x14ac:dyDescent="0.25">
      <c r="A445" s="797" t="s">
        <v>78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63"/>
      <c r="AB445" s="63"/>
      <c r="AC445" s="63"/>
    </row>
    <row r="446" spans="1:68" ht="27" customHeight="1" x14ac:dyDescent="0.25">
      <c r="A446" s="60" t="s">
        <v>725</v>
      </c>
      <c r="B446" s="60" t="s">
        <v>726</v>
      </c>
      <c r="C446" s="34">
        <v>4301031322</v>
      </c>
      <c r="D446" s="798">
        <v>4607091389753</v>
      </c>
      <c r="E446" s="798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88</v>
      </c>
      <c r="L446" s="35"/>
      <c r="M446" s="36" t="s">
        <v>82</v>
      </c>
      <c r="N446" s="36"/>
      <c r="O446" s="35">
        <v>50</v>
      </c>
      <c r="P446" s="10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800"/>
      <c r="R446" s="800"/>
      <c r="S446" s="800"/>
      <c r="T446" s="801"/>
      <c r="U446" s="37" t="s">
        <v>45</v>
      </c>
      <c r="V446" s="37" t="s">
        <v>45</v>
      </c>
      <c r="W446" s="38" t="s">
        <v>0</v>
      </c>
      <c r="X446" s="56">
        <v>100</v>
      </c>
      <c r="Y446" s="53">
        <f t="shared" ref="Y446:Y464" si="83">IFERROR(IF(X446="",0,CEILING((X446/$H446),1)*$H446),"")</f>
        <v>100.80000000000001</v>
      </c>
      <c r="Z446" s="39">
        <f>IFERROR(IF(Y446=0,"",ROUNDUP(Y446/H446,0)*0.00753),"")</f>
        <v>0.18071999999999999</v>
      </c>
      <c r="AA446" s="65" t="s">
        <v>45</v>
      </c>
      <c r="AB446" s="66" t="s">
        <v>45</v>
      </c>
      <c r="AC446" s="537" t="s">
        <v>727</v>
      </c>
      <c r="AG446" s="75"/>
      <c r="AJ446" s="79"/>
      <c r="AK446" s="79"/>
      <c r="BB446" s="538" t="s">
        <v>66</v>
      </c>
      <c r="BM446" s="75">
        <f t="shared" ref="BM446:BM464" si="84">IFERROR(X446*I446/H446,"0")</f>
        <v>105.47619047619047</v>
      </c>
      <c r="BN446" s="75">
        <f t="shared" ref="BN446:BN464" si="85">IFERROR(Y446*I446/H446,"0")</f>
        <v>106.32000000000001</v>
      </c>
      <c r="BO446" s="75">
        <f t="shared" ref="BO446:BO464" si="86">IFERROR(1/J446*(X446/H446),"0")</f>
        <v>0.15262515262515264</v>
      </c>
      <c r="BP446" s="75">
        <f t="shared" ref="BP446:BP464" si="87">IFERROR(1/J446*(Y446/H446),"0")</f>
        <v>0.15384615384615385</v>
      </c>
    </row>
    <row r="447" spans="1:68" ht="27" customHeight="1" x14ac:dyDescent="0.25">
      <c r="A447" s="60" t="s">
        <v>725</v>
      </c>
      <c r="B447" s="60" t="s">
        <v>728</v>
      </c>
      <c r="C447" s="34">
        <v>4301031355</v>
      </c>
      <c r="D447" s="798">
        <v>4607091389753</v>
      </c>
      <c r="E447" s="798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88</v>
      </c>
      <c r="L447" s="35"/>
      <c r="M447" s="36" t="s">
        <v>82</v>
      </c>
      <c r="N447" s="36"/>
      <c r="O447" s="35">
        <v>50</v>
      </c>
      <c r="P447" s="10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800"/>
      <c r="R447" s="800"/>
      <c r="S447" s="800"/>
      <c r="T447" s="80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3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727</v>
      </c>
      <c r="AG447" s="75"/>
      <c r="AJ447" s="79"/>
      <c r="AK447" s="79"/>
      <c r="BB447" s="540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27" customHeight="1" x14ac:dyDescent="0.25">
      <c r="A448" s="60" t="s">
        <v>729</v>
      </c>
      <c r="B448" s="60" t="s">
        <v>730</v>
      </c>
      <c r="C448" s="34">
        <v>4301031323</v>
      </c>
      <c r="D448" s="798">
        <v>4607091389760</v>
      </c>
      <c r="E448" s="798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88</v>
      </c>
      <c r="L448" s="35"/>
      <c r="M448" s="36" t="s">
        <v>82</v>
      </c>
      <c r="N448" s="36"/>
      <c r="O448" s="35">
        <v>50</v>
      </c>
      <c r="P448" s="103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800"/>
      <c r="R448" s="800"/>
      <c r="S448" s="800"/>
      <c r="T448" s="801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3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731</v>
      </c>
      <c r="AG448" s="75"/>
      <c r="AJ448" s="79"/>
      <c r="AK448" s="79"/>
      <c r="BB448" s="542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732</v>
      </c>
      <c r="B449" s="60" t="s">
        <v>733</v>
      </c>
      <c r="C449" s="34">
        <v>4301031325</v>
      </c>
      <c r="D449" s="798">
        <v>4607091389746</v>
      </c>
      <c r="E449" s="798"/>
      <c r="F449" s="59">
        <v>0.7</v>
      </c>
      <c r="G449" s="35">
        <v>6</v>
      </c>
      <c r="H449" s="59">
        <v>4.2</v>
      </c>
      <c r="I449" s="59">
        <v>4.43</v>
      </c>
      <c r="J449" s="35">
        <v>156</v>
      </c>
      <c r="K449" s="35" t="s">
        <v>88</v>
      </c>
      <c r="L449" s="35"/>
      <c r="M449" s="36" t="s">
        <v>82</v>
      </c>
      <c r="N449" s="36"/>
      <c r="O449" s="35">
        <v>50</v>
      </c>
      <c r="P449" s="10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800"/>
      <c r="R449" s="800"/>
      <c r="S449" s="800"/>
      <c r="T449" s="801"/>
      <c r="U449" s="37" t="s">
        <v>45</v>
      </c>
      <c r="V449" s="37" t="s">
        <v>45</v>
      </c>
      <c r="W449" s="38" t="s">
        <v>0</v>
      </c>
      <c r="X449" s="56">
        <v>100</v>
      </c>
      <c r="Y449" s="53">
        <f t="shared" si="83"/>
        <v>100.80000000000001</v>
      </c>
      <c r="Z449" s="39">
        <f>IFERROR(IF(Y449=0,"",ROUNDUP(Y449/H449,0)*0.00753),"")</f>
        <v>0.18071999999999999</v>
      </c>
      <c r="AA449" s="65" t="s">
        <v>45</v>
      </c>
      <c r="AB449" s="66" t="s">
        <v>45</v>
      </c>
      <c r="AC449" s="543" t="s">
        <v>734</v>
      </c>
      <c r="AG449" s="75"/>
      <c r="AJ449" s="79"/>
      <c r="AK449" s="79"/>
      <c r="BB449" s="544" t="s">
        <v>66</v>
      </c>
      <c r="BM449" s="75">
        <f t="shared" si="84"/>
        <v>105.47619047619047</v>
      </c>
      <c r="BN449" s="75">
        <f t="shared" si="85"/>
        <v>106.32000000000001</v>
      </c>
      <c r="BO449" s="75">
        <f t="shared" si="86"/>
        <v>0.15262515262515264</v>
      </c>
      <c r="BP449" s="75">
        <f t="shared" si="87"/>
        <v>0.15384615384615385</v>
      </c>
    </row>
    <row r="450" spans="1:68" ht="27" customHeight="1" x14ac:dyDescent="0.25">
      <c r="A450" s="60" t="s">
        <v>732</v>
      </c>
      <c r="B450" s="60" t="s">
        <v>735</v>
      </c>
      <c r="C450" s="34">
        <v>4301031356</v>
      </c>
      <c r="D450" s="798">
        <v>4607091389746</v>
      </c>
      <c r="E450" s="798"/>
      <c r="F450" s="59">
        <v>0.7</v>
      </c>
      <c r="G450" s="35">
        <v>6</v>
      </c>
      <c r="H450" s="59">
        <v>4.2</v>
      </c>
      <c r="I450" s="59">
        <v>4.43</v>
      </c>
      <c r="J450" s="35">
        <v>156</v>
      </c>
      <c r="K450" s="35" t="s">
        <v>88</v>
      </c>
      <c r="L450" s="35"/>
      <c r="M450" s="36" t="s">
        <v>82</v>
      </c>
      <c r="N450" s="36"/>
      <c r="O450" s="35">
        <v>50</v>
      </c>
      <c r="P450" s="103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800"/>
      <c r="R450" s="800"/>
      <c r="S450" s="800"/>
      <c r="T450" s="801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3"/>
        <v>0</v>
      </c>
      <c r="Z450" s="39" t="str">
        <f>IFERROR(IF(Y450=0,"",ROUNDUP(Y450/H450,0)*0.00753),"")</f>
        <v/>
      </c>
      <c r="AA450" s="65" t="s">
        <v>45</v>
      </c>
      <c r="AB450" s="66" t="s">
        <v>45</v>
      </c>
      <c r="AC450" s="545" t="s">
        <v>734</v>
      </c>
      <c r="AG450" s="75"/>
      <c r="AJ450" s="79"/>
      <c r="AK450" s="79"/>
      <c r="BB450" s="546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t="27" customHeight="1" x14ac:dyDescent="0.25">
      <c r="A451" s="60" t="s">
        <v>736</v>
      </c>
      <c r="B451" s="60" t="s">
        <v>737</v>
      </c>
      <c r="C451" s="34">
        <v>4301031335</v>
      </c>
      <c r="D451" s="798">
        <v>4680115883147</v>
      </c>
      <c r="E451" s="798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50</v>
      </c>
      <c r="P451" s="10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800"/>
      <c r="R451" s="800"/>
      <c r="S451" s="800"/>
      <c r="T451" s="801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3"/>
        <v>0</v>
      </c>
      <c r="Z451" s="39" t="str">
        <f t="shared" ref="Z451:Z464" si="88">IFERROR(IF(Y451=0,"",ROUNDUP(Y451/H451,0)*0.00502),"")</f>
        <v/>
      </c>
      <c r="AA451" s="65" t="s">
        <v>45</v>
      </c>
      <c r="AB451" s="66" t="s">
        <v>45</v>
      </c>
      <c r="AC451" s="547" t="s">
        <v>727</v>
      </c>
      <c r="AG451" s="75"/>
      <c r="AJ451" s="79"/>
      <c r="AK451" s="79"/>
      <c r="BB451" s="548" t="s">
        <v>66</v>
      </c>
      <c r="BM451" s="75">
        <f t="shared" si="84"/>
        <v>0</v>
      </c>
      <c r="BN451" s="75">
        <f t="shared" si="85"/>
        <v>0</v>
      </c>
      <c r="BO451" s="75">
        <f t="shared" si="86"/>
        <v>0</v>
      </c>
      <c r="BP451" s="75">
        <f t="shared" si="87"/>
        <v>0</v>
      </c>
    </row>
    <row r="452" spans="1:68" ht="27" customHeight="1" x14ac:dyDescent="0.25">
      <c r="A452" s="60" t="s">
        <v>736</v>
      </c>
      <c r="B452" s="60" t="s">
        <v>738</v>
      </c>
      <c r="C452" s="34">
        <v>4301031257</v>
      </c>
      <c r="D452" s="798">
        <v>4680115883147</v>
      </c>
      <c r="E452" s="798"/>
      <c r="F452" s="59">
        <v>0.28000000000000003</v>
      </c>
      <c r="G452" s="35">
        <v>6</v>
      </c>
      <c r="H452" s="59">
        <v>1.68</v>
      </c>
      <c r="I452" s="59">
        <v>1.81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45</v>
      </c>
      <c r="P452" s="10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00"/>
      <c r="R452" s="800"/>
      <c r="S452" s="800"/>
      <c r="T452" s="801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3"/>
        <v>0</v>
      </c>
      <c r="Z452" s="39" t="str">
        <f t="shared" si="88"/>
        <v/>
      </c>
      <c r="AA452" s="65" t="s">
        <v>45</v>
      </c>
      <c r="AB452" s="66" t="s">
        <v>45</v>
      </c>
      <c r="AC452" s="549" t="s">
        <v>739</v>
      </c>
      <c r="AG452" s="75"/>
      <c r="AJ452" s="79"/>
      <c r="AK452" s="79"/>
      <c r="BB452" s="550" t="s">
        <v>66</v>
      </c>
      <c r="BM452" s="75">
        <f t="shared" si="84"/>
        <v>0</v>
      </c>
      <c r="BN452" s="75">
        <f t="shared" si="85"/>
        <v>0</v>
      </c>
      <c r="BO452" s="75">
        <f t="shared" si="86"/>
        <v>0</v>
      </c>
      <c r="BP452" s="75">
        <f t="shared" si="87"/>
        <v>0</v>
      </c>
    </row>
    <row r="453" spans="1:68" ht="27" customHeight="1" x14ac:dyDescent="0.25">
      <c r="A453" s="60" t="s">
        <v>740</v>
      </c>
      <c r="B453" s="60" t="s">
        <v>741</v>
      </c>
      <c r="C453" s="34">
        <v>4301031330</v>
      </c>
      <c r="D453" s="798">
        <v>4607091384338</v>
      </c>
      <c r="E453" s="798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800"/>
      <c r="R453" s="800"/>
      <c r="S453" s="800"/>
      <c r="T453" s="801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3"/>
        <v>0</v>
      </c>
      <c r="Z453" s="39" t="str">
        <f t="shared" si="88"/>
        <v/>
      </c>
      <c r="AA453" s="65" t="s">
        <v>45</v>
      </c>
      <c r="AB453" s="66" t="s">
        <v>45</v>
      </c>
      <c r="AC453" s="551" t="s">
        <v>727</v>
      </c>
      <c r="AG453" s="75"/>
      <c r="AJ453" s="79"/>
      <c r="AK453" s="79"/>
      <c r="BB453" s="552" t="s">
        <v>66</v>
      </c>
      <c r="BM453" s="75">
        <f t="shared" si="84"/>
        <v>0</v>
      </c>
      <c r="BN453" s="75">
        <f t="shared" si="85"/>
        <v>0</v>
      </c>
      <c r="BO453" s="75">
        <f t="shared" si="86"/>
        <v>0</v>
      </c>
      <c r="BP453" s="75">
        <f t="shared" si="87"/>
        <v>0</v>
      </c>
    </row>
    <row r="454" spans="1:68" ht="27" customHeight="1" x14ac:dyDescent="0.25">
      <c r="A454" s="60" t="s">
        <v>740</v>
      </c>
      <c r="B454" s="60" t="s">
        <v>742</v>
      </c>
      <c r="C454" s="34">
        <v>4301031178</v>
      </c>
      <c r="D454" s="798">
        <v>4607091384338</v>
      </c>
      <c r="E454" s="798"/>
      <c r="F454" s="59">
        <v>0.35</v>
      </c>
      <c r="G454" s="35">
        <v>6</v>
      </c>
      <c r="H454" s="59">
        <v>2.1</v>
      </c>
      <c r="I454" s="59">
        <v>2.23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45</v>
      </c>
      <c r="P454" s="10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00"/>
      <c r="R454" s="800"/>
      <c r="S454" s="800"/>
      <c r="T454" s="801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3"/>
        <v>0</v>
      </c>
      <c r="Z454" s="39" t="str">
        <f t="shared" si="88"/>
        <v/>
      </c>
      <c r="AA454" s="65" t="s">
        <v>45</v>
      </c>
      <c r="AB454" s="66" t="s">
        <v>45</v>
      </c>
      <c r="AC454" s="553" t="s">
        <v>739</v>
      </c>
      <c r="AG454" s="75"/>
      <c r="AJ454" s="79"/>
      <c r="AK454" s="79"/>
      <c r="BB454" s="554" t="s">
        <v>66</v>
      </c>
      <c r="BM454" s="75">
        <f t="shared" si="84"/>
        <v>0</v>
      </c>
      <c r="BN454" s="75">
        <f t="shared" si="85"/>
        <v>0</v>
      </c>
      <c r="BO454" s="75">
        <f t="shared" si="86"/>
        <v>0</v>
      </c>
      <c r="BP454" s="75">
        <f t="shared" si="87"/>
        <v>0</v>
      </c>
    </row>
    <row r="455" spans="1:68" ht="37.5" customHeight="1" x14ac:dyDescent="0.25">
      <c r="A455" s="60" t="s">
        <v>743</v>
      </c>
      <c r="B455" s="60" t="s">
        <v>744</v>
      </c>
      <c r="C455" s="34">
        <v>4301031336</v>
      </c>
      <c r="D455" s="798">
        <v>4680115883154</v>
      </c>
      <c r="E455" s="798"/>
      <c r="F455" s="59">
        <v>0.28000000000000003</v>
      </c>
      <c r="G455" s="35">
        <v>6</v>
      </c>
      <c r="H455" s="59">
        <v>1.68</v>
      </c>
      <c r="I455" s="59">
        <v>1.81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00"/>
      <c r="R455" s="800"/>
      <c r="S455" s="800"/>
      <c r="T455" s="801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3"/>
        <v>0</v>
      </c>
      <c r="Z455" s="39" t="str">
        <f t="shared" si="88"/>
        <v/>
      </c>
      <c r="AA455" s="65" t="s">
        <v>45</v>
      </c>
      <c r="AB455" s="66" t="s">
        <v>45</v>
      </c>
      <c r="AC455" s="555" t="s">
        <v>745</v>
      </c>
      <c r="AG455" s="75"/>
      <c r="AJ455" s="79"/>
      <c r="AK455" s="79"/>
      <c r="BB455" s="556" t="s">
        <v>66</v>
      </c>
      <c r="BM455" s="75">
        <f t="shared" si="84"/>
        <v>0</v>
      </c>
      <c r="BN455" s="75">
        <f t="shared" si="85"/>
        <v>0</v>
      </c>
      <c r="BO455" s="75">
        <f t="shared" si="86"/>
        <v>0</v>
      </c>
      <c r="BP455" s="75">
        <f t="shared" si="87"/>
        <v>0</v>
      </c>
    </row>
    <row r="456" spans="1:68" ht="37.5" customHeight="1" x14ac:dyDescent="0.25">
      <c r="A456" s="60" t="s">
        <v>743</v>
      </c>
      <c r="B456" s="60" t="s">
        <v>746</v>
      </c>
      <c r="C456" s="34">
        <v>4301031254</v>
      </c>
      <c r="D456" s="798">
        <v>4680115883154</v>
      </c>
      <c r="E456" s="798"/>
      <c r="F456" s="59">
        <v>0.28000000000000003</v>
      </c>
      <c r="G456" s="35">
        <v>6</v>
      </c>
      <c r="H456" s="59">
        <v>1.68</v>
      </c>
      <c r="I456" s="59">
        <v>1.81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45</v>
      </c>
      <c r="P456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800"/>
      <c r="R456" s="800"/>
      <c r="S456" s="800"/>
      <c r="T456" s="801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3"/>
        <v>0</v>
      </c>
      <c r="Z456" s="39" t="str">
        <f t="shared" si="88"/>
        <v/>
      </c>
      <c r="AA456" s="65" t="s">
        <v>45</v>
      </c>
      <c r="AB456" s="66" t="s">
        <v>45</v>
      </c>
      <c r="AC456" s="557" t="s">
        <v>747</v>
      </c>
      <c r="AG456" s="75"/>
      <c r="AJ456" s="79"/>
      <c r="AK456" s="79"/>
      <c r="BB456" s="558" t="s">
        <v>66</v>
      </c>
      <c r="BM456" s="75">
        <f t="shared" si="84"/>
        <v>0</v>
      </c>
      <c r="BN456" s="75">
        <f t="shared" si="85"/>
        <v>0</v>
      </c>
      <c r="BO456" s="75">
        <f t="shared" si="86"/>
        <v>0</v>
      </c>
      <c r="BP456" s="75">
        <f t="shared" si="87"/>
        <v>0</v>
      </c>
    </row>
    <row r="457" spans="1:68" ht="37.5" customHeight="1" x14ac:dyDescent="0.25">
      <c r="A457" s="60" t="s">
        <v>748</v>
      </c>
      <c r="B457" s="60" t="s">
        <v>749</v>
      </c>
      <c r="C457" s="34">
        <v>4301031331</v>
      </c>
      <c r="D457" s="798">
        <v>4607091389524</v>
      </c>
      <c r="E457" s="798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00"/>
      <c r="R457" s="800"/>
      <c r="S457" s="800"/>
      <c r="T457" s="801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3"/>
        <v>0</v>
      </c>
      <c r="Z457" s="39" t="str">
        <f t="shared" si="88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84"/>
        <v>0</v>
      </c>
      <c r="BN457" s="75">
        <f t="shared" si="85"/>
        <v>0</v>
      </c>
      <c r="BO457" s="75">
        <f t="shared" si="86"/>
        <v>0</v>
      </c>
      <c r="BP457" s="75">
        <f t="shared" si="87"/>
        <v>0</v>
      </c>
    </row>
    <row r="458" spans="1:68" ht="37.5" customHeight="1" x14ac:dyDescent="0.25">
      <c r="A458" s="60" t="s">
        <v>748</v>
      </c>
      <c r="B458" s="60" t="s">
        <v>750</v>
      </c>
      <c r="C458" s="34">
        <v>4301031361</v>
      </c>
      <c r="D458" s="798">
        <v>4607091389524</v>
      </c>
      <c r="E458" s="798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46" t="s">
        <v>751</v>
      </c>
      <c r="Q458" s="800"/>
      <c r="R458" s="800"/>
      <c r="S458" s="800"/>
      <c r="T458" s="801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3"/>
        <v>0</v>
      </c>
      <c r="Z458" s="39" t="str">
        <f t="shared" si="88"/>
        <v/>
      </c>
      <c r="AA458" s="65" t="s">
        <v>45</v>
      </c>
      <c r="AB458" s="66" t="s">
        <v>45</v>
      </c>
      <c r="AC458" s="561" t="s">
        <v>745</v>
      </c>
      <c r="AG458" s="75"/>
      <c r="AJ458" s="79"/>
      <c r="AK458" s="79"/>
      <c r="BB458" s="562" t="s">
        <v>66</v>
      </c>
      <c r="BM458" s="75">
        <f t="shared" si="84"/>
        <v>0</v>
      </c>
      <c r="BN458" s="75">
        <f t="shared" si="85"/>
        <v>0</v>
      </c>
      <c r="BO458" s="75">
        <f t="shared" si="86"/>
        <v>0</v>
      </c>
      <c r="BP458" s="75">
        <f t="shared" si="87"/>
        <v>0</v>
      </c>
    </row>
    <row r="459" spans="1:68" ht="27" customHeight="1" x14ac:dyDescent="0.25">
      <c r="A459" s="60" t="s">
        <v>752</v>
      </c>
      <c r="B459" s="60" t="s">
        <v>753</v>
      </c>
      <c r="C459" s="34">
        <v>4301031337</v>
      </c>
      <c r="D459" s="798">
        <v>4680115883161</v>
      </c>
      <c r="E459" s="798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10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800"/>
      <c r="R459" s="800"/>
      <c r="S459" s="800"/>
      <c r="T459" s="801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3"/>
        <v>0</v>
      </c>
      <c r="Z459" s="39" t="str">
        <f t="shared" si="88"/>
        <v/>
      </c>
      <c r="AA459" s="65" t="s">
        <v>45</v>
      </c>
      <c r="AB459" s="66" t="s">
        <v>45</v>
      </c>
      <c r="AC459" s="563" t="s">
        <v>754</v>
      </c>
      <c r="AG459" s="75"/>
      <c r="AJ459" s="79"/>
      <c r="AK459" s="79"/>
      <c r="BB459" s="564" t="s">
        <v>66</v>
      </c>
      <c r="BM459" s="75">
        <f t="shared" si="84"/>
        <v>0</v>
      </c>
      <c r="BN459" s="75">
        <f t="shared" si="85"/>
        <v>0</v>
      </c>
      <c r="BO459" s="75">
        <f t="shared" si="86"/>
        <v>0</v>
      </c>
      <c r="BP459" s="75">
        <f t="shared" si="87"/>
        <v>0</v>
      </c>
    </row>
    <row r="460" spans="1:68" ht="27" customHeight="1" x14ac:dyDescent="0.25">
      <c r="A460" s="60" t="s">
        <v>755</v>
      </c>
      <c r="B460" s="60" t="s">
        <v>756</v>
      </c>
      <c r="C460" s="34">
        <v>4301031333</v>
      </c>
      <c r="D460" s="798">
        <v>4607091389531</v>
      </c>
      <c r="E460" s="798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10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00"/>
      <c r="R460" s="800"/>
      <c r="S460" s="800"/>
      <c r="T460" s="801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3"/>
        <v>0</v>
      </c>
      <c r="Z460" s="39" t="str">
        <f t="shared" si="88"/>
        <v/>
      </c>
      <c r="AA460" s="65" t="s">
        <v>45</v>
      </c>
      <c r="AB460" s="66" t="s">
        <v>45</v>
      </c>
      <c r="AC460" s="565" t="s">
        <v>757</v>
      </c>
      <c r="AG460" s="75"/>
      <c r="AJ460" s="79"/>
      <c r="AK460" s="79"/>
      <c r="BB460" s="566" t="s">
        <v>66</v>
      </c>
      <c r="BM460" s="75">
        <f t="shared" si="84"/>
        <v>0</v>
      </c>
      <c r="BN460" s="75">
        <f t="shared" si="85"/>
        <v>0</v>
      </c>
      <c r="BO460" s="75">
        <f t="shared" si="86"/>
        <v>0</v>
      </c>
      <c r="BP460" s="75">
        <f t="shared" si="87"/>
        <v>0</v>
      </c>
    </row>
    <row r="461" spans="1:68" ht="27" customHeight="1" x14ac:dyDescent="0.25">
      <c r="A461" s="60" t="s">
        <v>755</v>
      </c>
      <c r="B461" s="60" t="s">
        <v>758</v>
      </c>
      <c r="C461" s="34">
        <v>4301031358</v>
      </c>
      <c r="D461" s="798">
        <v>4607091389531</v>
      </c>
      <c r="E461" s="798"/>
      <c r="F461" s="59">
        <v>0.35</v>
      </c>
      <c r="G461" s="35">
        <v>6</v>
      </c>
      <c r="H461" s="59">
        <v>2.1</v>
      </c>
      <c r="I461" s="59">
        <v>2.23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50</v>
      </c>
      <c r="P461" s="10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800"/>
      <c r="R461" s="800"/>
      <c r="S461" s="800"/>
      <c r="T461" s="80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3"/>
        <v>0</v>
      </c>
      <c r="Z461" s="39" t="str">
        <f t="shared" si="88"/>
        <v/>
      </c>
      <c r="AA461" s="65" t="s">
        <v>45</v>
      </c>
      <c r="AB461" s="66" t="s">
        <v>45</v>
      </c>
      <c r="AC461" s="567" t="s">
        <v>757</v>
      </c>
      <c r="AG461" s="75"/>
      <c r="AJ461" s="79"/>
      <c r="AK461" s="79"/>
      <c r="BB461" s="568" t="s">
        <v>66</v>
      </c>
      <c r="BM461" s="75">
        <f t="shared" si="84"/>
        <v>0</v>
      </c>
      <c r="BN461" s="75">
        <f t="shared" si="85"/>
        <v>0</v>
      </c>
      <c r="BO461" s="75">
        <f t="shared" si="86"/>
        <v>0</v>
      </c>
      <c r="BP461" s="75">
        <f t="shared" si="87"/>
        <v>0</v>
      </c>
    </row>
    <row r="462" spans="1:68" ht="37.5" customHeight="1" x14ac:dyDescent="0.25">
      <c r="A462" s="60" t="s">
        <v>759</v>
      </c>
      <c r="B462" s="60" t="s">
        <v>760</v>
      </c>
      <c r="C462" s="34">
        <v>4301031360</v>
      </c>
      <c r="D462" s="798">
        <v>4607091384345</v>
      </c>
      <c r="E462" s="798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10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800"/>
      <c r="R462" s="800"/>
      <c r="S462" s="800"/>
      <c r="T462" s="80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83"/>
        <v>0</v>
      </c>
      <c r="Z462" s="39" t="str">
        <f t="shared" si="88"/>
        <v/>
      </c>
      <c r="AA462" s="65" t="s">
        <v>45</v>
      </c>
      <c r="AB462" s="66" t="s">
        <v>45</v>
      </c>
      <c r="AC462" s="569" t="s">
        <v>754</v>
      </c>
      <c r="AG462" s="75"/>
      <c r="AJ462" s="79"/>
      <c r="AK462" s="79"/>
      <c r="BB462" s="570" t="s">
        <v>66</v>
      </c>
      <c r="BM462" s="75">
        <f t="shared" si="84"/>
        <v>0</v>
      </c>
      <c r="BN462" s="75">
        <f t="shared" si="85"/>
        <v>0</v>
      </c>
      <c r="BO462" s="75">
        <f t="shared" si="86"/>
        <v>0</v>
      </c>
      <c r="BP462" s="75">
        <f t="shared" si="87"/>
        <v>0</v>
      </c>
    </row>
    <row r="463" spans="1:68" ht="27" customHeight="1" x14ac:dyDescent="0.25">
      <c r="A463" s="60" t="s">
        <v>761</v>
      </c>
      <c r="B463" s="60" t="s">
        <v>762</v>
      </c>
      <c r="C463" s="34">
        <v>4301031338</v>
      </c>
      <c r="D463" s="798">
        <v>4680115883185</v>
      </c>
      <c r="E463" s="798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83</v>
      </c>
      <c r="L463" s="35"/>
      <c r="M463" s="36" t="s">
        <v>82</v>
      </c>
      <c r="N463" s="36"/>
      <c r="O463" s="35">
        <v>50</v>
      </c>
      <c r="P46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800"/>
      <c r="R463" s="800"/>
      <c r="S463" s="800"/>
      <c r="T463" s="80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83"/>
        <v>0</v>
      </c>
      <c r="Z463" s="39" t="str">
        <f t="shared" si="88"/>
        <v/>
      </c>
      <c r="AA463" s="65" t="s">
        <v>45</v>
      </c>
      <c r="AB463" s="66" t="s">
        <v>45</v>
      </c>
      <c r="AC463" s="571" t="s">
        <v>731</v>
      </c>
      <c r="AG463" s="75"/>
      <c r="AJ463" s="79"/>
      <c r="AK463" s="79"/>
      <c r="BB463" s="572" t="s">
        <v>66</v>
      </c>
      <c r="BM463" s="75">
        <f t="shared" si="84"/>
        <v>0</v>
      </c>
      <c r="BN463" s="75">
        <f t="shared" si="85"/>
        <v>0</v>
      </c>
      <c r="BO463" s="75">
        <f t="shared" si="86"/>
        <v>0</v>
      </c>
      <c r="BP463" s="75">
        <f t="shared" si="87"/>
        <v>0</v>
      </c>
    </row>
    <row r="464" spans="1:68" ht="27" customHeight="1" x14ac:dyDescent="0.25">
      <c r="A464" s="60" t="s">
        <v>761</v>
      </c>
      <c r="B464" s="60" t="s">
        <v>763</v>
      </c>
      <c r="C464" s="34">
        <v>4301031255</v>
      </c>
      <c r="D464" s="798">
        <v>4680115883185</v>
      </c>
      <c r="E464" s="798"/>
      <c r="F464" s="59">
        <v>0.28000000000000003</v>
      </c>
      <c r="G464" s="35">
        <v>6</v>
      </c>
      <c r="H464" s="59">
        <v>1.68</v>
      </c>
      <c r="I464" s="59">
        <v>1.81</v>
      </c>
      <c r="J464" s="35">
        <v>234</v>
      </c>
      <c r="K464" s="35" t="s">
        <v>83</v>
      </c>
      <c r="L464" s="35"/>
      <c r="M464" s="36" t="s">
        <v>82</v>
      </c>
      <c r="N464" s="36"/>
      <c r="O464" s="35">
        <v>45</v>
      </c>
      <c r="P464" s="10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800"/>
      <c r="R464" s="800"/>
      <c r="S464" s="800"/>
      <c r="T464" s="80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83"/>
        <v>0</v>
      </c>
      <c r="Z464" s="39" t="str">
        <f t="shared" si="88"/>
        <v/>
      </c>
      <c r="AA464" s="65" t="s">
        <v>45</v>
      </c>
      <c r="AB464" s="66" t="s">
        <v>45</v>
      </c>
      <c r="AC464" s="573" t="s">
        <v>764</v>
      </c>
      <c r="AG464" s="75"/>
      <c r="AJ464" s="79"/>
      <c r="AK464" s="79"/>
      <c r="BB464" s="574" t="s">
        <v>66</v>
      </c>
      <c r="BM464" s="75">
        <f t="shared" si="84"/>
        <v>0</v>
      </c>
      <c r="BN464" s="75">
        <f t="shared" si="85"/>
        <v>0</v>
      </c>
      <c r="BO464" s="75">
        <f t="shared" si="86"/>
        <v>0</v>
      </c>
      <c r="BP464" s="75">
        <f t="shared" si="87"/>
        <v>0</v>
      </c>
    </row>
    <row r="465" spans="1:68" x14ac:dyDescent="0.2">
      <c r="A465" s="805"/>
      <c r="B465" s="805"/>
      <c r="C465" s="805"/>
      <c r="D465" s="805"/>
      <c r="E465" s="805"/>
      <c r="F465" s="805"/>
      <c r="G465" s="805"/>
      <c r="H465" s="805"/>
      <c r="I465" s="805"/>
      <c r="J465" s="805"/>
      <c r="K465" s="805"/>
      <c r="L465" s="805"/>
      <c r="M465" s="805"/>
      <c r="N465" s="805"/>
      <c r="O465" s="806"/>
      <c r="P465" s="802" t="s">
        <v>40</v>
      </c>
      <c r="Q465" s="803"/>
      <c r="R465" s="803"/>
      <c r="S465" s="803"/>
      <c r="T465" s="803"/>
      <c r="U465" s="803"/>
      <c r="V465" s="804"/>
      <c r="W465" s="40" t="s">
        <v>39</v>
      </c>
      <c r="X465" s="4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47.61904761904762</v>
      </c>
      <c r="Y465" s="4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48</v>
      </c>
      <c r="Z465" s="4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0.36143999999999998</v>
      </c>
      <c r="AA465" s="64"/>
      <c r="AB465" s="64"/>
      <c r="AC465" s="64"/>
    </row>
    <row r="466" spans="1:68" x14ac:dyDescent="0.2">
      <c r="A466" s="805"/>
      <c r="B466" s="805"/>
      <c r="C466" s="805"/>
      <c r="D466" s="805"/>
      <c r="E466" s="805"/>
      <c r="F466" s="805"/>
      <c r="G466" s="805"/>
      <c r="H466" s="805"/>
      <c r="I466" s="805"/>
      <c r="J466" s="805"/>
      <c r="K466" s="805"/>
      <c r="L466" s="805"/>
      <c r="M466" s="805"/>
      <c r="N466" s="805"/>
      <c r="O466" s="806"/>
      <c r="P466" s="802" t="s">
        <v>40</v>
      </c>
      <c r="Q466" s="803"/>
      <c r="R466" s="803"/>
      <c r="S466" s="803"/>
      <c r="T466" s="803"/>
      <c r="U466" s="803"/>
      <c r="V466" s="804"/>
      <c r="W466" s="40" t="s">
        <v>0</v>
      </c>
      <c r="X466" s="41">
        <f>IFERROR(SUM(X446:X464),"0")</f>
        <v>200</v>
      </c>
      <c r="Y466" s="41">
        <f>IFERROR(SUM(Y446:Y464),"0")</f>
        <v>201.60000000000002</v>
      </c>
      <c r="Z466" s="40"/>
      <c r="AA466" s="64"/>
      <c r="AB466" s="64"/>
      <c r="AC466" s="64"/>
    </row>
    <row r="467" spans="1:68" ht="14.25" customHeight="1" x14ac:dyDescent="0.25">
      <c r="A467" s="797" t="s">
        <v>84</v>
      </c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797"/>
      <c r="P467" s="797"/>
      <c r="Q467" s="797"/>
      <c r="R467" s="797"/>
      <c r="S467" s="797"/>
      <c r="T467" s="797"/>
      <c r="U467" s="797"/>
      <c r="V467" s="797"/>
      <c r="W467" s="797"/>
      <c r="X467" s="797"/>
      <c r="Y467" s="797"/>
      <c r="Z467" s="797"/>
      <c r="AA467" s="63"/>
      <c r="AB467" s="63"/>
      <c r="AC467" s="63"/>
    </row>
    <row r="468" spans="1:68" ht="27" customHeight="1" x14ac:dyDescent="0.25">
      <c r="A468" s="60" t="s">
        <v>765</v>
      </c>
      <c r="B468" s="60" t="s">
        <v>766</v>
      </c>
      <c r="C468" s="34">
        <v>4301051284</v>
      </c>
      <c r="D468" s="798">
        <v>4607091384352</v>
      </c>
      <c r="E468" s="798"/>
      <c r="F468" s="59">
        <v>0.6</v>
      </c>
      <c r="G468" s="35">
        <v>4</v>
      </c>
      <c r="H468" s="59">
        <v>2.4</v>
      </c>
      <c r="I468" s="59">
        <v>2.6459999999999999</v>
      </c>
      <c r="J468" s="35">
        <v>132</v>
      </c>
      <c r="K468" s="35" t="s">
        <v>88</v>
      </c>
      <c r="L468" s="35"/>
      <c r="M468" s="36" t="s">
        <v>133</v>
      </c>
      <c r="N468" s="36"/>
      <c r="O468" s="35">
        <v>45</v>
      </c>
      <c r="P468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800"/>
      <c r="R468" s="800"/>
      <c r="S468" s="800"/>
      <c r="T468" s="801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75" t="s">
        <v>767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customHeight="1" x14ac:dyDescent="0.25">
      <c r="A469" s="60" t="s">
        <v>768</v>
      </c>
      <c r="B469" s="60" t="s">
        <v>769</v>
      </c>
      <c r="C469" s="34">
        <v>4301051431</v>
      </c>
      <c r="D469" s="798">
        <v>4607091389654</v>
      </c>
      <c r="E469" s="798"/>
      <c r="F469" s="59">
        <v>0.33</v>
      </c>
      <c r="G469" s="35">
        <v>6</v>
      </c>
      <c r="H469" s="59">
        <v>1.98</v>
      </c>
      <c r="I469" s="59">
        <v>2.258</v>
      </c>
      <c r="J469" s="35">
        <v>156</v>
      </c>
      <c r="K469" s="35" t="s">
        <v>88</v>
      </c>
      <c r="L469" s="35"/>
      <c r="M469" s="36" t="s">
        <v>133</v>
      </c>
      <c r="N469" s="36"/>
      <c r="O469" s="35">
        <v>45</v>
      </c>
      <c r="P469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800"/>
      <c r="R469" s="800"/>
      <c r="S469" s="800"/>
      <c r="T469" s="801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7" t="s">
        <v>770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05"/>
      <c r="B470" s="805"/>
      <c r="C470" s="805"/>
      <c r="D470" s="805"/>
      <c r="E470" s="805"/>
      <c r="F470" s="805"/>
      <c r="G470" s="805"/>
      <c r="H470" s="805"/>
      <c r="I470" s="805"/>
      <c r="J470" s="805"/>
      <c r="K470" s="805"/>
      <c r="L470" s="805"/>
      <c r="M470" s="805"/>
      <c r="N470" s="805"/>
      <c r="O470" s="806"/>
      <c r="P470" s="802" t="s">
        <v>40</v>
      </c>
      <c r="Q470" s="803"/>
      <c r="R470" s="803"/>
      <c r="S470" s="803"/>
      <c r="T470" s="803"/>
      <c r="U470" s="803"/>
      <c r="V470" s="804"/>
      <c r="W470" s="40" t="s">
        <v>39</v>
      </c>
      <c r="X470" s="41">
        <f>IFERROR(X468/H468,"0")+IFERROR(X469/H469,"0")</f>
        <v>0</v>
      </c>
      <c r="Y470" s="41">
        <f>IFERROR(Y468/H468,"0")+IFERROR(Y469/H469,"0")</f>
        <v>0</v>
      </c>
      <c r="Z470" s="41">
        <f>IFERROR(IF(Z468="",0,Z468),"0")+IFERROR(IF(Z469="",0,Z469),"0")</f>
        <v>0</v>
      </c>
      <c r="AA470" s="64"/>
      <c r="AB470" s="64"/>
      <c r="AC470" s="64"/>
    </row>
    <row r="471" spans="1:68" x14ac:dyDescent="0.2">
      <c r="A471" s="805"/>
      <c r="B471" s="805"/>
      <c r="C471" s="805"/>
      <c r="D471" s="805"/>
      <c r="E471" s="805"/>
      <c r="F471" s="805"/>
      <c r="G471" s="805"/>
      <c r="H471" s="805"/>
      <c r="I471" s="805"/>
      <c r="J471" s="805"/>
      <c r="K471" s="805"/>
      <c r="L471" s="805"/>
      <c r="M471" s="805"/>
      <c r="N471" s="805"/>
      <c r="O471" s="806"/>
      <c r="P471" s="802" t="s">
        <v>40</v>
      </c>
      <c r="Q471" s="803"/>
      <c r="R471" s="803"/>
      <c r="S471" s="803"/>
      <c r="T471" s="803"/>
      <c r="U471" s="803"/>
      <c r="V471" s="804"/>
      <c r="W471" s="40" t="s">
        <v>0</v>
      </c>
      <c r="X471" s="41">
        <f>IFERROR(SUM(X468:X469),"0")</f>
        <v>0</v>
      </c>
      <c r="Y471" s="41">
        <f>IFERROR(SUM(Y468:Y469),"0")</f>
        <v>0</v>
      </c>
      <c r="Z471" s="40"/>
      <c r="AA471" s="64"/>
      <c r="AB471" s="64"/>
      <c r="AC471" s="64"/>
    </row>
    <row r="472" spans="1:68" ht="14.25" customHeight="1" x14ac:dyDescent="0.25">
      <c r="A472" s="797" t="s">
        <v>114</v>
      </c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7"/>
      <c r="P472" s="797"/>
      <c r="Q472" s="797"/>
      <c r="R472" s="797"/>
      <c r="S472" s="797"/>
      <c r="T472" s="797"/>
      <c r="U472" s="797"/>
      <c r="V472" s="797"/>
      <c r="W472" s="797"/>
      <c r="X472" s="797"/>
      <c r="Y472" s="797"/>
      <c r="Z472" s="797"/>
      <c r="AA472" s="63"/>
      <c r="AB472" s="63"/>
      <c r="AC472" s="63"/>
    </row>
    <row r="473" spans="1:68" ht="27" customHeight="1" x14ac:dyDescent="0.25">
      <c r="A473" s="60" t="s">
        <v>771</v>
      </c>
      <c r="B473" s="60" t="s">
        <v>772</v>
      </c>
      <c r="C473" s="34">
        <v>4301032045</v>
      </c>
      <c r="D473" s="798">
        <v>4680115884335</v>
      </c>
      <c r="E473" s="798"/>
      <c r="F473" s="59">
        <v>0.06</v>
      </c>
      <c r="G473" s="35">
        <v>20</v>
      </c>
      <c r="H473" s="59">
        <v>1.2</v>
      </c>
      <c r="I473" s="59">
        <v>1.8</v>
      </c>
      <c r="J473" s="35">
        <v>200</v>
      </c>
      <c r="K473" s="35" t="s">
        <v>775</v>
      </c>
      <c r="L473" s="35"/>
      <c r="M473" s="36" t="s">
        <v>774</v>
      </c>
      <c r="N473" s="36"/>
      <c r="O473" s="35">
        <v>60</v>
      </c>
      <c r="P473" s="10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800"/>
      <c r="R473" s="800"/>
      <c r="S473" s="800"/>
      <c r="T473" s="801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IFERROR(IF(Y473=0,"",ROUNDUP(Y473/H473,0)*0.00627),"")</f>
        <v/>
      </c>
      <c r="AA473" s="65" t="s">
        <v>45</v>
      </c>
      <c r="AB473" s="66" t="s">
        <v>45</v>
      </c>
      <c r="AC473" s="579" t="s">
        <v>773</v>
      </c>
      <c r="AG473" s="75"/>
      <c r="AJ473" s="79"/>
      <c r="AK473" s="79"/>
      <c r="BB473" s="580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776</v>
      </c>
      <c r="B474" s="60" t="s">
        <v>777</v>
      </c>
      <c r="C474" s="34">
        <v>4301170011</v>
      </c>
      <c r="D474" s="798">
        <v>4680115884113</v>
      </c>
      <c r="E474" s="798"/>
      <c r="F474" s="59">
        <v>0.11</v>
      </c>
      <c r="G474" s="35">
        <v>12</v>
      </c>
      <c r="H474" s="59">
        <v>1.32</v>
      </c>
      <c r="I474" s="59">
        <v>1.88</v>
      </c>
      <c r="J474" s="35">
        <v>200</v>
      </c>
      <c r="K474" s="35" t="s">
        <v>775</v>
      </c>
      <c r="L474" s="35"/>
      <c r="M474" s="36" t="s">
        <v>774</v>
      </c>
      <c r="N474" s="36"/>
      <c r="O474" s="35">
        <v>150</v>
      </c>
      <c r="P474" s="10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800"/>
      <c r="R474" s="800"/>
      <c r="S474" s="800"/>
      <c r="T474" s="801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IFERROR(IF(Y474=0,"",ROUNDUP(Y474/H474,0)*0.00627),"")</f>
        <v/>
      </c>
      <c r="AA474" s="65" t="s">
        <v>45</v>
      </c>
      <c r="AB474" s="66" t="s">
        <v>45</v>
      </c>
      <c r="AC474" s="581" t="s">
        <v>778</v>
      </c>
      <c r="AG474" s="75"/>
      <c r="AJ474" s="79"/>
      <c r="AK474" s="79"/>
      <c r="BB474" s="582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805"/>
      <c r="B475" s="805"/>
      <c r="C475" s="805"/>
      <c r="D475" s="805"/>
      <c r="E475" s="805"/>
      <c r="F475" s="805"/>
      <c r="G475" s="805"/>
      <c r="H475" s="805"/>
      <c r="I475" s="805"/>
      <c r="J475" s="805"/>
      <c r="K475" s="805"/>
      <c r="L475" s="805"/>
      <c r="M475" s="805"/>
      <c r="N475" s="805"/>
      <c r="O475" s="806"/>
      <c r="P475" s="802" t="s">
        <v>40</v>
      </c>
      <c r="Q475" s="803"/>
      <c r="R475" s="803"/>
      <c r="S475" s="803"/>
      <c r="T475" s="803"/>
      <c r="U475" s="803"/>
      <c r="V475" s="804"/>
      <c r="W475" s="40" t="s">
        <v>39</v>
      </c>
      <c r="X475" s="41">
        <f>IFERROR(X473/H473,"0")+IFERROR(X474/H474,"0")</f>
        <v>0</v>
      </c>
      <c r="Y475" s="41">
        <f>IFERROR(Y473/H473,"0")+IFERROR(Y474/H474,"0")</f>
        <v>0</v>
      </c>
      <c r="Z475" s="41">
        <f>IFERROR(IF(Z473="",0,Z473),"0")+IFERROR(IF(Z474="",0,Z474),"0")</f>
        <v>0</v>
      </c>
      <c r="AA475" s="64"/>
      <c r="AB475" s="64"/>
      <c r="AC475" s="64"/>
    </row>
    <row r="476" spans="1:68" x14ac:dyDescent="0.2">
      <c r="A476" s="805"/>
      <c r="B476" s="805"/>
      <c r="C476" s="805"/>
      <c r="D476" s="805"/>
      <c r="E476" s="805"/>
      <c r="F476" s="805"/>
      <c r="G476" s="805"/>
      <c r="H476" s="805"/>
      <c r="I476" s="805"/>
      <c r="J476" s="805"/>
      <c r="K476" s="805"/>
      <c r="L476" s="805"/>
      <c r="M476" s="805"/>
      <c r="N476" s="805"/>
      <c r="O476" s="806"/>
      <c r="P476" s="802" t="s">
        <v>40</v>
      </c>
      <c r="Q476" s="803"/>
      <c r="R476" s="803"/>
      <c r="S476" s="803"/>
      <c r="T476" s="803"/>
      <c r="U476" s="803"/>
      <c r="V476" s="804"/>
      <c r="W476" s="40" t="s">
        <v>0</v>
      </c>
      <c r="X476" s="41">
        <f>IFERROR(SUM(X473:X474),"0")</f>
        <v>0</v>
      </c>
      <c r="Y476" s="41">
        <f>IFERROR(SUM(Y473:Y474),"0")</f>
        <v>0</v>
      </c>
      <c r="Z476" s="40"/>
      <c r="AA476" s="64"/>
      <c r="AB476" s="64"/>
      <c r="AC476" s="64"/>
    </row>
    <row r="477" spans="1:68" ht="16.5" customHeight="1" x14ac:dyDescent="0.25">
      <c r="A477" s="796" t="s">
        <v>779</v>
      </c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6"/>
      <c r="P477" s="796"/>
      <c r="Q477" s="796"/>
      <c r="R477" s="796"/>
      <c r="S477" s="796"/>
      <c r="T477" s="796"/>
      <c r="U477" s="796"/>
      <c r="V477" s="796"/>
      <c r="W477" s="796"/>
      <c r="X477" s="796"/>
      <c r="Y477" s="796"/>
      <c r="Z477" s="796"/>
      <c r="AA477" s="62"/>
      <c r="AB477" s="62"/>
      <c r="AC477" s="62"/>
    </row>
    <row r="478" spans="1:68" ht="14.25" customHeight="1" x14ac:dyDescent="0.25">
      <c r="A478" s="797" t="s">
        <v>177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63"/>
      <c r="AB478" s="63"/>
      <c r="AC478" s="63"/>
    </row>
    <row r="479" spans="1:68" ht="27" customHeight="1" x14ac:dyDescent="0.25">
      <c r="A479" s="60" t="s">
        <v>780</v>
      </c>
      <c r="B479" s="60" t="s">
        <v>781</v>
      </c>
      <c r="C479" s="34">
        <v>4301020315</v>
      </c>
      <c r="D479" s="798">
        <v>4607091389364</v>
      </c>
      <c r="E479" s="798"/>
      <c r="F479" s="59">
        <v>0.42</v>
      </c>
      <c r="G479" s="35">
        <v>6</v>
      </c>
      <c r="H479" s="59">
        <v>2.52</v>
      </c>
      <c r="I479" s="59">
        <v>2.75</v>
      </c>
      <c r="J479" s="35">
        <v>156</v>
      </c>
      <c r="K479" s="35" t="s">
        <v>88</v>
      </c>
      <c r="L479" s="35"/>
      <c r="M479" s="36" t="s">
        <v>82</v>
      </c>
      <c r="N479" s="36"/>
      <c r="O479" s="35">
        <v>40</v>
      </c>
      <c r="P479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800"/>
      <c r="R479" s="800"/>
      <c r="S479" s="800"/>
      <c r="T479" s="801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83" t="s">
        <v>782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805"/>
      <c r="B480" s="805"/>
      <c r="C480" s="805"/>
      <c r="D480" s="805"/>
      <c r="E480" s="805"/>
      <c r="F480" s="805"/>
      <c r="G480" s="805"/>
      <c r="H480" s="805"/>
      <c r="I480" s="805"/>
      <c r="J480" s="805"/>
      <c r="K480" s="805"/>
      <c r="L480" s="805"/>
      <c r="M480" s="805"/>
      <c r="N480" s="805"/>
      <c r="O480" s="806"/>
      <c r="P480" s="802" t="s">
        <v>40</v>
      </c>
      <c r="Q480" s="803"/>
      <c r="R480" s="803"/>
      <c r="S480" s="803"/>
      <c r="T480" s="803"/>
      <c r="U480" s="803"/>
      <c r="V480" s="804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805"/>
      <c r="B481" s="805"/>
      <c r="C481" s="805"/>
      <c r="D481" s="805"/>
      <c r="E481" s="805"/>
      <c r="F481" s="805"/>
      <c r="G481" s="805"/>
      <c r="H481" s="805"/>
      <c r="I481" s="805"/>
      <c r="J481" s="805"/>
      <c r="K481" s="805"/>
      <c r="L481" s="805"/>
      <c r="M481" s="805"/>
      <c r="N481" s="805"/>
      <c r="O481" s="806"/>
      <c r="P481" s="802" t="s">
        <v>40</v>
      </c>
      <c r="Q481" s="803"/>
      <c r="R481" s="803"/>
      <c r="S481" s="803"/>
      <c r="T481" s="803"/>
      <c r="U481" s="803"/>
      <c r="V481" s="804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customHeight="1" x14ac:dyDescent="0.25">
      <c r="A482" s="797" t="s">
        <v>78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63"/>
      <c r="AB482" s="63"/>
      <c r="AC482" s="63"/>
    </row>
    <row r="483" spans="1:68" ht="27" customHeight="1" x14ac:dyDescent="0.25">
      <c r="A483" s="60" t="s">
        <v>783</v>
      </c>
      <c r="B483" s="60" t="s">
        <v>784</v>
      </c>
      <c r="C483" s="34">
        <v>4301031324</v>
      </c>
      <c r="D483" s="798">
        <v>4607091389739</v>
      </c>
      <c r="E483" s="798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/>
      <c r="M483" s="36" t="s">
        <v>82</v>
      </c>
      <c r="N483" s="36"/>
      <c r="O483" s="35">
        <v>50</v>
      </c>
      <c r="P483" s="10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800"/>
      <c r="R483" s="800"/>
      <c r="S483" s="800"/>
      <c r="T483" s="801"/>
      <c r="U483" s="37" t="s">
        <v>45</v>
      </c>
      <c r="V483" s="37" t="s">
        <v>45</v>
      </c>
      <c r="W483" s="38" t="s">
        <v>0</v>
      </c>
      <c r="X483" s="56">
        <v>25</v>
      </c>
      <c r="Y483" s="53">
        <f>IFERROR(IF(X483="",0,CEILING((X483/$H483),1)*$H483),"")</f>
        <v>25.200000000000003</v>
      </c>
      <c r="Z483" s="39">
        <f>IFERROR(IF(Y483=0,"",ROUNDUP(Y483/H483,0)*0.00753),"")</f>
        <v>4.5179999999999998E-2</v>
      </c>
      <c r="AA483" s="65" t="s">
        <v>45</v>
      </c>
      <c r="AB483" s="66" t="s">
        <v>45</v>
      </c>
      <c r="AC483" s="585" t="s">
        <v>785</v>
      </c>
      <c r="AG483" s="75"/>
      <c r="AJ483" s="79"/>
      <c r="AK483" s="79"/>
      <c r="BB483" s="586" t="s">
        <v>66</v>
      </c>
      <c r="BM483" s="75">
        <f>IFERROR(X483*I483/H483,"0")</f>
        <v>26.369047619047617</v>
      </c>
      <c r="BN483" s="75">
        <f>IFERROR(Y483*I483/H483,"0")</f>
        <v>26.580000000000002</v>
      </c>
      <c r="BO483" s="75">
        <f>IFERROR(1/J483*(X483/H483),"0")</f>
        <v>3.815628815628816E-2</v>
      </c>
      <c r="BP483" s="75">
        <f>IFERROR(1/J483*(Y483/H483),"0")</f>
        <v>3.8461538461538464E-2</v>
      </c>
    </row>
    <row r="484" spans="1:68" ht="27" customHeight="1" x14ac:dyDescent="0.25">
      <c r="A484" s="60" t="s">
        <v>786</v>
      </c>
      <c r="B484" s="60" t="s">
        <v>787</v>
      </c>
      <c r="C484" s="34">
        <v>4301031363</v>
      </c>
      <c r="D484" s="798">
        <v>4607091389425</v>
      </c>
      <c r="E484" s="798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800"/>
      <c r="R484" s="800"/>
      <c r="S484" s="800"/>
      <c r="T484" s="801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788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789</v>
      </c>
      <c r="B485" s="60" t="s">
        <v>790</v>
      </c>
      <c r="C485" s="34">
        <v>4301031334</v>
      </c>
      <c r="D485" s="798">
        <v>4680115880771</v>
      </c>
      <c r="E485" s="798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6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800"/>
      <c r="R485" s="800"/>
      <c r="S485" s="800"/>
      <c r="T485" s="801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791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27" customHeight="1" x14ac:dyDescent="0.25">
      <c r="A486" s="60" t="s">
        <v>792</v>
      </c>
      <c r="B486" s="60" t="s">
        <v>793</v>
      </c>
      <c r="C486" s="34">
        <v>4301031327</v>
      </c>
      <c r="D486" s="798">
        <v>4607091389500</v>
      </c>
      <c r="E486" s="798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10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800"/>
      <c r="R486" s="800"/>
      <c r="S486" s="800"/>
      <c r="T486" s="801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IFERROR(IF(Y486=0,"",ROUNDUP(Y486/H486,0)*0.00502),"")</f>
        <v/>
      </c>
      <c r="AA486" s="65" t="s">
        <v>45</v>
      </c>
      <c r="AB486" s="66" t="s">
        <v>45</v>
      </c>
      <c r="AC486" s="591" t="s">
        <v>791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792</v>
      </c>
      <c r="B487" s="60" t="s">
        <v>794</v>
      </c>
      <c r="C487" s="34">
        <v>4301031359</v>
      </c>
      <c r="D487" s="798">
        <v>4607091389500</v>
      </c>
      <c r="E487" s="798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1062" t="s">
        <v>795</v>
      </c>
      <c r="Q487" s="800"/>
      <c r="R487" s="800"/>
      <c r="S487" s="800"/>
      <c r="T487" s="80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IFERROR(IF(Y487=0,"",ROUNDUP(Y487/H487,0)*0.00502),"")</f>
        <v/>
      </c>
      <c r="AA487" s="65" t="s">
        <v>45</v>
      </c>
      <c r="AB487" s="66" t="s">
        <v>45</v>
      </c>
      <c r="AC487" s="593" t="s">
        <v>791</v>
      </c>
      <c r="AG487" s="75"/>
      <c r="AJ487" s="79"/>
      <c r="AK487" s="79"/>
      <c r="BB487" s="59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805"/>
      <c r="B488" s="805"/>
      <c r="C488" s="805"/>
      <c r="D488" s="805"/>
      <c r="E488" s="805"/>
      <c r="F488" s="805"/>
      <c r="G488" s="805"/>
      <c r="H488" s="805"/>
      <c r="I488" s="805"/>
      <c r="J488" s="805"/>
      <c r="K488" s="805"/>
      <c r="L488" s="805"/>
      <c r="M488" s="805"/>
      <c r="N488" s="805"/>
      <c r="O488" s="806"/>
      <c r="P488" s="802" t="s">
        <v>40</v>
      </c>
      <c r="Q488" s="803"/>
      <c r="R488" s="803"/>
      <c r="S488" s="803"/>
      <c r="T488" s="803"/>
      <c r="U488" s="803"/>
      <c r="V488" s="804"/>
      <c r="W488" s="40" t="s">
        <v>39</v>
      </c>
      <c r="X488" s="41">
        <f>IFERROR(X483/H483,"0")+IFERROR(X484/H484,"0")+IFERROR(X485/H485,"0")+IFERROR(X486/H486,"0")+IFERROR(X487/H487,"0")</f>
        <v>5.9523809523809526</v>
      </c>
      <c r="Y488" s="41">
        <f>IFERROR(Y483/H483,"0")+IFERROR(Y484/H484,"0")+IFERROR(Y485/H485,"0")+IFERROR(Y486/H486,"0")+IFERROR(Y487/H487,"0")</f>
        <v>6</v>
      </c>
      <c r="Z488" s="41">
        <f>IFERROR(IF(Z483="",0,Z483),"0")+IFERROR(IF(Z484="",0,Z484),"0")+IFERROR(IF(Z485="",0,Z485),"0")+IFERROR(IF(Z486="",0,Z486),"0")+IFERROR(IF(Z487="",0,Z487),"0")</f>
        <v>4.5179999999999998E-2</v>
      </c>
      <c r="AA488" s="64"/>
      <c r="AB488" s="64"/>
      <c r="AC488" s="64"/>
    </row>
    <row r="489" spans="1:68" x14ac:dyDescent="0.2">
      <c r="A489" s="805"/>
      <c r="B489" s="805"/>
      <c r="C489" s="805"/>
      <c r="D489" s="805"/>
      <c r="E489" s="805"/>
      <c r="F489" s="805"/>
      <c r="G489" s="805"/>
      <c r="H489" s="805"/>
      <c r="I489" s="805"/>
      <c r="J489" s="805"/>
      <c r="K489" s="805"/>
      <c r="L489" s="805"/>
      <c r="M489" s="805"/>
      <c r="N489" s="805"/>
      <c r="O489" s="806"/>
      <c r="P489" s="802" t="s">
        <v>40</v>
      </c>
      <c r="Q489" s="803"/>
      <c r="R489" s="803"/>
      <c r="S489" s="803"/>
      <c r="T489" s="803"/>
      <c r="U489" s="803"/>
      <c r="V489" s="804"/>
      <c r="W489" s="40" t="s">
        <v>0</v>
      </c>
      <c r="X489" s="41">
        <f>IFERROR(SUM(X483:X487),"0")</f>
        <v>25</v>
      </c>
      <c r="Y489" s="41">
        <f>IFERROR(SUM(Y483:Y487),"0")</f>
        <v>25.200000000000003</v>
      </c>
      <c r="Z489" s="40"/>
      <c r="AA489" s="64"/>
      <c r="AB489" s="64"/>
      <c r="AC489" s="64"/>
    </row>
    <row r="490" spans="1:68" ht="14.25" customHeight="1" x14ac:dyDescent="0.25">
      <c r="A490" s="797" t="s">
        <v>114</v>
      </c>
      <c r="B490" s="797"/>
      <c r="C490" s="797"/>
      <c r="D490" s="797"/>
      <c r="E490" s="797"/>
      <c r="F490" s="797"/>
      <c r="G490" s="797"/>
      <c r="H490" s="797"/>
      <c r="I490" s="797"/>
      <c r="J490" s="797"/>
      <c r="K490" s="797"/>
      <c r="L490" s="797"/>
      <c r="M490" s="797"/>
      <c r="N490" s="797"/>
      <c r="O490" s="797"/>
      <c r="P490" s="797"/>
      <c r="Q490" s="797"/>
      <c r="R490" s="797"/>
      <c r="S490" s="797"/>
      <c r="T490" s="797"/>
      <c r="U490" s="797"/>
      <c r="V490" s="797"/>
      <c r="W490" s="797"/>
      <c r="X490" s="797"/>
      <c r="Y490" s="797"/>
      <c r="Z490" s="797"/>
      <c r="AA490" s="63"/>
      <c r="AB490" s="63"/>
      <c r="AC490" s="63"/>
    </row>
    <row r="491" spans="1:68" ht="27" customHeight="1" x14ac:dyDescent="0.25">
      <c r="A491" s="60" t="s">
        <v>796</v>
      </c>
      <c r="B491" s="60" t="s">
        <v>797</v>
      </c>
      <c r="C491" s="34">
        <v>4301032046</v>
      </c>
      <c r="D491" s="798">
        <v>4680115884359</v>
      </c>
      <c r="E491" s="798"/>
      <c r="F491" s="59">
        <v>0.06</v>
      </c>
      <c r="G491" s="35">
        <v>20</v>
      </c>
      <c r="H491" s="59">
        <v>1.2</v>
      </c>
      <c r="I491" s="59">
        <v>1.8</v>
      </c>
      <c r="J491" s="35">
        <v>200</v>
      </c>
      <c r="K491" s="35" t="s">
        <v>775</v>
      </c>
      <c r="L491" s="35"/>
      <c r="M491" s="36" t="s">
        <v>774</v>
      </c>
      <c r="N491" s="36"/>
      <c r="O491" s="35">
        <v>60</v>
      </c>
      <c r="P491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800"/>
      <c r="R491" s="800"/>
      <c r="S491" s="800"/>
      <c r="T491" s="801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IFERROR(IF(Y491=0,"",ROUNDUP(Y491/H491,0)*0.00627),"")</f>
        <v/>
      </c>
      <c r="AA491" s="65" t="s">
        <v>45</v>
      </c>
      <c r="AB491" s="66" t="s">
        <v>45</v>
      </c>
      <c r="AC491" s="595" t="s">
        <v>778</v>
      </c>
      <c r="AG491" s="75"/>
      <c r="AJ491" s="79"/>
      <c r="AK491" s="79"/>
      <c r="BB491" s="596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x14ac:dyDescent="0.2">
      <c r="A492" s="805"/>
      <c r="B492" s="805"/>
      <c r="C492" s="805"/>
      <c r="D492" s="805"/>
      <c r="E492" s="805"/>
      <c r="F492" s="805"/>
      <c r="G492" s="805"/>
      <c r="H492" s="805"/>
      <c r="I492" s="805"/>
      <c r="J492" s="805"/>
      <c r="K492" s="805"/>
      <c r="L492" s="805"/>
      <c r="M492" s="805"/>
      <c r="N492" s="805"/>
      <c r="O492" s="806"/>
      <c r="P492" s="802" t="s">
        <v>40</v>
      </c>
      <c r="Q492" s="803"/>
      <c r="R492" s="803"/>
      <c r="S492" s="803"/>
      <c r="T492" s="803"/>
      <c r="U492" s="803"/>
      <c r="V492" s="804"/>
      <c r="W492" s="40" t="s">
        <v>39</v>
      </c>
      <c r="X492" s="41">
        <f>IFERROR(X491/H491,"0")</f>
        <v>0</v>
      </c>
      <c r="Y492" s="41">
        <f>IFERROR(Y491/H491,"0")</f>
        <v>0</v>
      </c>
      <c r="Z492" s="41">
        <f>IFERROR(IF(Z491="",0,Z491),"0")</f>
        <v>0</v>
      </c>
      <c r="AA492" s="64"/>
      <c r="AB492" s="64"/>
      <c r="AC492" s="64"/>
    </row>
    <row r="493" spans="1:68" x14ac:dyDescent="0.2">
      <c r="A493" s="805"/>
      <c r="B493" s="805"/>
      <c r="C493" s="805"/>
      <c r="D493" s="805"/>
      <c r="E493" s="805"/>
      <c r="F493" s="805"/>
      <c r="G493" s="805"/>
      <c r="H493" s="805"/>
      <c r="I493" s="805"/>
      <c r="J493" s="805"/>
      <c r="K493" s="805"/>
      <c r="L493" s="805"/>
      <c r="M493" s="805"/>
      <c r="N493" s="805"/>
      <c r="O493" s="806"/>
      <c r="P493" s="802" t="s">
        <v>40</v>
      </c>
      <c r="Q493" s="803"/>
      <c r="R493" s="803"/>
      <c r="S493" s="803"/>
      <c r="T493" s="803"/>
      <c r="U493" s="803"/>
      <c r="V493" s="804"/>
      <c r="W493" s="40" t="s">
        <v>0</v>
      </c>
      <c r="X493" s="41">
        <f>IFERROR(SUM(X491:X491),"0")</f>
        <v>0</v>
      </c>
      <c r="Y493" s="41">
        <f>IFERROR(SUM(Y491:Y491),"0")</f>
        <v>0</v>
      </c>
      <c r="Z493" s="40"/>
      <c r="AA493" s="64"/>
      <c r="AB493" s="64"/>
      <c r="AC493" s="64"/>
    </row>
    <row r="494" spans="1:68" ht="14.25" customHeight="1" x14ac:dyDescent="0.25">
      <c r="A494" s="797" t="s">
        <v>798</v>
      </c>
      <c r="B494" s="797"/>
      <c r="C494" s="797"/>
      <c r="D494" s="797"/>
      <c r="E494" s="797"/>
      <c r="F494" s="797"/>
      <c r="G494" s="797"/>
      <c r="H494" s="797"/>
      <c r="I494" s="797"/>
      <c r="J494" s="797"/>
      <c r="K494" s="797"/>
      <c r="L494" s="797"/>
      <c r="M494" s="797"/>
      <c r="N494" s="797"/>
      <c r="O494" s="797"/>
      <c r="P494" s="797"/>
      <c r="Q494" s="797"/>
      <c r="R494" s="797"/>
      <c r="S494" s="797"/>
      <c r="T494" s="797"/>
      <c r="U494" s="797"/>
      <c r="V494" s="797"/>
      <c r="W494" s="797"/>
      <c r="X494" s="797"/>
      <c r="Y494" s="797"/>
      <c r="Z494" s="797"/>
      <c r="AA494" s="63"/>
      <c r="AB494" s="63"/>
      <c r="AC494" s="63"/>
    </row>
    <row r="495" spans="1:68" ht="27" customHeight="1" x14ac:dyDescent="0.25">
      <c r="A495" s="60" t="s">
        <v>799</v>
      </c>
      <c r="B495" s="60" t="s">
        <v>800</v>
      </c>
      <c r="C495" s="34">
        <v>4301040357</v>
      </c>
      <c r="D495" s="798">
        <v>4680115884564</v>
      </c>
      <c r="E495" s="798"/>
      <c r="F495" s="59">
        <v>0.15</v>
      </c>
      <c r="G495" s="35">
        <v>20</v>
      </c>
      <c r="H495" s="59">
        <v>3</v>
      </c>
      <c r="I495" s="59">
        <v>3.6</v>
      </c>
      <c r="J495" s="35">
        <v>200</v>
      </c>
      <c r="K495" s="35" t="s">
        <v>775</v>
      </c>
      <c r="L495" s="35"/>
      <c r="M495" s="36" t="s">
        <v>774</v>
      </c>
      <c r="N495" s="36"/>
      <c r="O495" s="35">
        <v>60</v>
      </c>
      <c r="P495" s="10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800"/>
      <c r="R495" s="800"/>
      <c r="S495" s="800"/>
      <c r="T495" s="801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IFERROR(IF(Y495=0,"",ROUNDUP(Y495/H495,0)*0.00627),"")</f>
        <v/>
      </c>
      <c r="AA495" s="65" t="s">
        <v>45</v>
      </c>
      <c r="AB495" s="66" t="s">
        <v>45</v>
      </c>
      <c r="AC495" s="597" t="s">
        <v>801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805"/>
      <c r="B496" s="805"/>
      <c r="C496" s="805"/>
      <c r="D496" s="805"/>
      <c r="E496" s="805"/>
      <c r="F496" s="805"/>
      <c r="G496" s="805"/>
      <c r="H496" s="805"/>
      <c r="I496" s="805"/>
      <c r="J496" s="805"/>
      <c r="K496" s="805"/>
      <c r="L496" s="805"/>
      <c r="M496" s="805"/>
      <c r="N496" s="805"/>
      <c r="O496" s="806"/>
      <c r="P496" s="802" t="s">
        <v>40</v>
      </c>
      <c r="Q496" s="803"/>
      <c r="R496" s="803"/>
      <c r="S496" s="803"/>
      <c r="T496" s="803"/>
      <c r="U496" s="803"/>
      <c r="V496" s="804"/>
      <c r="W496" s="40" t="s">
        <v>39</v>
      </c>
      <c r="X496" s="41">
        <f>IFERROR(X495/H495,"0")</f>
        <v>0</v>
      </c>
      <c r="Y496" s="41">
        <f>IFERROR(Y495/H495,"0")</f>
        <v>0</v>
      </c>
      <c r="Z496" s="41">
        <f>IFERROR(IF(Z495="",0,Z495),"0")</f>
        <v>0</v>
      </c>
      <c r="AA496" s="64"/>
      <c r="AB496" s="64"/>
      <c r="AC496" s="64"/>
    </row>
    <row r="497" spans="1:68" x14ac:dyDescent="0.2">
      <c r="A497" s="805"/>
      <c r="B497" s="805"/>
      <c r="C497" s="805"/>
      <c r="D497" s="805"/>
      <c r="E497" s="805"/>
      <c r="F497" s="805"/>
      <c r="G497" s="805"/>
      <c r="H497" s="805"/>
      <c r="I497" s="805"/>
      <c r="J497" s="805"/>
      <c r="K497" s="805"/>
      <c r="L497" s="805"/>
      <c r="M497" s="805"/>
      <c r="N497" s="805"/>
      <c r="O497" s="806"/>
      <c r="P497" s="802" t="s">
        <v>40</v>
      </c>
      <c r="Q497" s="803"/>
      <c r="R497" s="803"/>
      <c r="S497" s="803"/>
      <c r="T497" s="803"/>
      <c r="U497" s="803"/>
      <c r="V497" s="804"/>
      <c r="W497" s="40" t="s">
        <v>0</v>
      </c>
      <c r="X497" s="41">
        <f>IFERROR(SUM(X495:X495),"0")</f>
        <v>0</v>
      </c>
      <c r="Y497" s="41">
        <f>IFERROR(SUM(Y495:Y495),"0")</f>
        <v>0</v>
      </c>
      <c r="Z497" s="40"/>
      <c r="AA497" s="64"/>
      <c r="AB497" s="64"/>
      <c r="AC497" s="64"/>
    </row>
    <row r="498" spans="1:68" ht="16.5" customHeight="1" x14ac:dyDescent="0.25">
      <c r="A498" s="796" t="s">
        <v>802</v>
      </c>
      <c r="B498" s="796"/>
      <c r="C498" s="796"/>
      <c r="D498" s="796"/>
      <c r="E498" s="796"/>
      <c r="F498" s="796"/>
      <c r="G498" s="796"/>
      <c r="H498" s="796"/>
      <c r="I498" s="796"/>
      <c r="J498" s="796"/>
      <c r="K498" s="796"/>
      <c r="L498" s="796"/>
      <c r="M498" s="796"/>
      <c r="N498" s="796"/>
      <c r="O498" s="796"/>
      <c r="P498" s="796"/>
      <c r="Q498" s="796"/>
      <c r="R498" s="796"/>
      <c r="S498" s="796"/>
      <c r="T498" s="796"/>
      <c r="U498" s="796"/>
      <c r="V498" s="796"/>
      <c r="W498" s="796"/>
      <c r="X498" s="796"/>
      <c r="Y498" s="796"/>
      <c r="Z498" s="796"/>
      <c r="AA498" s="62"/>
      <c r="AB498" s="62"/>
      <c r="AC498" s="62"/>
    </row>
    <row r="499" spans="1:68" ht="14.25" customHeight="1" x14ac:dyDescent="0.25">
      <c r="A499" s="797" t="s">
        <v>78</v>
      </c>
      <c r="B499" s="797"/>
      <c r="C499" s="797"/>
      <c r="D499" s="797"/>
      <c r="E499" s="797"/>
      <c r="F499" s="797"/>
      <c r="G499" s="797"/>
      <c r="H499" s="797"/>
      <c r="I499" s="797"/>
      <c r="J499" s="797"/>
      <c r="K499" s="797"/>
      <c r="L499" s="797"/>
      <c r="M499" s="797"/>
      <c r="N499" s="797"/>
      <c r="O499" s="797"/>
      <c r="P499" s="797"/>
      <c r="Q499" s="797"/>
      <c r="R499" s="797"/>
      <c r="S499" s="797"/>
      <c r="T499" s="797"/>
      <c r="U499" s="797"/>
      <c r="V499" s="797"/>
      <c r="W499" s="797"/>
      <c r="X499" s="797"/>
      <c r="Y499" s="797"/>
      <c r="Z499" s="797"/>
      <c r="AA499" s="63"/>
      <c r="AB499" s="63"/>
      <c r="AC499" s="63"/>
    </row>
    <row r="500" spans="1:68" ht="27" customHeight="1" x14ac:dyDescent="0.25">
      <c r="A500" s="60" t="s">
        <v>803</v>
      </c>
      <c r="B500" s="60" t="s">
        <v>804</v>
      </c>
      <c r="C500" s="34">
        <v>4301031294</v>
      </c>
      <c r="D500" s="798">
        <v>4680115885189</v>
      </c>
      <c r="E500" s="798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83</v>
      </c>
      <c r="L500" s="35"/>
      <c r="M500" s="36" t="s">
        <v>82</v>
      </c>
      <c r="N500" s="36"/>
      <c r="O500" s="35">
        <v>40</v>
      </c>
      <c r="P500" s="10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0"/>
      <c r="R500" s="800"/>
      <c r="S500" s="800"/>
      <c r="T500" s="80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9" t="s">
        <v>805</v>
      </c>
      <c r="AG500" s="75"/>
      <c r="AJ500" s="79"/>
      <c r="AK500" s="79"/>
      <c r="BB500" s="600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806</v>
      </c>
      <c r="B501" s="60" t="s">
        <v>807</v>
      </c>
      <c r="C501" s="34">
        <v>4301031293</v>
      </c>
      <c r="D501" s="798">
        <v>4680115885172</v>
      </c>
      <c r="E501" s="798"/>
      <c r="F501" s="59">
        <v>0.2</v>
      </c>
      <c r="G501" s="35">
        <v>6</v>
      </c>
      <c r="H501" s="59">
        <v>1.2</v>
      </c>
      <c r="I501" s="59">
        <v>1.3</v>
      </c>
      <c r="J501" s="35">
        <v>234</v>
      </c>
      <c r="K501" s="35" t="s">
        <v>83</v>
      </c>
      <c r="L501" s="35"/>
      <c r="M501" s="36" t="s">
        <v>82</v>
      </c>
      <c r="N501" s="36"/>
      <c r="O501" s="35">
        <v>40</v>
      </c>
      <c r="P501" s="10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800"/>
      <c r="R501" s="800"/>
      <c r="S501" s="800"/>
      <c r="T501" s="801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601" t="s">
        <v>805</v>
      </c>
      <c r="AG501" s="75"/>
      <c r="AJ501" s="79"/>
      <c r="AK501" s="79"/>
      <c r="BB501" s="602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808</v>
      </c>
      <c r="B502" s="60" t="s">
        <v>809</v>
      </c>
      <c r="C502" s="34">
        <v>4301031291</v>
      </c>
      <c r="D502" s="798">
        <v>4680115885110</v>
      </c>
      <c r="E502" s="798"/>
      <c r="F502" s="59">
        <v>0.2</v>
      </c>
      <c r="G502" s="35">
        <v>6</v>
      </c>
      <c r="H502" s="59">
        <v>1.2</v>
      </c>
      <c r="I502" s="59">
        <v>2.02</v>
      </c>
      <c r="J502" s="35">
        <v>234</v>
      </c>
      <c r="K502" s="35" t="s">
        <v>83</v>
      </c>
      <c r="L502" s="35"/>
      <c r="M502" s="36" t="s">
        <v>82</v>
      </c>
      <c r="N502" s="36"/>
      <c r="O502" s="35">
        <v>35</v>
      </c>
      <c r="P502" s="10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800"/>
      <c r="R502" s="800"/>
      <c r="S502" s="800"/>
      <c r="T502" s="801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603" t="s">
        <v>810</v>
      </c>
      <c r="AG502" s="75"/>
      <c r="AJ502" s="79"/>
      <c r="AK502" s="79"/>
      <c r="BB502" s="60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27" customHeight="1" x14ac:dyDescent="0.25">
      <c r="A503" s="60" t="s">
        <v>811</v>
      </c>
      <c r="B503" s="60" t="s">
        <v>812</v>
      </c>
      <c r="C503" s="34">
        <v>4301031329</v>
      </c>
      <c r="D503" s="798">
        <v>4680115885219</v>
      </c>
      <c r="E503" s="798"/>
      <c r="F503" s="59">
        <v>0.28000000000000003</v>
      </c>
      <c r="G503" s="35">
        <v>6</v>
      </c>
      <c r="H503" s="59">
        <v>1.68</v>
      </c>
      <c r="I503" s="59">
        <v>2.5</v>
      </c>
      <c r="J503" s="35">
        <v>234</v>
      </c>
      <c r="K503" s="35" t="s">
        <v>83</v>
      </c>
      <c r="L503" s="35"/>
      <c r="M503" s="36" t="s">
        <v>82</v>
      </c>
      <c r="N503" s="36"/>
      <c r="O503" s="35">
        <v>35</v>
      </c>
      <c r="P503" s="1068" t="s">
        <v>813</v>
      </c>
      <c r="Q503" s="800"/>
      <c r="R503" s="800"/>
      <c r="S503" s="800"/>
      <c r="T503" s="801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IFERROR(IF(Y503=0,"",ROUNDUP(Y503/H503,0)*0.00502),"")</f>
        <v/>
      </c>
      <c r="AA503" s="65" t="s">
        <v>45</v>
      </c>
      <c r="AB503" s="66" t="s">
        <v>45</v>
      </c>
      <c r="AC503" s="605" t="s">
        <v>814</v>
      </c>
      <c r="AG503" s="75"/>
      <c r="AJ503" s="79"/>
      <c r="AK503" s="79"/>
      <c r="BB503" s="60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805"/>
      <c r="B504" s="805"/>
      <c r="C504" s="805"/>
      <c r="D504" s="805"/>
      <c r="E504" s="805"/>
      <c r="F504" s="805"/>
      <c r="G504" s="805"/>
      <c r="H504" s="805"/>
      <c r="I504" s="805"/>
      <c r="J504" s="805"/>
      <c r="K504" s="805"/>
      <c r="L504" s="805"/>
      <c r="M504" s="805"/>
      <c r="N504" s="805"/>
      <c r="O504" s="806"/>
      <c r="P504" s="802" t="s">
        <v>40</v>
      </c>
      <c r="Q504" s="803"/>
      <c r="R504" s="803"/>
      <c r="S504" s="803"/>
      <c r="T504" s="803"/>
      <c r="U504" s="803"/>
      <c r="V504" s="804"/>
      <c r="W504" s="40" t="s">
        <v>39</v>
      </c>
      <c r="X504" s="41">
        <f>IFERROR(X500/H500,"0")+IFERROR(X501/H501,"0")+IFERROR(X502/H502,"0")+IFERROR(X503/H503,"0")</f>
        <v>0</v>
      </c>
      <c r="Y504" s="41">
        <f>IFERROR(Y500/H500,"0")+IFERROR(Y501/H501,"0")+IFERROR(Y502/H502,"0")+IFERROR(Y503/H503,"0")</f>
        <v>0</v>
      </c>
      <c r="Z504" s="41">
        <f>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805"/>
      <c r="B505" s="805"/>
      <c r="C505" s="805"/>
      <c r="D505" s="805"/>
      <c r="E505" s="805"/>
      <c r="F505" s="805"/>
      <c r="G505" s="805"/>
      <c r="H505" s="805"/>
      <c r="I505" s="805"/>
      <c r="J505" s="805"/>
      <c r="K505" s="805"/>
      <c r="L505" s="805"/>
      <c r="M505" s="805"/>
      <c r="N505" s="805"/>
      <c r="O505" s="806"/>
      <c r="P505" s="802" t="s">
        <v>40</v>
      </c>
      <c r="Q505" s="803"/>
      <c r="R505" s="803"/>
      <c r="S505" s="803"/>
      <c r="T505" s="803"/>
      <c r="U505" s="803"/>
      <c r="V505" s="804"/>
      <c r="W505" s="40" t="s">
        <v>0</v>
      </c>
      <c r="X505" s="41">
        <f>IFERROR(SUM(X500:X503),"0")</f>
        <v>0</v>
      </c>
      <c r="Y505" s="41">
        <f>IFERROR(SUM(Y500:Y503),"0")</f>
        <v>0</v>
      </c>
      <c r="Z505" s="40"/>
      <c r="AA505" s="64"/>
      <c r="AB505" s="64"/>
      <c r="AC505" s="64"/>
    </row>
    <row r="506" spans="1:68" ht="16.5" customHeight="1" x14ac:dyDescent="0.25">
      <c r="A506" s="796" t="s">
        <v>815</v>
      </c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796"/>
      <c r="P506" s="796"/>
      <c r="Q506" s="796"/>
      <c r="R506" s="796"/>
      <c r="S506" s="796"/>
      <c r="T506" s="796"/>
      <c r="U506" s="796"/>
      <c r="V506" s="796"/>
      <c r="W506" s="796"/>
      <c r="X506" s="796"/>
      <c r="Y506" s="796"/>
      <c r="Z506" s="796"/>
      <c r="AA506" s="62"/>
      <c r="AB506" s="62"/>
      <c r="AC506" s="62"/>
    </row>
    <row r="507" spans="1:68" ht="14.25" customHeight="1" x14ac:dyDescent="0.25">
      <c r="A507" s="797" t="s">
        <v>78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63"/>
      <c r="AB507" s="63"/>
      <c r="AC507" s="63"/>
    </row>
    <row r="508" spans="1:68" ht="27" customHeight="1" x14ac:dyDescent="0.25">
      <c r="A508" s="60" t="s">
        <v>816</v>
      </c>
      <c r="B508" s="60" t="s">
        <v>817</v>
      </c>
      <c r="C508" s="34">
        <v>4301031261</v>
      </c>
      <c r="D508" s="798">
        <v>4680115885103</v>
      </c>
      <c r="E508" s="798"/>
      <c r="F508" s="59">
        <v>0.27</v>
      </c>
      <c r="G508" s="35">
        <v>6</v>
      </c>
      <c r="H508" s="59">
        <v>1.62</v>
      </c>
      <c r="I508" s="59">
        <v>1.82</v>
      </c>
      <c r="J508" s="35">
        <v>156</v>
      </c>
      <c r="K508" s="35" t="s">
        <v>88</v>
      </c>
      <c r="L508" s="35"/>
      <c r="M508" s="36" t="s">
        <v>82</v>
      </c>
      <c r="N508" s="36"/>
      <c r="O508" s="35">
        <v>40</v>
      </c>
      <c r="P508" s="10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800"/>
      <c r="R508" s="800"/>
      <c r="S508" s="800"/>
      <c r="T508" s="801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07" t="s">
        <v>818</v>
      </c>
      <c r="AG508" s="75"/>
      <c r="AJ508" s="79"/>
      <c r="AK508" s="79"/>
      <c r="BB508" s="60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05"/>
      <c r="B509" s="805"/>
      <c r="C509" s="805"/>
      <c r="D509" s="805"/>
      <c r="E509" s="805"/>
      <c r="F509" s="805"/>
      <c r="G509" s="805"/>
      <c r="H509" s="805"/>
      <c r="I509" s="805"/>
      <c r="J509" s="805"/>
      <c r="K509" s="805"/>
      <c r="L509" s="805"/>
      <c r="M509" s="805"/>
      <c r="N509" s="805"/>
      <c r="O509" s="806"/>
      <c r="P509" s="802" t="s">
        <v>40</v>
      </c>
      <c r="Q509" s="803"/>
      <c r="R509" s="803"/>
      <c r="S509" s="803"/>
      <c r="T509" s="803"/>
      <c r="U509" s="803"/>
      <c r="V509" s="804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805"/>
      <c r="B510" s="805"/>
      <c r="C510" s="805"/>
      <c r="D510" s="805"/>
      <c r="E510" s="805"/>
      <c r="F510" s="805"/>
      <c r="G510" s="805"/>
      <c r="H510" s="805"/>
      <c r="I510" s="805"/>
      <c r="J510" s="805"/>
      <c r="K510" s="805"/>
      <c r="L510" s="805"/>
      <c r="M510" s="805"/>
      <c r="N510" s="805"/>
      <c r="O510" s="806"/>
      <c r="P510" s="802" t="s">
        <v>40</v>
      </c>
      <c r="Q510" s="803"/>
      <c r="R510" s="803"/>
      <c r="S510" s="803"/>
      <c r="T510" s="803"/>
      <c r="U510" s="803"/>
      <c r="V510" s="804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27.75" customHeight="1" x14ac:dyDescent="0.2">
      <c r="A511" s="795" t="s">
        <v>819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52"/>
      <c r="AB511" s="52"/>
      <c r="AC511" s="52"/>
    </row>
    <row r="512" spans="1:68" ht="16.5" customHeight="1" x14ac:dyDescent="0.25">
      <c r="A512" s="796" t="s">
        <v>819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62"/>
      <c r="AB512" s="62"/>
      <c r="AC512" s="62"/>
    </row>
    <row r="513" spans="1:68" ht="14.25" customHeight="1" x14ac:dyDescent="0.25">
      <c r="A513" s="797" t="s">
        <v>125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63"/>
      <c r="AB513" s="63"/>
      <c r="AC513" s="63"/>
    </row>
    <row r="514" spans="1:68" ht="27" customHeight="1" x14ac:dyDescent="0.25">
      <c r="A514" s="60" t="s">
        <v>820</v>
      </c>
      <c r="B514" s="60" t="s">
        <v>821</v>
      </c>
      <c r="C514" s="34">
        <v>4301011795</v>
      </c>
      <c r="D514" s="798">
        <v>4607091389067</v>
      </c>
      <c r="E514" s="798"/>
      <c r="F514" s="59">
        <v>0.88</v>
      </c>
      <c r="G514" s="35">
        <v>6</v>
      </c>
      <c r="H514" s="59">
        <v>5.28</v>
      </c>
      <c r="I514" s="59">
        <v>5.64</v>
      </c>
      <c r="J514" s="35">
        <v>104</v>
      </c>
      <c r="K514" s="35" t="s">
        <v>130</v>
      </c>
      <c r="L514" s="35"/>
      <c r="M514" s="36" t="s">
        <v>129</v>
      </c>
      <c r="N514" s="36"/>
      <c r="O514" s="35">
        <v>60</v>
      </c>
      <c r="P514" s="10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800"/>
      <c r="R514" s="800"/>
      <c r="S514" s="800"/>
      <c r="T514" s="801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ref="Y514:Y524" si="89">IFERROR(IF(X514="",0,CEILING((X514/$H514),1)*$H514),"")</f>
        <v>0</v>
      </c>
      <c r="Z514" s="39" t="str">
        <f t="shared" ref="Z514:Z519" si="90">IFERROR(IF(Y514=0,"",ROUNDUP(Y514/H514,0)*0.01196),"")</f>
        <v/>
      </c>
      <c r="AA514" s="65" t="s">
        <v>45</v>
      </c>
      <c r="AB514" s="66" t="s">
        <v>45</v>
      </c>
      <c r="AC514" s="609" t="s">
        <v>132</v>
      </c>
      <c r="AG514" s="75"/>
      <c r="AJ514" s="79"/>
      <c r="AK514" s="79"/>
      <c r="BB514" s="610" t="s">
        <v>66</v>
      </c>
      <c r="BM514" s="75">
        <f t="shared" ref="BM514:BM524" si="91">IFERROR(X514*I514/H514,"0")</f>
        <v>0</v>
      </c>
      <c r="BN514" s="75">
        <f t="shared" ref="BN514:BN524" si="92">IFERROR(Y514*I514/H514,"0")</f>
        <v>0</v>
      </c>
      <c r="BO514" s="75">
        <f t="shared" ref="BO514:BO524" si="93">IFERROR(1/J514*(X514/H514),"0")</f>
        <v>0</v>
      </c>
      <c r="BP514" s="75">
        <f t="shared" ref="BP514:BP524" si="94">IFERROR(1/J514*(Y514/H514),"0")</f>
        <v>0</v>
      </c>
    </row>
    <row r="515" spans="1:68" ht="27" customHeight="1" x14ac:dyDescent="0.25">
      <c r="A515" s="60" t="s">
        <v>822</v>
      </c>
      <c r="B515" s="60" t="s">
        <v>823</v>
      </c>
      <c r="C515" s="34">
        <v>4301011961</v>
      </c>
      <c r="D515" s="798">
        <v>4680115885271</v>
      </c>
      <c r="E515" s="798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60</v>
      </c>
      <c r="P515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800"/>
      <c r="R515" s="800"/>
      <c r="S515" s="800"/>
      <c r="T515" s="801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89"/>
        <v>0</v>
      </c>
      <c r="Z515" s="39" t="str">
        <f t="shared" si="90"/>
        <v/>
      </c>
      <c r="AA515" s="65" t="s">
        <v>45</v>
      </c>
      <c r="AB515" s="66" t="s">
        <v>45</v>
      </c>
      <c r="AC515" s="611" t="s">
        <v>824</v>
      </c>
      <c r="AG515" s="75"/>
      <c r="AJ515" s="79"/>
      <c r="AK515" s="79"/>
      <c r="BB515" s="612" t="s">
        <v>66</v>
      </c>
      <c r="BM515" s="75">
        <f t="shared" si="91"/>
        <v>0</v>
      </c>
      <c r="BN515" s="75">
        <f t="shared" si="92"/>
        <v>0</v>
      </c>
      <c r="BO515" s="75">
        <f t="shared" si="93"/>
        <v>0</v>
      </c>
      <c r="BP515" s="75">
        <f t="shared" si="94"/>
        <v>0</v>
      </c>
    </row>
    <row r="516" spans="1:68" ht="16.5" customHeight="1" x14ac:dyDescent="0.25">
      <c r="A516" s="60" t="s">
        <v>825</v>
      </c>
      <c r="B516" s="60" t="s">
        <v>826</v>
      </c>
      <c r="C516" s="34">
        <v>4301011774</v>
      </c>
      <c r="D516" s="798">
        <v>4680115884502</v>
      </c>
      <c r="E516" s="798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130</v>
      </c>
      <c r="L516" s="35"/>
      <c r="M516" s="36" t="s">
        <v>129</v>
      </c>
      <c r="N516" s="36"/>
      <c r="O516" s="35">
        <v>60</v>
      </c>
      <c r="P516" s="10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800"/>
      <c r="R516" s="800"/>
      <c r="S516" s="800"/>
      <c r="T516" s="801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89"/>
        <v>0</v>
      </c>
      <c r="Z516" s="39" t="str">
        <f t="shared" si="90"/>
        <v/>
      </c>
      <c r="AA516" s="65" t="s">
        <v>45</v>
      </c>
      <c r="AB516" s="66" t="s">
        <v>45</v>
      </c>
      <c r="AC516" s="613" t="s">
        <v>827</v>
      </c>
      <c r="AG516" s="75"/>
      <c r="AJ516" s="79"/>
      <c r="AK516" s="79"/>
      <c r="BB516" s="614" t="s">
        <v>66</v>
      </c>
      <c r="BM516" s="75">
        <f t="shared" si="91"/>
        <v>0</v>
      </c>
      <c r="BN516" s="75">
        <f t="shared" si="92"/>
        <v>0</v>
      </c>
      <c r="BO516" s="75">
        <f t="shared" si="93"/>
        <v>0</v>
      </c>
      <c r="BP516" s="75">
        <f t="shared" si="94"/>
        <v>0</v>
      </c>
    </row>
    <row r="517" spans="1:68" ht="27" customHeight="1" x14ac:dyDescent="0.25">
      <c r="A517" s="60" t="s">
        <v>828</v>
      </c>
      <c r="B517" s="60" t="s">
        <v>829</v>
      </c>
      <c r="C517" s="34">
        <v>4301011771</v>
      </c>
      <c r="D517" s="798">
        <v>4607091389104</v>
      </c>
      <c r="E517" s="798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130</v>
      </c>
      <c r="L517" s="35"/>
      <c r="M517" s="36" t="s">
        <v>129</v>
      </c>
      <c r="N517" s="36"/>
      <c r="O517" s="35">
        <v>60</v>
      </c>
      <c r="P517" s="10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800"/>
      <c r="R517" s="800"/>
      <c r="S517" s="800"/>
      <c r="T517" s="801"/>
      <c r="U517" s="37" t="s">
        <v>45</v>
      </c>
      <c r="V517" s="37" t="s">
        <v>45</v>
      </c>
      <c r="W517" s="38" t="s">
        <v>0</v>
      </c>
      <c r="X517" s="56">
        <v>200</v>
      </c>
      <c r="Y517" s="53">
        <f t="shared" si="89"/>
        <v>200.64000000000001</v>
      </c>
      <c r="Z517" s="39">
        <f t="shared" si="90"/>
        <v>0.45448</v>
      </c>
      <c r="AA517" s="65" t="s">
        <v>45</v>
      </c>
      <c r="AB517" s="66" t="s">
        <v>45</v>
      </c>
      <c r="AC517" s="615" t="s">
        <v>830</v>
      </c>
      <c r="AG517" s="75"/>
      <c r="AJ517" s="79"/>
      <c r="AK517" s="79"/>
      <c r="BB517" s="616" t="s">
        <v>66</v>
      </c>
      <c r="BM517" s="75">
        <f t="shared" si="91"/>
        <v>213.63636363636363</v>
      </c>
      <c r="BN517" s="75">
        <f t="shared" si="92"/>
        <v>214.32</v>
      </c>
      <c r="BO517" s="75">
        <f t="shared" si="93"/>
        <v>0.36421911421911418</v>
      </c>
      <c r="BP517" s="75">
        <f t="shared" si="94"/>
        <v>0.36538461538461542</v>
      </c>
    </row>
    <row r="518" spans="1:68" ht="16.5" customHeight="1" x14ac:dyDescent="0.25">
      <c r="A518" s="60" t="s">
        <v>831</v>
      </c>
      <c r="B518" s="60" t="s">
        <v>832</v>
      </c>
      <c r="C518" s="34">
        <v>4301011799</v>
      </c>
      <c r="D518" s="798">
        <v>4680115884519</v>
      </c>
      <c r="E518" s="798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133</v>
      </c>
      <c r="N518" s="36"/>
      <c r="O518" s="35">
        <v>60</v>
      </c>
      <c r="P518" s="10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800"/>
      <c r="R518" s="800"/>
      <c r="S518" s="800"/>
      <c r="T518" s="801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89"/>
        <v>0</v>
      </c>
      <c r="Z518" s="39" t="str">
        <f t="shared" si="90"/>
        <v/>
      </c>
      <c r="AA518" s="65" t="s">
        <v>45</v>
      </c>
      <c r="AB518" s="66" t="s">
        <v>45</v>
      </c>
      <c r="AC518" s="617" t="s">
        <v>833</v>
      </c>
      <c r="AG518" s="75"/>
      <c r="AJ518" s="79"/>
      <c r="AK518" s="79"/>
      <c r="BB518" s="618" t="s">
        <v>66</v>
      </c>
      <c r="BM518" s="75">
        <f t="shared" si="91"/>
        <v>0</v>
      </c>
      <c r="BN518" s="75">
        <f t="shared" si="92"/>
        <v>0</v>
      </c>
      <c r="BO518" s="75">
        <f t="shared" si="93"/>
        <v>0</v>
      </c>
      <c r="BP518" s="75">
        <f t="shared" si="94"/>
        <v>0</v>
      </c>
    </row>
    <row r="519" spans="1:68" ht="27" customHeight="1" x14ac:dyDescent="0.25">
      <c r="A519" s="60" t="s">
        <v>834</v>
      </c>
      <c r="B519" s="60" t="s">
        <v>835</v>
      </c>
      <c r="C519" s="34">
        <v>4301011376</v>
      </c>
      <c r="D519" s="798">
        <v>4680115885226</v>
      </c>
      <c r="E519" s="798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130</v>
      </c>
      <c r="L519" s="35"/>
      <c r="M519" s="36" t="s">
        <v>133</v>
      </c>
      <c r="N519" s="36"/>
      <c r="O519" s="35">
        <v>60</v>
      </c>
      <c r="P519" s="10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800"/>
      <c r="R519" s="800"/>
      <c r="S519" s="800"/>
      <c r="T519" s="801"/>
      <c r="U519" s="37" t="s">
        <v>45</v>
      </c>
      <c r="V519" s="37" t="s">
        <v>45</v>
      </c>
      <c r="W519" s="38" t="s">
        <v>0</v>
      </c>
      <c r="X519" s="56">
        <v>550</v>
      </c>
      <c r="Y519" s="53">
        <f t="shared" si="89"/>
        <v>554.4</v>
      </c>
      <c r="Z519" s="39">
        <f t="shared" si="90"/>
        <v>1.2558</v>
      </c>
      <c r="AA519" s="65" t="s">
        <v>45</v>
      </c>
      <c r="AB519" s="66" t="s">
        <v>45</v>
      </c>
      <c r="AC519" s="619" t="s">
        <v>836</v>
      </c>
      <c r="AG519" s="75"/>
      <c r="AJ519" s="79"/>
      <c r="AK519" s="79"/>
      <c r="BB519" s="620" t="s">
        <v>66</v>
      </c>
      <c r="BM519" s="75">
        <f t="shared" si="91"/>
        <v>587.5</v>
      </c>
      <c r="BN519" s="75">
        <f t="shared" si="92"/>
        <v>592.19999999999993</v>
      </c>
      <c r="BO519" s="75">
        <f t="shared" si="93"/>
        <v>1.0016025641025641</v>
      </c>
      <c r="BP519" s="75">
        <f t="shared" si="94"/>
        <v>1.0096153846153846</v>
      </c>
    </row>
    <row r="520" spans="1:68" ht="27" customHeight="1" x14ac:dyDescent="0.25">
      <c r="A520" s="60" t="s">
        <v>837</v>
      </c>
      <c r="B520" s="60" t="s">
        <v>838</v>
      </c>
      <c r="C520" s="34">
        <v>4301012035</v>
      </c>
      <c r="D520" s="798">
        <v>4680115880603</v>
      </c>
      <c r="E520" s="798"/>
      <c r="F520" s="59">
        <v>0.6</v>
      </c>
      <c r="G520" s="35">
        <v>8</v>
      </c>
      <c r="H520" s="59">
        <v>4.8</v>
      </c>
      <c r="I520" s="59">
        <v>6.96</v>
      </c>
      <c r="J520" s="35">
        <v>120</v>
      </c>
      <c r="K520" s="35" t="s">
        <v>88</v>
      </c>
      <c r="L520" s="35"/>
      <c r="M520" s="36" t="s">
        <v>129</v>
      </c>
      <c r="N520" s="36"/>
      <c r="O520" s="35">
        <v>60</v>
      </c>
      <c r="P520" s="1076" t="s">
        <v>839</v>
      </c>
      <c r="Q520" s="800"/>
      <c r="R520" s="800"/>
      <c r="S520" s="800"/>
      <c r="T520" s="801"/>
      <c r="U520" s="37" t="s">
        <v>68</v>
      </c>
      <c r="V520" s="37" t="s">
        <v>45</v>
      </c>
      <c r="W520" s="38" t="s">
        <v>0</v>
      </c>
      <c r="X520" s="56">
        <v>0</v>
      </c>
      <c r="Y520" s="53">
        <f t="shared" si="89"/>
        <v>0</v>
      </c>
      <c r="Z520" s="39" t="str">
        <f>IFERROR(IF(Y520=0,"",ROUNDUP(Y520/H520,0)*0.00937),"")</f>
        <v/>
      </c>
      <c r="AA520" s="65" t="s">
        <v>45</v>
      </c>
      <c r="AB520" s="66" t="s">
        <v>45</v>
      </c>
      <c r="AC520" s="621" t="s">
        <v>132</v>
      </c>
      <c r="AG520" s="75"/>
      <c r="AJ520" s="79"/>
      <c r="AK520" s="79"/>
      <c r="BB520" s="622" t="s">
        <v>66</v>
      </c>
      <c r="BM520" s="75">
        <f t="shared" si="91"/>
        <v>0</v>
      </c>
      <c r="BN520" s="75">
        <f t="shared" si="92"/>
        <v>0</v>
      </c>
      <c r="BO520" s="75">
        <f t="shared" si="93"/>
        <v>0</v>
      </c>
      <c r="BP520" s="75">
        <f t="shared" si="94"/>
        <v>0</v>
      </c>
    </row>
    <row r="521" spans="1:68" ht="27" customHeight="1" x14ac:dyDescent="0.25">
      <c r="A521" s="60" t="s">
        <v>837</v>
      </c>
      <c r="B521" s="60" t="s">
        <v>840</v>
      </c>
      <c r="C521" s="34">
        <v>4301011778</v>
      </c>
      <c r="D521" s="798">
        <v>4680115880603</v>
      </c>
      <c r="E521" s="798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88</v>
      </c>
      <c r="L521" s="35"/>
      <c r="M521" s="36" t="s">
        <v>129</v>
      </c>
      <c r="N521" s="36"/>
      <c r="O521" s="35">
        <v>60</v>
      </c>
      <c r="P521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800"/>
      <c r="R521" s="800"/>
      <c r="S521" s="800"/>
      <c r="T521" s="801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8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132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4301012036</v>
      </c>
      <c r="D522" s="798">
        <v>4680115882782</v>
      </c>
      <c r="E522" s="798"/>
      <c r="F522" s="59">
        <v>0.6</v>
      </c>
      <c r="G522" s="35">
        <v>8</v>
      </c>
      <c r="H522" s="59">
        <v>4.8</v>
      </c>
      <c r="I522" s="59">
        <v>6.96</v>
      </c>
      <c r="J522" s="35">
        <v>120</v>
      </c>
      <c r="K522" s="35" t="s">
        <v>88</v>
      </c>
      <c r="L522" s="35"/>
      <c r="M522" s="36" t="s">
        <v>129</v>
      </c>
      <c r="N522" s="36"/>
      <c r="O522" s="35">
        <v>60</v>
      </c>
      <c r="P522" s="1078" t="s">
        <v>843</v>
      </c>
      <c r="Q522" s="800"/>
      <c r="R522" s="800"/>
      <c r="S522" s="800"/>
      <c r="T522" s="801"/>
      <c r="U522" s="37" t="s">
        <v>68</v>
      </c>
      <c r="V522" s="37" t="s">
        <v>45</v>
      </c>
      <c r="W522" s="38" t="s">
        <v>0</v>
      </c>
      <c r="X522" s="56">
        <v>0</v>
      </c>
      <c r="Y522" s="53">
        <f t="shared" si="8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25" t="s">
        <v>824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customHeight="1" x14ac:dyDescent="0.25">
      <c r="A523" s="60" t="s">
        <v>844</v>
      </c>
      <c r="B523" s="60" t="s">
        <v>845</v>
      </c>
      <c r="C523" s="34">
        <v>4301012034</v>
      </c>
      <c r="D523" s="798">
        <v>4607091389982</v>
      </c>
      <c r="E523" s="798"/>
      <c r="F523" s="59">
        <v>0.6</v>
      </c>
      <c r="G523" s="35">
        <v>8</v>
      </c>
      <c r="H523" s="59">
        <v>4.8</v>
      </c>
      <c r="I523" s="59">
        <v>6.96</v>
      </c>
      <c r="J523" s="35">
        <v>120</v>
      </c>
      <c r="K523" s="35" t="s">
        <v>88</v>
      </c>
      <c r="L523" s="35"/>
      <c r="M523" s="36" t="s">
        <v>129</v>
      </c>
      <c r="N523" s="36"/>
      <c r="O523" s="35">
        <v>60</v>
      </c>
      <c r="P523" s="1079" t="s">
        <v>846</v>
      </c>
      <c r="Q523" s="800"/>
      <c r="R523" s="800"/>
      <c r="S523" s="800"/>
      <c r="T523" s="801"/>
      <c r="U523" s="37" t="s">
        <v>68</v>
      </c>
      <c r="V523" s="37" t="s">
        <v>45</v>
      </c>
      <c r="W523" s="38" t="s">
        <v>0</v>
      </c>
      <c r="X523" s="56">
        <v>0</v>
      </c>
      <c r="Y523" s="53">
        <f t="shared" si="89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830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844</v>
      </c>
      <c r="B524" s="60" t="s">
        <v>847</v>
      </c>
      <c r="C524" s="34">
        <v>4301011784</v>
      </c>
      <c r="D524" s="798">
        <v>4607091389982</v>
      </c>
      <c r="E524" s="798"/>
      <c r="F524" s="59">
        <v>0.6</v>
      </c>
      <c r="G524" s="35">
        <v>6</v>
      </c>
      <c r="H524" s="59">
        <v>3.6</v>
      </c>
      <c r="I524" s="59">
        <v>3.81</v>
      </c>
      <c r="J524" s="35">
        <v>132</v>
      </c>
      <c r="K524" s="35" t="s">
        <v>88</v>
      </c>
      <c r="L524" s="35"/>
      <c r="M524" s="36" t="s">
        <v>129</v>
      </c>
      <c r="N524" s="36"/>
      <c r="O524" s="35">
        <v>60</v>
      </c>
      <c r="P524" s="10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0"/>
      <c r="R524" s="800"/>
      <c r="S524" s="800"/>
      <c r="T524" s="801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9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29" t="s">
        <v>830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x14ac:dyDescent="0.2">
      <c r="A525" s="805"/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6"/>
      <c r="P525" s="802" t="s">
        <v>40</v>
      </c>
      <c r="Q525" s="803"/>
      <c r="R525" s="803"/>
      <c r="S525" s="803"/>
      <c r="T525" s="803"/>
      <c r="U525" s="803"/>
      <c r="V525" s="804"/>
      <c r="W525" s="40" t="s">
        <v>39</v>
      </c>
      <c r="X525" s="41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142.04545454545453</v>
      </c>
      <c r="Y525" s="41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143</v>
      </c>
      <c r="Z525" s="41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1.71028</v>
      </c>
      <c r="AA525" s="64"/>
      <c r="AB525" s="64"/>
      <c r="AC525" s="64"/>
    </row>
    <row r="526" spans="1:68" x14ac:dyDescent="0.2">
      <c r="A526" s="805"/>
      <c r="B526" s="805"/>
      <c r="C526" s="805"/>
      <c r="D526" s="805"/>
      <c r="E526" s="805"/>
      <c r="F526" s="805"/>
      <c r="G526" s="805"/>
      <c r="H526" s="805"/>
      <c r="I526" s="805"/>
      <c r="J526" s="805"/>
      <c r="K526" s="805"/>
      <c r="L526" s="805"/>
      <c r="M526" s="805"/>
      <c r="N526" s="805"/>
      <c r="O526" s="806"/>
      <c r="P526" s="802" t="s">
        <v>40</v>
      </c>
      <c r="Q526" s="803"/>
      <c r="R526" s="803"/>
      <c r="S526" s="803"/>
      <c r="T526" s="803"/>
      <c r="U526" s="803"/>
      <c r="V526" s="804"/>
      <c r="W526" s="40" t="s">
        <v>0</v>
      </c>
      <c r="X526" s="41">
        <f>IFERROR(SUM(X514:X524),"0")</f>
        <v>750</v>
      </c>
      <c r="Y526" s="41">
        <f>IFERROR(SUM(Y514:Y524),"0")</f>
        <v>755.04</v>
      </c>
      <c r="Z526" s="40"/>
      <c r="AA526" s="64"/>
      <c r="AB526" s="64"/>
      <c r="AC526" s="64"/>
    </row>
    <row r="527" spans="1:68" ht="14.25" customHeight="1" x14ac:dyDescent="0.25">
      <c r="A527" s="797" t="s">
        <v>177</v>
      </c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7"/>
      <c r="P527" s="797"/>
      <c r="Q527" s="797"/>
      <c r="R527" s="797"/>
      <c r="S527" s="797"/>
      <c r="T527" s="797"/>
      <c r="U527" s="797"/>
      <c r="V527" s="797"/>
      <c r="W527" s="797"/>
      <c r="X527" s="797"/>
      <c r="Y527" s="797"/>
      <c r="Z527" s="797"/>
      <c r="AA527" s="63"/>
      <c r="AB527" s="63"/>
      <c r="AC527" s="63"/>
    </row>
    <row r="528" spans="1:68" ht="16.5" customHeight="1" x14ac:dyDescent="0.25">
      <c r="A528" s="60" t="s">
        <v>848</v>
      </c>
      <c r="B528" s="60" t="s">
        <v>849</v>
      </c>
      <c r="C528" s="34">
        <v>4301020222</v>
      </c>
      <c r="D528" s="798">
        <v>4607091388930</v>
      </c>
      <c r="E528" s="798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130</v>
      </c>
      <c r="L528" s="35"/>
      <c r="M528" s="36" t="s">
        <v>129</v>
      </c>
      <c r="N528" s="36"/>
      <c r="O528" s="35">
        <v>55</v>
      </c>
      <c r="P528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800"/>
      <c r="R528" s="800"/>
      <c r="S528" s="800"/>
      <c r="T528" s="80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IFERROR(IF(Y528=0,"",ROUNDUP(Y528/H528,0)*0.01196),"")</f>
        <v/>
      </c>
      <c r="AA528" s="65" t="s">
        <v>45</v>
      </c>
      <c r="AB528" s="66" t="s">
        <v>45</v>
      </c>
      <c r="AC528" s="631" t="s">
        <v>850</v>
      </c>
      <c r="AG528" s="75"/>
      <c r="AJ528" s="79"/>
      <c r="AK528" s="79"/>
      <c r="BB528" s="632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16.5" customHeight="1" x14ac:dyDescent="0.25">
      <c r="A529" s="60" t="s">
        <v>851</v>
      </c>
      <c r="B529" s="60" t="s">
        <v>852</v>
      </c>
      <c r="C529" s="34">
        <v>4301020206</v>
      </c>
      <c r="D529" s="798">
        <v>4680115880054</v>
      </c>
      <c r="E529" s="798"/>
      <c r="F529" s="59">
        <v>0.6</v>
      </c>
      <c r="G529" s="35">
        <v>6</v>
      </c>
      <c r="H529" s="59">
        <v>3.6</v>
      </c>
      <c r="I529" s="59">
        <v>3.81</v>
      </c>
      <c r="J529" s="35">
        <v>132</v>
      </c>
      <c r="K529" s="35" t="s">
        <v>88</v>
      </c>
      <c r="L529" s="35"/>
      <c r="M529" s="36" t="s">
        <v>129</v>
      </c>
      <c r="N529" s="36"/>
      <c r="O529" s="35">
        <v>55</v>
      </c>
      <c r="P52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800"/>
      <c r="R529" s="800"/>
      <c r="S529" s="800"/>
      <c r="T529" s="80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 t="s">
        <v>45</v>
      </c>
      <c r="AB529" s="66" t="s">
        <v>45</v>
      </c>
      <c r="AC529" s="633" t="s">
        <v>850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851</v>
      </c>
      <c r="B530" s="60" t="s">
        <v>853</v>
      </c>
      <c r="C530" s="34">
        <v>4301020364</v>
      </c>
      <c r="D530" s="798">
        <v>4680115880054</v>
      </c>
      <c r="E530" s="798"/>
      <c r="F530" s="59">
        <v>0.6</v>
      </c>
      <c r="G530" s="35">
        <v>8</v>
      </c>
      <c r="H530" s="59">
        <v>4.8</v>
      </c>
      <c r="I530" s="59">
        <v>6.96</v>
      </c>
      <c r="J530" s="35">
        <v>120</v>
      </c>
      <c r="K530" s="35" t="s">
        <v>88</v>
      </c>
      <c r="L530" s="35"/>
      <c r="M530" s="36" t="s">
        <v>129</v>
      </c>
      <c r="N530" s="36"/>
      <c r="O530" s="35">
        <v>55</v>
      </c>
      <c r="P530" s="1083" t="s">
        <v>854</v>
      </c>
      <c r="Q530" s="800"/>
      <c r="R530" s="800"/>
      <c r="S530" s="800"/>
      <c r="T530" s="801"/>
      <c r="U530" s="37" t="s">
        <v>68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IFERROR(IF(Y530=0,"",ROUNDUP(Y530/H530,0)*0.00937),"")</f>
        <v/>
      </c>
      <c r="AA530" s="65" t="s">
        <v>45</v>
      </c>
      <c r="AB530" s="66" t="s">
        <v>45</v>
      </c>
      <c r="AC530" s="635" t="s">
        <v>850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05"/>
      <c r="B531" s="805"/>
      <c r="C531" s="805"/>
      <c r="D531" s="805"/>
      <c r="E531" s="805"/>
      <c r="F531" s="805"/>
      <c r="G531" s="805"/>
      <c r="H531" s="805"/>
      <c r="I531" s="805"/>
      <c r="J531" s="805"/>
      <c r="K531" s="805"/>
      <c r="L531" s="805"/>
      <c r="M531" s="805"/>
      <c r="N531" s="805"/>
      <c r="O531" s="806"/>
      <c r="P531" s="802" t="s">
        <v>40</v>
      </c>
      <c r="Q531" s="803"/>
      <c r="R531" s="803"/>
      <c r="S531" s="803"/>
      <c r="T531" s="803"/>
      <c r="U531" s="803"/>
      <c r="V531" s="804"/>
      <c r="W531" s="40" t="s">
        <v>39</v>
      </c>
      <c r="X531" s="41">
        <f>IFERROR(X528/H528,"0")+IFERROR(X529/H529,"0")+IFERROR(X530/H530,"0")</f>
        <v>0</v>
      </c>
      <c r="Y531" s="41">
        <f>IFERROR(Y528/H528,"0")+IFERROR(Y529/H529,"0")+IFERROR(Y530/H530,"0")</f>
        <v>0</v>
      </c>
      <c r="Z531" s="41">
        <f>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805"/>
      <c r="B532" s="805"/>
      <c r="C532" s="805"/>
      <c r="D532" s="805"/>
      <c r="E532" s="805"/>
      <c r="F532" s="805"/>
      <c r="G532" s="805"/>
      <c r="H532" s="805"/>
      <c r="I532" s="805"/>
      <c r="J532" s="805"/>
      <c r="K532" s="805"/>
      <c r="L532" s="805"/>
      <c r="M532" s="805"/>
      <c r="N532" s="805"/>
      <c r="O532" s="806"/>
      <c r="P532" s="802" t="s">
        <v>40</v>
      </c>
      <c r="Q532" s="803"/>
      <c r="R532" s="803"/>
      <c r="S532" s="803"/>
      <c r="T532" s="803"/>
      <c r="U532" s="803"/>
      <c r="V532" s="804"/>
      <c r="W532" s="40" t="s">
        <v>0</v>
      </c>
      <c r="X532" s="41">
        <f>IFERROR(SUM(X528:X530),"0")</f>
        <v>0</v>
      </c>
      <c r="Y532" s="41">
        <f>IFERROR(SUM(Y528:Y530),"0")</f>
        <v>0</v>
      </c>
      <c r="Z532" s="40"/>
      <c r="AA532" s="64"/>
      <c r="AB532" s="64"/>
      <c r="AC532" s="64"/>
    </row>
    <row r="533" spans="1:68" ht="14.25" customHeight="1" x14ac:dyDescent="0.25">
      <c r="A533" s="797" t="s">
        <v>78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63"/>
      <c r="AB533" s="63"/>
      <c r="AC533" s="63"/>
    </row>
    <row r="534" spans="1:68" ht="27" customHeight="1" x14ac:dyDescent="0.25">
      <c r="A534" s="60" t="s">
        <v>855</v>
      </c>
      <c r="B534" s="60" t="s">
        <v>856</v>
      </c>
      <c r="C534" s="34">
        <v>4301031252</v>
      </c>
      <c r="D534" s="798">
        <v>4680115883116</v>
      </c>
      <c r="E534" s="798"/>
      <c r="F534" s="59">
        <v>0.88</v>
      </c>
      <c r="G534" s="35">
        <v>6</v>
      </c>
      <c r="H534" s="59">
        <v>5.28</v>
      </c>
      <c r="I534" s="59">
        <v>5.64</v>
      </c>
      <c r="J534" s="35">
        <v>104</v>
      </c>
      <c r="K534" s="35" t="s">
        <v>130</v>
      </c>
      <c r="L534" s="35"/>
      <c r="M534" s="36" t="s">
        <v>129</v>
      </c>
      <c r="N534" s="36"/>
      <c r="O534" s="35">
        <v>60</v>
      </c>
      <c r="P534" s="10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800"/>
      <c r="R534" s="800"/>
      <c r="S534" s="800"/>
      <c r="T534" s="801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ref="Y534:Y542" si="95">IFERROR(IF(X534="",0,CEILING((X534/$H534),1)*$H534),"")</f>
        <v>0</v>
      </c>
      <c r="Z534" s="39" t="str">
        <f>IFERROR(IF(Y534=0,"",ROUNDUP(Y534/H534,0)*0.01196),"")</f>
        <v/>
      </c>
      <c r="AA534" s="65" t="s">
        <v>45</v>
      </c>
      <c r="AB534" s="66" t="s">
        <v>45</v>
      </c>
      <c r="AC534" s="637" t="s">
        <v>857</v>
      </c>
      <c r="AG534" s="75"/>
      <c r="AJ534" s="79"/>
      <c r="AK534" s="79"/>
      <c r="BB534" s="638" t="s">
        <v>66</v>
      </c>
      <c r="BM534" s="75">
        <f t="shared" ref="BM534:BM542" si="96">IFERROR(X534*I534/H534,"0")</f>
        <v>0</v>
      </c>
      <c r="BN534" s="75">
        <f t="shared" ref="BN534:BN542" si="97">IFERROR(Y534*I534/H534,"0")</f>
        <v>0</v>
      </c>
      <c r="BO534" s="75">
        <f t="shared" ref="BO534:BO542" si="98">IFERROR(1/J534*(X534/H534),"0")</f>
        <v>0</v>
      </c>
      <c r="BP534" s="75">
        <f t="shared" ref="BP534:BP542" si="99">IFERROR(1/J534*(Y534/H534),"0")</f>
        <v>0</v>
      </c>
    </row>
    <row r="535" spans="1:68" ht="27" customHeight="1" x14ac:dyDescent="0.25">
      <c r="A535" s="60" t="s">
        <v>858</v>
      </c>
      <c r="B535" s="60" t="s">
        <v>859</v>
      </c>
      <c r="C535" s="34">
        <v>4301031248</v>
      </c>
      <c r="D535" s="798">
        <v>4680115883093</v>
      </c>
      <c r="E535" s="798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60</v>
      </c>
      <c r="P535" s="10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800"/>
      <c r="R535" s="800"/>
      <c r="S535" s="800"/>
      <c r="T535" s="801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5"/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860</v>
      </c>
      <c r="AG535" s="75"/>
      <c r="AJ535" s="79"/>
      <c r="AK535" s="79"/>
      <c r="BB535" s="640" t="s">
        <v>66</v>
      </c>
      <c r="BM535" s="75">
        <f t="shared" si="96"/>
        <v>0</v>
      </c>
      <c r="BN535" s="75">
        <f t="shared" si="97"/>
        <v>0</v>
      </c>
      <c r="BO535" s="75">
        <f t="shared" si="98"/>
        <v>0</v>
      </c>
      <c r="BP535" s="75">
        <f t="shared" si="99"/>
        <v>0</v>
      </c>
    </row>
    <row r="536" spans="1:68" ht="27" customHeight="1" x14ac:dyDescent="0.25">
      <c r="A536" s="60" t="s">
        <v>861</v>
      </c>
      <c r="B536" s="60" t="s">
        <v>862</v>
      </c>
      <c r="C536" s="34">
        <v>4301031250</v>
      </c>
      <c r="D536" s="798">
        <v>4680115883109</v>
      </c>
      <c r="E536" s="798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130</v>
      </c>
      <c r="L536" s="35"/>
      <c r="M536" s="36" t="s">
        <v>82</v>
      </c>
      <c r="N536" s="36"/>
      <c r="O536" s="35">
        <v>60</v>
      </c>
      <c r="P536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800"/>
      <c r="R536" s="800"/>
      <c r="S536" s="800"/>
      <c r="T536" s="801"/>
      <c r="U536" s="37" t="s">
        <v>45</v>
      </c>
      <c r="V536" s="37" t="s">
        <v>45</v>
      </c>
      <c r="W536" s="38" t="s">
        <v>0</v>
      </c>
      <c r="X536" s="56">
        <v>200</v>
      </c>
      <c r="Y536" s="53">
        <f t="shared" si="95"/>
        <v>200.64000000000001</v>
      </c>
      <c r="Z536" s="39">
        <f>IFERROR(IF(Y536=0,"",ROUNDUP(Y536/H536,0)*0.01196),"")</f>
        <v>0.45448</v>
      </c>
      <c r="AA536" s="65" t="s">
        <v>45</v>
      </c>
      <c r="AB536" s="66" t="s">
        <v>45</v>
      </c>
      <c r="AC536" s="641" t="s">
        <v>863</v>
      </c>
      <c r="AG536" s="75"/>
      <c r="AJ536" s="79"/>
      <c r="AK536" s="79"/>
      <c r="BB536" s="642" t="s">
        <v>66</v>
      </c>
      <c r="BM536" s="75">
        <f t="shared" si="96"/>
        <v>213.63636363636363</v>
      </c>
      <c r="BN536" s="75">
        <f t="shared" si="97"/>
        <v>214.32</v>
      </c>
      <c r="BO536" s="75">
        <f t="shared" si="98"/>
        <v>0.36421911421911418</v>
      </c>
      <c r="BP536" s="75">
        <f t="shared" si="99"/>
        <v>0.36538461538461542</v>
      </c>
    </row>
    <row r="537" spans="1:68" ht="27" customHeight="1" x14ac:dyDescent="0.25">
      <c r="A537" s="60" t="s">
        <v>864</v>
      </c>
      <c r="B537" s="60" t="s">
        <v>865</v>
      </c>
      <c r="C537" s="34">
        <v>4301031249</v>
      </c>
      <c r="D537" s="798">
        <v>4680115882072</v>
      </c>
      <c r="E537" s="798"/>
      <c r="F537" s="59">
        <v>0.6</v>
      </c>
      <c r="G537" s="35">
        <v>6</v>
      </c>
      <c r="H537" s="59">
        <v>3.6</v>
      </c>
      <c r="I537" s="59">
        <v>3.81</v>
      </c>
      <c r="J537" s="35">
        <v>132</v>
      </c>
      <c r="K537" s="35" t="s">
        <v>88</v>
      </c>
      <c r="L537" s="35"/>
      <c r="M537" s="36" t="s">
        <v>129</v>
      </c>
      <c r="N537" s="36"/>
      <c r="O537" s="35">
        <v>60</v>
      </c>
      <c r="P537" s="10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800"/>
      <c r="R537" s="800"/>
      <c r="S537" s="800"/>
      <c r="T537" s="801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5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43" t="s">
        <v>866</v>
      </c>
      <c r="AG537" s="75"/>
      <c r="AJ537" s="79"/>
      <c r="AK537" s="79"/>
      <c r="BB537" s="644" t="s">
        <v>66</v>
      </c>
      <c r="BM537" s="75">
        <f t="shared" si="96"/>
        <v>0</v>
      </c>
      <c r="BN537" s="75">
        <f t="shared" si="97"/>
        <v>0</v>
      </c>
      <c r="BO537" s="75">
        <f t="shared" si="98"/>
        <v>0</v>
      </c>
      <c r="BP537" s="75">
        <f t="shared" si="99"/>
        <v>0</v>
      </c>
    </row>
    <row r="538" spans="1:68" ht="27" customHeight="1" x14ac:dyDescent="0.25">
      <c r="A538" s="60" t="s">
        <v>864</v>
      </c>
      <c r="B538" s="60" t="s">
        <v>867</v>
      </c>
      <c r="C538" s="34">
        <v>4301031383</v>
      </c>
      <c r="D538" s="798">
        <v>4680115882072</v>
      </c>
      <c r="E538" s="798"/>
      <c r="F538" s="59">
        <v>0.6</v>
      </c>
      <c r="G538" s="35">
        <v>8</v>
      </c>
      <c r="H538" s="59">
        <v>4.8</v>
      </c>
      <c r="I538" s="59">
        <v>6.96</v>
      </c>
      <c r="J538" s="35">
        <v>120</v>
      </c>
      <c r="K538" s="35" t="s">
        <v>88</v>
      </c>
      <c r="L538" s="35"/>
      <c r="M538" s="36" t="s">
        <v>129</v>
      </c>
      <c r="N538" s="36"/>
      <c r="O538" s="35">
        <v>60</v>
      </c>
      <c r="P538" s="1088" t="s">
        <v>868</v>
      </c>
      <c r="Q538" s="800"/>
      <c r="R538" s="800"/>
      <c r="S538" s="800"/>
      <c r="T538" s="801"/>
      <c r="U538" s="37" t="s">
        <v>68</v>
      </c>
      <c r="V538" s="37" t="s">
        <v>45</v>
      </c>
      <c r="W538" s="38" t="s">
        <v>0</v>
      </c>
      <c r="X538" s="56">
        <v>0</v>
      </c>
      <c r="Y538" s="53">
        <f t="shared" si="95"/>
        <v>0</v>
      </c>
      <c r="Z538" s="39" t="str">
        <f>IFERROR(IF(Y538=0,"",ROUNDUP(Y538/H538,0)*0.00937),"")</f>
        <v/>
      </c>
      <c r="AA538" s="65" t="s">
        <v>45</v>
      </c>
      <c r="AB538" s="66" t="s">
        <v>45</v>
      </c>
      <c r="AC538" s="645" t="s">
        <v>866</v>
      </c>
      <c r="AG538" s="75"/>
      <c r="AJ538" s="79"/>
      <c r="AK538" s="79"/>
      <c r="BB538" s="646" t="s">
        <v>66</v>
      </c>
      <c r="BM538" s="75">
        <f t="shared" si="96"/>
        <v>0</v>
      </c>
      <c r="BN538" s="75">
        <f t="shared" si="97"/>
        <v>0</v>
      </c>
      <c r="BO538" s="75">
        <f t="shared" si="98"/>
        <v>0</v>
      </c>
      <c r="BP538" s="75">
        <f t="shared" si="99"/>
        <v>0</v>
      </c>
    </row>
    <row r="539" spans="1:68" ht="27" customHeight="1" x14ac:dyDescent="0.25">
      <c r="A539" s="60" t="s">
        <v>869</v>
      </c>
      <c r="B539" s="60" t="s">
        <v>870</v>
      </c>
      <c r="C539" s="34">
        <v>4301031251</v>
      </c>
      <c r="D539" s="798">
        <v>4680115882102</v>
      </c>
      <c r="E539" s="798"/>
      <c r="F539" s="59">
        <v>0.6</v>
      </c>
      <c r="G539" s="35">
        <v>6</v>
      </c>
      <c r="H539" s="59">
        <v>3.6</v>
      </c>
      <c r="I539" s="59">
        <v>3.81</v>
      </c>
      <c r="J539" s="35">
        <v>132</v>
      </c>
      <c r="K539" s="35" t="s">
        <v>88</v>
      </c>
      <c r="L539" s="35"/>
      <c r="M539" s="36" t="s">
        <v>82</v>
      </c>
      <c r="N539" s="36"/>
      <c r="O539" s="35">
        <v>60</v>
      </c>
      <c r="P539" s="10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00"/>
      <c r="R539" s="800"/>
      <c r="S539" s="800"/>
      <c r="T539" s="801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5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47" t="s">
        <v>860</v>
      </c>
      <c r="AG539" s="75"/>
      <c r="AJ539" s="79"/>
      <c r="AK539" s="79"/>
      <c r="BB539" s="648" t="s">
        <v>66</v>
      </c>
      <c r="BM539" s="75">
        <f t="shared" si="96"/>
        <v>0</v>
      </c>
      <c r="BN539" s="75">
        <f t="shared" si="97"/>
        <v>0</v>
      </c>
      <c r="BO539" s="75">
        <f t="shared" si="98"/>
        <v>0</v>
      </c>
      <c r="BP539" s="75">
        <f t="shared" si="99"/>
        <v>0</v>
      </c>
    </row>
    <row r="540" spans="1:68" ht="27" customHeight="1" x14ac:dyDescent="0.25">
      <c r="A540" s="60" t="s">
        <v>869</v>
      </c>
      <c r="B540" s="60" t="s">
        <v>871</v>
      </c>
      <c r="C540" s="34">
        <v>4301031385</v>
      </c>
      <c r="D540" s="798">
        <v>4680115882102</v>
      </c>
      <c r="E540" s="798"/>
      <c r="F540" s="59">
        <v>0.6</v>
      </c>
      <c r="G540" s="35">
        <v>8</v>
      </c>
      <c r="H540" s="59">
        <v>4.8</v>
      </c>
      <c r="I540" s="59">
        <v>6.69</v>
      </c>
      <c r="J540" s="35">
        <v>120</v>
      </c>
      <c r="K540" s="35" t="s">
        <v>88</v>
      </c>
      <c r="L540" s="35"/>
      <c r="M540" s="36" t="s">
        <v>82</v>
      </c>
      <c r="N540" s="36"/>
      <c r="O540" s="35">
        <v>60</v>
      </c>
      <c r="P540" s="1090" t="s">
        <v>872</v>
      </c>
      <c r="Q540" s="800"/>
      <c r="R540" s="800"/>
      <c r="S540" s="800"/>
      <c r="T540" s="801"/>
      <c r="U540" s="37" t="s">
        <v>68</v>
      </c>
      <c r="V540" s="37" t="s">
        <v>45</v>
      </c>
      <c r="W540" s="38" t="s">
        <v>0</v>
      </c>
      <c r="X540" s="56">
        <v>0</v>
      </c>
      <c r="Y540" s="53">
        <f t="shared" si="95"/>
        <v>0</v>
      </c>
      <c r="Z540" s="39" t="str">
        <f>IFERROR(IF(Y540=0,"",ROUNDUP(Y540/H540,0)*0.00937),"")</f>
        <v/>
      </c>
      <c r="AA540" s="65" t="s">
        <v>45</v>
      </c>
      <c r="AB540" s="66" t="s">
        <v>45</v>
      </c>
      <c r="AC540" s="649" t="s">
        <v>873</v>
      </c>
      <c r="AG540" s="75"/>
      <c r="AJ540" s="79"/>
      <c r="AK540" s="79"/>
      <c r="BB540" s="650" t="s">
        <v>66</v>
      </c>
      <c r="BM540" s="75">
        <f t="shared" si="96"/>
        <v>0</v>
      </c>
      <c r="BN540" s="75">
        <f t="shared" si="97"/>
        <v>0</v>
      </c>
      <c r="BO540" s="75">
        <f t="shared" si="98"/>
        <v>0</v>
      </c>
      <c r="BP540" s="75">
        <f t="shared" si="99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4301031253</v>
      </c>
      <c r="D541" s="798">
        <v>4680115882096</v>
      </c>
      <c r="E541" s="798"/>
      <c r="F541" s="59">
        <v>0.6</v>
      </c>
      <c r="G541" s="35">
        <v>6</v>
      </c>
      <c r="H541" s="59">
        <v>3.6</v>
      </c>
      <c r="I541" s="59">
        <v>3.81</v>
      </c>
      <c r="J541" s="35">
        <v>132</v>
      </c>
      <c r="K541" s="35" t="s">
        <v>88</v>
      </c>
      <c r="L541" s="35"/>
      <c r="M541" s="36" t="s">
        <v>82</v>
      </c>
      <c r="N541" s="36"/>
      <c r="O541" s="35">
        <v>60</v>
      </c>
      <c r="P541" s="10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800"/>
      <c r="R541" s="800"/>
      <c r="S541" s="800"/>
      <c r="T541" s="801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95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51" t="s">
        <v>863</v>
      </c>
      <c r="AG541" s="75"/>
      <c r="AJ541" s="79"/>
      <c r="AK541" s="79"/>
      <c r="BB541" s="652" t="s">
        <v>66</v>
      </c>
      <c r="BM541" s="75">
        <f t="shared" si="96"/>
        <v>0</v>
      </c>
      <c r="BN541" s="75">
        <f t="shared" si="97"/>
        <v>0</v>
      </c>
      <c r="BO541" s="75">
        <f t="shared" si="98"/>
        <v>0</v>
      </c>
      <c r="BP541" s="75">
        <f t="shared" si="99"/>
        <v>0</v>
      </c>
    </row>
    <row r="542" spans="1:68" ht="27" customHeight="1" x14ac:dyDescent="0.25">
      <c r="A542" s="60" t="s">
        <v>874</v>
      </c>
      <c r="B542" s="60" t="s">
        <v>876</v>
      </c>
      <c r="C542" s="34">
        <v>4301031384</v>
      </c>
      <c r="D542" s="798">
        <v>4680115882096</v>
      </c>
      <c r="E542" s="798"/>
      <c r="F542" s="59">
        <v>0.6</v>
      </c>
      <c r="G542" s="35">
        <v>8</v>
      </c>
      <c r="H542" s="59">
        <v>4.8</v>
      </c>
      <c r="I542" s="59">
        <v>6.69</v>
      </c>
      <c r="J542" s="35">
        <v>120</v>
      </c>
      <c r="K542" s="35" t="s">
        <v>88</v>
      </c>
      <c r="L542" s="35"/>
      <c r="M542" s="36" t="s">
        <v>82</v>
      </c>
      <c r="N542" s="36"/>
      <c r="O542" s="35">
        <v>60</v>
      </c>
      <c r="P542" s="1092" t="s">
        <v>877</v>
      </c>
      <c r="Q542" s="800"/>
      <c r="R542" s="800"/>
      <c r="S542" s="800"/>
      <c r="T542" s="801"/>
      <c r="U542" s="37" t="s">
        <v>68</v>
      </c>
      <c r="V542" s="37" t="s">
        <v>45</v>
      </c>
      <c r="W542" s="38" t="s">
        <v>0</v>
      </c>
      <c r="X542" s="56">
        <v>0</v>
      </c>
      <c r="Y542" s="53">
        <f t="shared" si="95"/>
        <v>0</v>
      </c>
      <c r="Z542" s="39" t="str">
        <f>IFERROR(IF(Y542=0,"",ROUNDUP(Y542/H542,0)*0.00937),"")</f>
        <v/>
      </c>
      <c r="AA542" s="65" t="s">
        <v>45</v>
      </c>
      <c r="AB542" s="66" t="s">
        <v>45</v>
      </c>
      <c r="AC542" s="653" t="s">
        <v>878</v>
      </c>
      <c r="AG542" s="75"/>
      <c r="AJ542" s="79"/>
      <c r="AK542" s="79"/>
      <c r="BB542" s="654" t="s">
        <v>66</v>
      </c>
      <c r="BM542" s="75">
        <f t="shared" si="96"/>
        <v>0</v>
      </c>
      <c r="BN542" s="75">
        <f t="shared" si="97"/>
        <v>0</v>
      </c>
      <c r="BO542" s="75">
        <f t="shared" si="98"/>
        <v>0</v>
      </c>
      <c r="BP542" s="75">
        <f t="shared" si="99"/>
        <v>0</v>
      </c>
    </row>
    <row r="543" spans="1:68" x14ac:dyDescent="0.2">
      <c r="A543" s="805"/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6"/>
      <c r="P543" s="802" t="s">
        <v>40</v>
      </c>
      <c r="Q543" s="803"/>
      <c r="R543" s="803"/>
      <c r="S543" s="803"/>
      <c r="T543" s="803"/>
      <c r="U543" s="803"/>
      <c r="V543" s="804"/>
      <c r="W543" s="40" t="s">
        <v>39</v>
      </c>
      <c r="X543" s="41">
        <f>IFERROR(X534/H534,"0")+IFERROR(X535/H535,"0")+IFERROR(X536/H536,"0")+IFERROR(X537/H537,"0")+IFERROR(X538/H538,"0")+IFERROR(X539/H539,"0")+IFERROR(X540/H540,"0")+IFERROR(X541/H541,"0")+IFERROR(X542/H542,"0")</f>
        <v>37.878787878787875</v>
      </c>
      <c r="Y543" s="41">
        <f>IFERROR(Y534/H534,"0")+IFERROR(Y535/H535,"0")+IFERROR(Y536/H536,"0")+IFERROR(Y537/H537,"0")+IFERROR(Y538/H538,"0")+IFERROR(Y539/H539,"0")+IFERROR(Y540/H540,"0")+IFERROR(Y541/H541,"0")+IFERROR(Y542/H542,"0")</f>
        <v>38</v>
      </c>
      <c r="Z543" s="41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0.45448</v>
      </c>
      <c r="AA543" s="64"/>
      <c r="AB543" s="64"/>
      <c r="AC543" s="64"/>
    </row>
    <row r="544" spans="1:68" x14ac:dyDescent="0.2">
      <c r="A544" s="805"/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6"/>
      <c r="P544" s="802" t="s">
        <v>40</v>
      </c>
      <c r="Q544" s="803"/>
      <c r="R544" s="803"/>
      <c r="S544" s="803"/>
      <c r="T544" s="803"/>
      <c r="U544" s="803"/>
      <c r="V544" s="804"/>
      <c r="W544" s="40" t="s">
        <v>0</v>
      </c>
      <c r="X544" s="41">
        <f>IFERROR(SUM(X534:X542),"0")</f>
        <v>200</v>
      </c>
      <c r="Y544" s="41">
        <f>IFERROR(SUM(Y534:Y542),"0")</f>
        <v>200.64000000000001</v>
      </c>
      <c r="Z544" s="40"/>
      <c r="AA544" s="64"/>
      <c r="AB544" s="64"/>
      <c r="AC544" s="64"/>
    </row>
    <row r="545" spans="1:68" ht="14.25" customHeight="1" x14ac:dyDescent="0.25">
      <c r="A545" s="797" t="s">
        <v>84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63"/>
      <c r="AB545" s="63"/>
      <c r="AC545" s="63"/>
    </row>
    <row r="546" spans="1:68" ht="16.5" customHeight="1" x14ac:dyDescent="0.25">
      <c r="A546" s="60" t="s">
        <v>879</v>
      </c>
      <c r="B546" s="60" t="s">
        <v>880</v>
      </c>
      <c r="C546" s="34">
        <v>4301051230</v>
      </c>
      <c r="D546" s="798">
        <v>4607091383409</v>
      </c>
      <c r="E546" s="798"/>
      <c r="F546" s="59">
        <v>1.3</v>
      </c>
      <c r="G546" s="35">
        <v>6</v>
      </c>
      <c r="H546" s="59">
        <v>7.8</v>
      </c>
      <c r="I546" s="59">
        <v>8.3460000000000001</v>
      </c>
      <c r="J546" s="35">
        <v>56</v>
      </c>
      <c r="K546" s="35" t="s">
        <v>130</v>
      </c>
      <c r="L546" s="35"/>
      <c r="M546" s="36" t="s">
        <v>82</v>
      </c>
      <c r="N546" s="36"/>
      <c r="O546" s="35">
        <v>45</v>
      </c>
      <c r="P546" s="10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800"/>
      <c r="R546" s="800"/>
      <c r="S546" s="800"/>
      <c r="T546" s="80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55" t="s">
        <v>881</v>
      </c>
      <c r="AG546" s="75"/>
      <c r="AJ546" s="79"/>
      <c r="AK546" s="79"/>
      <c r="BB546" s="65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16.5" customHeight="1" x14ac:dyDescent="0.25">
      <c r="A547" s="60" t="s">
        <v>882</v>
      </c>
      <c r="B547" s="60" t="s">
        <v>883</v>
      </c>
      <c r="C547" s="34">
        <v>4301051231</v>
      </c>
      <c r="D547" s="798">
        <v>4607091383416</v>
      </c>
      <c r="E547" s="798"/>
      <c r="F547" s="59">
        <v>1.3</v>
      </c>
      <c r="G547" s="35">
        <v>6</v>
      </c>
      <c r="H547" s="59">
        <v>7.8</v>
      </c>
      <c r="I547" s="59">
        <v>8.3460000000000001</v>
      </c>
      <c r="J547" s="35">
        <v>56</v>
      </c>
      <c r="K547" s="35" t="s">
        <v>130</v>
      </c>
      <c r="L547" s="35"/>
      <c r="M547" s="36" t="s">
        <v>82</v>
      </c>
      <c r="N547" s="36"/>
      <c r="O547" s="35">
        <v>45</v>
      </c>
      <c r="P547" s="10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800"/>
      <c r="R547" s="800"/>
      <c r="S547" s="800"/>
      <c r="T547" s="801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57" t="s">
        <v>884</v>
      </c>
      <c r="AG547" s="75"/>
      <c r="AJ547" s="79"/>
      <c r="AK547" s="79"/>
      <c r="BB547" s="658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885</v>
      </c>
      <c r="B548" s="60" t="s">
        <v>886</v>
      </c>
      <c r="C548" s="34">
        <v>4301051058</v>
      </c>
      <c r="D548" s="798">
        <v>4680115883536</v>
      </c>
      <c r="E548" s="798"/>
      <c r="F548" s="59">
        <v>0.3</v>
      </c>
      <c r="G548" s="35">
        <v>6</v>
      </c>
      <c r="H548" s="59">
        <v>1.8</v>
      </c>
      <c r="I548" s="59">
        <v>2.0659999999999998</v>
      </c>
      <c r="J548" s="35">
        <v>156</v>
      </c>
      <c r="K548" s="35" t="s">
        <v>88</v>
      </c>
      <c r="L548" s="35"/>
      <c r="M548" s="36" t="s">
        <v>82</v>
      </c>
      <c r="N548" s="36"/>
      <c r="O548" s="35">
        <v>45</v>
      </c>
      <c r="P548" s="10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800"/>
      <c r="R548" s="800"/>
      <c r="S548" s="800"/>
      <c r="T548" s="80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59" t="s">
        <v>887</v>
      </c>
      <c r="AG548" s="75"/>
      <c r="AJ548" s="79"/>
      <c r="AK548" s="79"/>
      <c r="BB548" s="66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805"/>
      <c r="B549" s="805"/>
      <c r="C549" s="805"/>
      <c r="D549" s="805"/>
      <c r="E549" s="805"/>
      <c r="F549" s="805"/>
      <c r="G549" s="805"/>
      <c r="H549" s="805"/>
      <c r="I549" s="805"/>
      <c r="J549" s="805"/>
      <c r="K549" s="805"/>
      <c r="L549" s="805"/>
      <c r="M549" s="805"/>
      <c r="N549" s="805"/>
      <c r="O549" s="806"/>
      <c r="P549" s="802" t="s">
        <v>40</v>
      </c>
      <c r="Q549" s="803"/>
      <c r="R549" s="803"/>
      <c r="S549" s="803"/>
      <c r="T549" s="803"/>
      <c r="U549" s="803"/>
      <c r="V549" s="804"/>
      <c r="W549" s="40" t="s">
        <v>39</v>
      </c>
      <c r="X549" s="41">
        <f>IFERROR(X546/H546,"0")+IFERROR(X547/H547,"0")+IFERROR(X548/H548,"0")</f>
        <v>0</v>
      </c>
      <c r="Y549" s="41">
        <f>IFERROR(Y546/H546,"0")+IFERROR(Y547/H547,"0")+IFERROR(Y548/H548,"0")</f>
        <v>0</v>
      </c>
      <c r="Z549" s="41">
        <f>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805"/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6"/>
      <c r="P550" s="802" t="s">
        <v>40</v>
      </c>
      <c r="Q550" s="803"/>
      <c r="R550" s="803"/>
      <c r="S550" s="803"/>
      <c r="T550" s="803"/>
      <c r="U550" s="803"/>
      <c r="V550" s="804"/>
      <c r="W550" s="40" t="s">
        <v>0</v>
      </c>
      <c r="X550" s="41">
        <f>IFERROR(SUM(X546:X548),"0")</f>
        <v>0</v>
      </c>
      <c r="Y550" s="41">
        <f>IFERROR(SUM(Y546:Y548),"0")</f>
        <v>0</v>
      </c>
      <c r="Z550" s="40"/>
      <c r="AA550" s="64"/>
      <c r="AB550" s="64"/>
      <c r="AC550" s="64"/>
    </row>
    <row r="551" spans="1:68" ht="14.25" customHeight="1" x14ac:dyDescent="0.25">
      <c r="A551" s="797" t="s">
        <v>224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63"/>
      <c r="AB551" s="63"/>
      <c r="AC551" s="63"/>
    </row>
    <row r="552" spans="1:68" ht="16.5" customHeight="1" x14ac:dyDescent="0.25">
      <c r="A552" s="60" t="s">
        <v>888</v>
      </c>
      <c r="B552" s="60" t="s">
        <v>889</v>
      </c>
      <c r="C552" s="34">
        <v>4301060363</v>
      </c>
      <c r="D552" s="798">
        <v>4680115885035</v>
      </c>
      <c r="E552" s="798"/>
      <c r="F552" s="59">
        <v>1</v>
      </c>
      <c r="G552" s="35">
        <v>4</v>
      </c>
      <c r="H552" s="59">
        <v>4</v>
      </c>
      <c r="I552" s="59">
        <v>4.4160000000000004</v>
      </c>
      <c r="J552" s="35">
        <v>104</v>
      </c>
      <c r="K552" s="35" t="s">
        <v>130</v>
      </c>
      <c r="L552" s="35"/>
      <c r="M552" s="36" t="s">
        <v>82</v>
      </c>
      <c r="N552" s="36"/>
      <c r="O552" s="35">
        <v>35</v>
      </c>
      <c r="P552" s="10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800"/>
      <c r="R552" s="800"/>
      <c r="S552" s="800"/>
      <c r="T552" s="801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61" t="s">
        <v>890</v>
      </c>
      <c r="AG552" s="75"/>
      <c r="AJ552" s="79"/>
      <c r="AK552" s="79"/>
      <c r="BB552" s="662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891</v>
      </c>
      <c r="B553" s="60" t="s">
        <v>892</v>
      </c>
      <c r="C553" s="34">
        <v>4301060436</v>
      </c>
      <c r="D553" s="798">
        <v>4680115885936</v>
      </c>
      <c r="E553" s="798"/>
      <c r="F553" s="59">
        <v>1.3</v>
      </c>
      <c r="G553" s="35">
        <v>6</v>
      </c>
      <c r="H553" s="59">
        <v>7.8</v>
      </c>
      <c r="I553" s="59">
        <v>8.2799999999999994</v>
      </c>
      <c r="J553" s="35">
        <v>56</v>
      </c>
      <c r="K553" s="35" t="s">
        <v>130</v>
      </c>
      <c r="L553" s="35"/>
      <c r="M553" s="36" t="s">
        <v>82</v>
      </c>
      <c r="N553" s="36"/>
      <c r="O553" s="35">
        <v>35</v>
      </c>
      <c r="P553" s="1097" t="s">
        <v>893</v>
      </c>
      <c r="Q553" s="800"/>
      <c r="R553" s="800"/>
      <c r="S553" s="800"/>
      <c r="T553" s="801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63" t="s">
        <v>890</v>
      </c>
      <c r="AG553" s="75"/>
      <c r="AJ553" s="79"/>
      <c r="AK553" s="79"/>
      <c r="BB553" s="664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805"/>
      <c r="B554" s="805"/>
      <c r="C554" s="805"/>
      <c r="D554" s="805"/>
      <c r="E554" s="805"/>
      <c r="F554" s="805"/>
      <c r="G554" s="805"/>
      <c r="H554" s="805"/>
      <c r="I554" s="805"/>
      <c r="J554" s="805"/>
      <c r="K554" s="805"/>
      <c r="L554" s="805"/>
      <c r="M554" s="805"/>
      <c r="N554" s="805"/>
      <c r="O554" s="806"/>
      <c r="P554" s="802" t="s">
        <v>40</v>
      </c>
      <c r="Q554" s="803"/>
      <c r="R554" s="803"/>
      <c r="S554" s="803"/>
      <c r="T554" s="803"/>
      <c r="U554" s="803"/>
      <c r="V554" s="804"/>
      <c r="W554" s="40" t="s">
        <v>39</v>
      </c>
      <c r="X554" s="41">
        <f>IFERROR(X552/H552,"0")+IFERROR(X553/H553,"0")</f>
        <v>0</v>
      </c>
      <c r="Y554" s="41">
        <f>IFERROR(Y552/H552,"0")+IFERROR(Y553/H553,"0")</f>
        <v>0</v>
      </c>
      <c r="Z554" s="41">
        <f>IFERROR(IF(Z552="",0,Z552),"0")+IFERROR(IF(Z553="",0,Z553),"0")</f>
        <v>0</v>
      </c>
      <c r="AA554" s="64"/>
      <c r="AB554" s="64"/>
      <c r="AC554" s="64"/>
    </row>
    <row r="555" spans="1:68" x14ac:dyDescent="0.2">
      <c r="A555" s="805"/>
      <c r="B555" s="805"/>
      <c r="C555" s="805"/>
      <c r="D555" s="805"/>
      <c r="E555" s="805"/>
      <c r="F555" s="805"/>
      <c r="G555" s="805"/>
      <c r="H555" s="805"/>
      <c r="I555" s="805"/>
      <c r="J555" s="805"/>
      <c r="K555" s="805"/>
      <c r="L555" s="805"/>
      <c r="M555" s="805"/>
      <c r="N555" s="805"/>
      <c r="O555" s="806"/>
      <c r="P555" s="802" t="s">
        <v>40</v>
      </c>
      <c r="Q555" s="803"/>
      <c r="R555" s="803"/>
      <c r="S555" s="803"/>
      <c r="T555" s="803"/>
      <c r="U555" s="803"/>
      <c r="V555" s="804"/>
      <c r="W555" s="40" t="s">
        <v>0</v>
      </c>
      <c r="X555" s="41">
        <f>IFERROR(SUM(X552:X553),"0")</f>
        <v>0</v>
      </c>
      <c r="Y555" s="41">
        <f>IFERROR(SUM(Y552:Y553),"0")</f>
        <v>0</v>
      </c>
      <c r="Z555" s="40"/>
      <c r="AA555" s="64"/>
      <c r="AB555" s="64"/>
      <c r="AC555" s="64"/>
    </row>
    <row r="556" spans="1:68" ht="27.75" customHeight="1" x14ac:dyDescent="0.2">
      <c r="A556" s="795" t="s">
        <v>894</v>
      </c>
      <c r="B556" s="795"/>
      <c r="C556" s="795"/>
      <c r="D556" s="795"/>
      <c r="E556" s="795"/>
      <c r="F556" s="795"/>
      <c r="G556" s="795"/>
      <c r="H556" s="795"/>
      <c r="I556" s="795"/>
      <c r="J556" s="795"/>
      <c r="K556" s="795"/>
      <c r="L556" s="795"/>
      <c r="M556" s="795"/>
      <c r="N556" s="795"/>
      <c r="O556" s="795"/>
      <c r="P556" s="795"/>
      <c r="Q556" s="795"/>
      <c r="R556" s="795"/>
      <c r="S556" s="795"/>
      <c r="T556" s="795"/>
      <c r="U556" s="795"/>
      <c r="V556" s="795"/>
      <c r="W556" s="795"/>
      <c r="X556" s="795"/>
      <c r="Y556" s="795"/>
      <c r="Z556" s="795"/>
      <c r="AA556" s="52"/>
      <c r="AB556" s="52"/>
      <c r="AC556" s="52"/>
    </row>
    <row r="557" spans="1:68" ht="16.5" customHeight="1" x14ac:dyDescent="0.25">
      <c r="A557" s="796" t="s">
        <v>894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62"/>
      <c r="AB557" s="62"/>
      <c r="AC557" s="62"/>
    </row>
    <row r="558" spans="1:68" ht="14.25" customHeight="1" x14ac:dyDescent="0.25">
      <c r="A558" s="797" t="s">
        <v>125</v>
      </c>
      <c r="B558" s="797"/>
      <c r="C558" s="797"/>
      <c r="D558" s="797"/>
      <c r="E558" s="797"/>
      <c r="F558" s="797"/>
      <c r="G558" s="797"/>
      <c r="H558" s="797"/>
      <c r="I558" s="797"/>
      <c r="J558" s="797"/>
      <c r="K558" s="797"/>
      <c r="L558" s="797"/>
      <c r="M558" s="797"/>
      <c r="N558" s="797"/>
      <c r="O558" s="797"/>
      <c r="P558" s="797"/>
      <c r="Q558" s="797"/>
      <c r="R558" s="797"/>
      <c r="S558" s="797"/>
      <c r="T558" s="797"/>
      <c r="U558" s="797"/>
      <c r="V558" s="797"/>
      <c r="W558" s="797"/>
      <c r="X558" s="797"/>
      <c r="Y558" s="797"/>
      <c r="Z558" s="797"/>
      <c r="AA558" s="63"/>
      <c r="AB558" s="63"/>
      <c r="AC558" s="63"/>
    </row>
    <row r="559" spans="1:68" ht="27" customHeight="1" x14ac:dyDescent="0.25">
      <c r="A559" s="60" t="s">
        <v>895</v>
      </c>
      <c r="B559" s="60" t="s">
        <v>896</v>
      </c>
      <c r="C559" s="34">
        <v>4301011763</v>
      </c>
      <c r="D559" s="798">
        <v>4640242181011</v>
      </c>
      <c r="E559" s="798"/>
      <c r="F559" s="59">
        <v>1.35</v>
      </c>
      <c r="G559" s="35">
        <v>8</v>
      </c>
      <c r="H559" s="59">
        <v>10.8</v>
      </c>
      <c r="I559" s="59">
        <v>11.28</v>
      </c>
      <c r="J559" s="35">
        <v>56</v>
      </c>
      <c r="K559" s="35" t="s">
        <v>130</v>
      </c>
      <c r="L559" s="35"/>
      <c r="M559" s="36" t="s">
        <v>133</v>
      </c>
      <c r="N559" s="36"/>
      <c r="O559" s="35">
        <v>55</v>
      </c>
      <c r="P559" s="1098" t="s">
        <v>897</v>
      </c>
      <c r="Q559" s="800"/>
      <c r="R559" s="800"/>
      <c r="S559" s="800"/>
      <c r="T559" s="80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IFERROR(IF(Y559=0,"",ROUNDUP(Y559/H559,0)*0.02175),"")</f>
        <v/>
      </c>
      <c r="AA559" s="65" t="s">
        <v>45</v>
      </c>
      <c r="AB559" s="66" t="s">
        <v>45</v>
      </c>
      <c r="AC559" s="665" t="s">
        <v>898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899</v>
      </c>
      <c r="B560" s="60" t="s">
        <v>900</v>
      </c>
      <c r="C560" s="34">
        <v>4301011585</v>
      </c>
      <c r="D560" s="798">
        <v>4640242180441</v>
      </c>
      <c r="E560" s="798"/>
      <c r="F560" s="59">
        <v>1.5</v>
      </c>
      <c r="G560" s="35">
        <v>8</v>
      </c>
      <c r="H560" s="59">
        <v>12</v>
      </c>
      <c r="I560" s="59">
        <v>12.48</v>
      </c>
      <c r="J560" s="35">
        <v>56</v>
      </c>
      <c r="K560" s="35" t="s">
        <v>130</v>
      </c>
      <c r="L560" s="35"/>
      <c r="M560" s="36" t="s">
        <v>129</v>
      </c>
      <c r="N560" s="36"/>
      <c r="O560" s="35">
        <v>50</v>
      </c>
      <c r="P560" s="1099" t="s">
        <v>901</v>
      </c>
      <c r="Q560" s="800"/>
      <c r="R560" s="800"/>
      <c r="S560" s="800"/>
      <c r="T560" s="80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IFERROR(IF(Y560=0,"",ROUNDUP(Y560/H560,0)*0.02175),"")</f>
        <v/>
      </c>
      <c r="AA560" s="65" t="s">
        <v>45</v>
      </c>
      <c r="AB560" s="66" t="s">
        <v>45</v>
      </c>
      <c r="AC560" s="667" t="s">
        <v>902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customHeight="1" x14ac:dyDescent="0.25">
      <c r="A561" s="60" t="s">
        <v>903</v>
      </c>
      <c r="B561" s="60" t="s">
        <v>904</v>
      </c>
      <c r="C561" s="34">
        <v>4301011584</v>
      </c>
      <c r="D561" s="798">
        <v>4640242180564</v>
      </c>
      <c r="E561" s="798"/>
      <c r="F561" s="59">
        <v>1.5</v>
      </c>
      <c r="G561" s="35">
        <v>8</v>
      </c>
      <c r="H561" s="59">
        <v>12</v>
      </c>
      <c r="I561" s="59">
        <v>12.48</v>
      </c>
      <c r="J561" s="35">
        <v>56</v>
      </c>
      <c r="K561" s="35" t="s">
        <v>130</v>
      </c>
      <c r="L561" s="35"/>
      <c r="M561" s="36" t="s">
        <v>129</v>
      </c>
      <c r="N561" s="36"/>
      <c r="O561" s="35">
        <v>50</v>
      </c>
      <c r="P561" s="1100" t="s">
        <v>905</v>
      </c>
      <c r="Q561" s="800"/>
      <c r="R561" s="800"/>
      <c r="S561" s="800"/>
      <c r="T561" s="801"/>
      <c r="U561" s="37" t="s">
        <v>45</v>
      </c>
      <c r="V561" s="37" t="s">
        <v>45</v>
      </c>
      <c r="W561" s="38" t="s">
        <v>0</v>
      </c>
      <c r="X561" s="56">
        <v>300</v>
      </c>
      <c r="Y561" s="53">
        <f t="shared" si="100"/>
        <v>300</v>
      </c>
      <c r="Z561" s="39">
        <f>IFERROR(IF(Y561=0,"",ROUNDUP(Y561/H561,0)*0.02175),"")</f>
        <v>0.54374999999999996</v>
      </c>
      <c r="AA561" s="65" t="s">
        <v>45</v>
      </c>
      <c r="AB561" s="66" t="s">
        <v>45</v>
      </c>
      <c r="AC561" s="669" t="s">
        <v>906</v>
      </c>
      <c r="AG561" s="75"/>
      <c r="AJ561" s="79"/>
      <c r="AK561" s="79"/>
      <c r="BB561" s="670" t="s">
        <v>66</v>
      </c>
      <c r="BM561" s="75">
        <f t="shared" si="101"/>
        <v>312</v>
      </c>
      <c r="BN561" s="75">
        <f t="shared" si="102"/>
        <v>312</v>
      </c>
      <c r="BO561" s="75">
        <f t="shared" si="103"/>
        <v>0.4464285714285714</v>
      </c>
      <c r="BP561" s="75">
        <f t="shared" si="104"/>
        <v>0.4464285714285714</v>
      </c>
    </row>
    <row r="562" spans="1:68" ht="27" customHeight="1" x14ac:dyDescent="0.25">
      <c r="A562" s="60" t="s">
        <v>907</v>
      </c>
      <c r="B562" s="60" t="s">
        <v>908</v>
      </c>
      <c r="C562" s="34">
        <v>4301011762</v>
      </c>
      <c r="D562" s="798">
        <v>4640242180922</v>
      </c>
      <c r="E562" s="798"/>
      <c r="F562" s="59">
        <v>1.35</v>
      </c>
      <c r="G562" s="35">
        <v>8</v>
      </c>
      <c r="H562" s="59">
        <v>10.8</v>
      </c>
      <c r="I562" s="59">
        <v>11.28</v>
      </c>
      <c r="J562" s="35">
        <v>56</v>
      </c>
      <c r="K562" s="35" t="s">
        <v>130</v>
      </c>
      <c r="L562" s="35"/>
      <c r="M562" s="36" t="s">
        <v>129</v>
      </c>
      <c r="N562" s="36"/>
      <c r="O562" s="35">
        <v>55</v>
      </c>
      <c r="P562" s="1101" t="s">
        <v>909</v>
      </c>
      <c r="Q562" s="800"/>
      <c r="R562" s="800"/>
      <c r="S562" s="800"/>
      <c r="T562" s="80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IFERROR(IF(Y562=0,"",ROUNDUP(Y562/H562,0)*0.02175),"")</f>
        <v/>
      </c>
      <c r="AA562" s="65" t="s">
        <v>45</v>
      </c>
      <c r="AB562" s="66" t="s">
        <v>45</v>
      </c>
      <c r="AC562" s="671" t="s">
        <v>910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911</v>
      </c>
      <c r="B563" s="60" t="s">
        <v>912</v>
      </c>
      <c r="C563" s="34">
        <v>4301011764</v>
      </c>
      <c r="D563" s="798">
        <v>4640242181189</v>
      </c>
      <c r="E563" s="798"/>
      <c r="F563" s="59">
        <v>0.4</v>
      </c>
      <c r="G563" s="35">
        <v>10</v>
      </c>
      <c r="H563" s="59">
        <v>4</v>
      </c>
      <c r="I563" s="59">
        <v>4.21</v>
      </c>
      <c r="J563" s="35">
        <v>132</v>
      </c>
      <c r="K563" s="35" t="s">
        <v>88</v>
      </c>
      <c r="L563" s="35"/>
      <c r="M563" s="36" t="s">
        <v>133</v>
      </c>
      <c r="N563" s="36"/>
      <c r="O563" s="35">
        <v>55</v>
      </c>
      <c r="P563" s="1102" t="s">
        <v>913</v>
      </c>
      <c r="Q563" s="800"/>
      <c r="R563" s="800"/>
      <c r="S563" s="800"/>
      <c r="T563" s="80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3" t="s">
        <v>898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914</v>
      </c>
      <c r="B564" s="60" t="s">
        <v>915</v>
      </c>
      <c r="C564" s="34">
        <v>4301011551</v>
      </c>
      <c r="D564" s="798">
        <v>4640242180038</v>
      </c>
      <c r="E564" s="798"/>
      <c r="F564" s="59">
        <v>0.4</v>
      </c>
      <c r="G564" s="35">
        <v>10</v>
      </c>
      <c r="H564" s="59">
        <v>4</v>
      </c>
      <c r="I564" s="59">
        <v>4.21</v>
      </c>
      <c r="J564" s="35">
        <v>132</v>
      </c>
      <c r="K564" s="35" t="s">
        <v>88</v>
      </c>
      <c r="L564" s="35"/>
      <c r="M564" s="36" t="s">
        <v>129</v>
      </c>
      <c r="N564" s="36"/>
      <c r="O564" s="35">
        <v>50</v>
      </c>
      <c r="P564" s="1103" t="s">
        <v>916</v>
      </c>
      <c r="Q564" s="800"/>
      <c r="R564" s="800"/>
      <c r="S564" s="800"/>
      <c r="T564" s="80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5" t="s">
        <v>906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917</v>
      </c>
      <c r="B565" s="60" t="s">
        <v>918</v>
      </c>
      <c r="C565" s="34">
        <v>4301011765</v>
      </c>
      <c r="D565" s="798">
        <v>4640242181172</v>
      </c>
      <c r="E565" s="798"/>
      <c r="F565" s="59">
        <v>0.4</v>
      </c>
      <c r="G565" s="35">
        <v>10</v>
      </c>
      <c r="H565" s="59">
        <v>4</v>
      </c>
      <c r="I565" s="59">
        <v>4.21</v>
      </c>
      <c r="J565" s="35">
        <v>132</v>
      </c>
      <c r="K565" s="35" t="s">
        <v>88</v>
      </c>
      <c r="L565" s="35"/>
      <c r="M565" s="36" t="s">
        <v>129</v>
      </c>
      <c r="N565" s="36"/>
      <c r="O565" s="35">
        <v>55</v>
      </c>
      <c r="P565" s="1104" t="s">
        <v>919</v>
      </c>
      <c r="Q565" s="800"/>
      <c r="R565" s="800"/>
      <c r="S565" s="800"/>
      <c r="T565" s="80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7" t="s">
        <v>910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805"/>
      <c r="B566" s="805"/>
      <c r="C566" s="805"/>
      <c r="D566" s="805"/>
      <c r="E566" s="805"/>
      <c r="F566" s="805"/>
      <c r="G566" s="805"/>
      <c r="H566" s="805"/>
      <c r="I566" s="805"/>
      <c r="J566" s="805"/>
      <c r="K566" s="805"/>
      <c r="L566" s="805"/>
      <c r="M566" s="805"/>
      <c r="N566" s="805"/>
      <c r="O566" s="806"/>
      <c r="P566" s="802" t="s">
        <v>40</v>
      </c>
      <c r="Q566" s="803"/>
      <c r="R566" s="803"/>
      <c r="S566" s="803"/>
      <c r="T566" s="803"/>
      <c r="U566" s="803"/>
      <c r="V566" s="804"/>
      <c r="W566" s="40" t="s">
        <v>39</v>
      </c>
      <c r="X566" s="41">
        <f>IFERROR(X559/H559,"0")+IFERROR(X560/H560,"0")+IFERROR(X561/H561,"0")+IFERROR(X562/H562,"0")+IFERROR(X563/H563,"0")+IFERROR(X564/H564,"0")+IFERROR(X565/H565,"0")</f>
        <v>25</v>
      </c>
      <c r="Y566" s="41">
        <f>IFERROR(Y559/H559,"0")+IFERROR(Y560/H560,"0")+IFERROR(Y561/H561,"0")+IFERROR(Y562/H562,"0")+IFERROR(Y563/H563,"0")+IFERROR(Y564/H564,"0")+IFERROR(Y565/H565,"0")</f>
        <v>25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0.54374999999999996</v>
      </c>
      <c r="AA566" s="64"/>
      <c r="AB566" s="64"/>
      <c r="AC566" s="64"/>
    </row>
    <row r="567" spans="1:68" x14ac:dyDescent="0.2">
      <c r="A567" s="805"/>
      <c r="B567" s="805"/>
      <c r="C567" s="805"/>
      <c r="D567" s="805"/>
      <c r="E567" s="805"/>
      <c r="F567" s="805"/>
      <c r="G567" s="805"/>
      <c r="H567" s="805"/>
      <c r="I567" s="805"/>
      <c r="J567" s="805"/>
      <c r="K567" s="805"/>
      <c r="L567" s="805"/>
      <c r="M567" s="805"/>
      <c r="N567" s="805"/>
      <c r="O567" s="806"/>
      <c r="P567" s="802" t="s">
        <v>40</v>
      </c>
      <c r="Q567" s="803"/>
      <c r="R567" s="803"/>
      <c r="S567" s="803"/>
      <c r="T567" s="803"/>
      <c r="U567" s="803"/>
      <c r="V567" s="804"/>
      <c r="W567" s="40" t="s">
        <v>0</v>
      </c>
      <c r="X567" s="41">
        <f>IFERROR(SUM(X559:X565),"0")</f>
        <v>300</v>
      </c>
      <c r="Y567" s="41">
        <f>IFERROR(SUM(Y559:Y565),"0")</f>
        <v>300</v>
      </c>
      <c r="Z567" s="40"/>
      <c r="AA567" s="64"/>
      <c r="AB567" s="64"/>
      <c r="AC567" s="64"/>
    </row>
    <row r="568" spans="1:68" ht="14.25" customHeight="1" x14ac:dyDescent="0.25">
      <c r="A568" s="797" t="s">
        <v>177</v>
      </c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797"/>
      <c r="P568" s="797"/>
      <c r="Q568" s="797"/>
      <c r="R568" s="797"/>
      <c r="S568" s="797"/>
      <c r="T568" s="797"/>
      <c r="U568" s="797"/>
      <c r="V568" s="797"/>
      <c r="W568" s="797"/>
      <c r="X568" s="797"/>
      <c r="Y568" s="797"/>
      <c r="Z568" s="797"/>
      <c r="AA568" s="63"/>
      <c r="AB568" s="63"/>
      <c r="AC568" s="63"/>
    </row>
    <row r="569" spans="1:68" ht="16.5" customHeight="1" x14ac:dyDescent="0.25">
      <c r="A569" s="60" t="s">
        <v>920</v>
      </c>
      <c r="B569" s="60" t="s">
        <v>921</v>
      </c>
      <c r="C569" s="34">
        <v>4301020269</v>
      </c>
      <c r="D569" s="798">
        <v>4640242180519</v>
      </c>
      <c r="E569" s="798"/>
      <c r="F569" s="59">
        <v>1.35</v>
      </c>
      <c r="G569" s="35">
        <v>8</v>
      </c>
      <c r="H569" s="59">
        <v>10.8</v>
      </c>
      <c r="I569" s="59">
        <v>11.28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50</v>
      </c>
      <c r="P569" s="1105" t="s">
        <v>922</v>
      </c>
      <c r="Q569" s="800"/>
      <c r="R569" s="800"/>
      <c r="S569" s="800"/>
      <c r="T569" s="80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884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923</v>
      </c>
      <c r="B570" s="60" t="s">
        <v>924</v>
      </c>
      <c r="C570" s="34">
        <v>4301020260</v>
      </c>
      <c r="D570" s="798">
        <v>4640242180526</v>
      </c>
      <c r="E570" s="798"/>
      <c r="F570" s="59">
        <v>1.8</v>
      </c>
      <c r="G570" s="35">
        <v>6</v>
      </c>
      <c r="H570" s="59">
        <v>10.8</v>
      </c>
      <c r="I570" s="59">
        <v>11.28</v>
      </c>
      <c r="J570" s="35">
        <v>56</v>
      </c>
      <c r="K570" s="35" t="s">
        <v>130</v>
      </c>
      <c r="L570" s="35"/>
      <c r="M570" s="36" t="s">
        <v>129</v>
      </c>
      <c r="N570" s="36"/>
      <c r="O570" s="35">
        <v>50</v>
      </c>
      <c r="P570" s="1106" t="s">
        <v>925</v>
      </c>
      <c r="Q570" s="800"/>
      <c r="R570" s="800"/>
      <c r="S570" s="800"/>
      <c r="T570" s="80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884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926</v>
      </c>
      <c r="B571" s="60" t="s">
        <v>927</v>
      </c>
      <c r="C571" s="34">
        <v>4301020309</v>
      </c>
      <c r="D571" s="798">
        <v>4640242180090</v>
      </c>
      <c r="E571" s="798"/>
      <c r="F571" s="59">
        <v>1.35</v>
      </c>
      <c r="G571" s="35">
        <v>8</v>
      </c>
      <c r="H571" s="59">
        <v>10.8</v>
      </c>
      <c r="I571" s="59">
        <v>11.28</v>
      </c>
      <c r="J571" s="35">
        <v>56</v>
      </c>
      <c r="K571" s="35" t="s">
        <v>130</v>
      </c>
      <c r="L571" s="35"/>
      <c r="M571" s="36" t="s">
        <v>129</v>
      </c>
      <c r="N571" s="36"/>
      <c r="O571" s="35">
        <v>50</v>
      </c>
      <c r="P571" s="1107" t="s">
        <v>928</v>
      </c>
      <c r="Q571" s="800"/>
      <c r="R571" s="800"/>
      <c r="S571" s="800"/>
      <c r="T571" s="801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IFERROR(IF(Y571=0,"",ROUNDUP(Y571/H571,0)*0.02175),"")</f>
        <v/>
      </c>
      <c r="AA571" s="65" t="s">
        <v>45</v>
      </c>
      <c r="AB571" s="66" t="s">
        <v>45</v>
      </c>
      <c r="AC571" s="683" t="s">
        <v>929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930</v>
      </c>
      <c r="B572" s="60" t="s">
        <v>931</v>
      </c>
      <c r="C572" s="34">
        <v>4301020295</v>
      </c>
      <c r="D572" s="798">
        <v>4640242181363</v>
      </c>
      <c r="E572" s="798"/>
      <c r="F572" s="59">
        <v>0.4</v>
      </c>
      <c r="G572" s="35">
        <v>10</v>
      </c>
      <c r="H572" s="59">
        <v>4</v>
      </c>
      <c r="I572" s="59">
        <v>4.21</v>
      </c>
      <c r="J572" s="35">
        <v>132</v>
      </c>
      <c r="K572" s="35" t="s">
        <v>88</v>
      </c>
      <c r="L572" s="35"/>
      <c r="M572" s="36" t="s">
        <v>129</v>
      </c>
      <c r="N572" s="36"/>
      <c r="O572" s="35">
        <v>50</v>
      </c>
      <c r="P572" s="1108" t="s">
        <v>932</v>
      </c>
      <c r="Q572" s="800"/>
      <c r="R572" s="800"/>
      <c r="S572" s="800"/>
      <c r="T572" s="801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05"/>
      <c r="B573" s="805"/>
      <c r="C573" s="805"/>
      <c r="D573" s="805"/>
      <c r="E573" s="805"/>
      <c r="F573" s="805"/>
      <c r="G573" s="805"/>
      <c r="H573" s="805"/>
      <c r="I573" s="805"/>
      <c r="J573" s="805"/>
      <c r="K573" s="805"/>
      <c r="L573" s="805"/>
      <c r="M573" s="805"/>
      <c r="N573" s="805"/>
      <c r="O573" s="806"/>
      <c r="P573" s="802" t="s">
        <v>40</v>
      </c>
      <c r="Q573" s="803"/>
      <c r="R573" s="803"/>
      <c r="S573" s="803"/>
      <c r="T573" s="803"/>
      <c r="U573" s="803"/>
      <c r="V573" s="804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805"/>
      <c r="B574" s="805"/>
      <c r="C574" s="805"/>
      <c r="D574" s="805"/>
      <c r="E574" s="805"/>
      <c r="F574" s="805"/>
      <c r="G574" s="805"/>
      <c r="H574" s="805"/>
      <c r="I574" s="805"/>
      <c r="J574" s="805"/>
      <c r="K574" s="805"/>
      <c r="L574" s="805"/>
      <c r="M574" s="805"/>
      <c r="N574" s="805"/>
      <c r="O574" s="806"/>
      <c r="P574" s="802" t="s">
        <v>40</v>
      </c>
      <c r="Q574" s="803"/>
      <c r="R574" s="803"/>
      <c r="S574" s="803"/>
      <c r="T574" s="803"/>
      <c r="U574" s="803"/>
      <c r="V574" s="804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97" t="s">
        <v>78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63"/>
      <c r="AB575" s="63"/>
      <c r="AC575" s="63"/>
    </row>
    <row r="576" spans="1:68" ht="27" customHeight="1" x14ac:dyDescent="0.25">
      <c r="A576" s="60" t="s">
        <v>933</v>
      </c>
      <c r="B576" s="60" t="s">
        <v>934</v>
      </c>
      <c r="C576" s="34">
        <v>4301031280</v>
      </c>
      <c r="D576" s="798">
        <v>4640242180816</v>
      </c>
      <c r="E576" s="798"/>
      <c r="F576" s="59">
        <v>0.7</v>
      </c>
      <c r="G576" s="35">
        <v>6</v>
      </c>
      <c r="H576" s="59">
        <v>4.2</v>
      </c>
      <c r="I576" s="59">
        <v>4.46</v>
      </c>
      <c r="J576" s="35">
        <v>156</v>
      </c>
      <c r="K576" s="35" t="s">
        <v>88</v>
      </c>
      <c r="L576" s="35"/>
      <c r="M576" s="36" t="s">
        <v>82</v>
      </c>
      <c r="N576" s="36"/>
      <c r="O576" s="35">
        <v>40</v>
      </c>
      <c r="P576" s="1109" t="s">
        <v>935</v>
      </c>
      <c r="Q576" s="800"/>
      <c r="R576" s="800"/>
      <c r="S576" s="800"/>
      <c r="T576" s="801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2" si="105">IFERROR(IF(X576="",0,CEILING((X576/$H576),1)*$H576),"")</f>
        <v>0</v>
      </c>
      <c r="Z576" s="39" t="str">
        <f>IFERROR(IF(Y576=0,"",ROUNDUP(Y576/H576,0)*0.00753),"")</f>
        <v/>
      </c>
      <c r="AA576" s="65" t="s">
        <v>45</v>
      </c>
      <c r="AB576" s="66" t="s">
        <v>45</v>
      </c>
      <c r="AC576" s="687" t="s">
        <v>936</v>
      </c>
      <c r="AG576" s="75"/>
      <c r="AJ576" s="79"/>
      <c r="AK576" s="79"/>
      <c r="BB576" s="688" t="s">
        <v>66</v>
      </c>
      <c r="BM576" s="75">
        <f t="shared" ref="BM576:BM582" si="106">IFERROR(X576*I576/H576,"0")</f>
        <v>0</v>
      </c>
      <c r="BN576" s="75">
        <f t="shared" ref="BN576:BN582" si="107">IFERROR(Y576*I576/H576,"0")</f>
        <v>0</v>
      </c>
      <c r="BO576" s="75">
        <f t="shared" ref="BO576:BO582" si="108">IFERROR(1/J576*(X576/H576),"0")</f>
        <v>0</v>
      </c>
      <c r="BP576" s="75">
        <f t="shared" ref="BP576:BP582" si="109">IFERROR(1/J576*(Y576/H576),"0")</f>
        <v>0</v>
      </c>
    </row>
    <row r="577" spans="1:68" ht="27" customHeight="1" x14ac:dyDescent="0.25">
      <c r="A577" s="60" t="s">
        <v>937</v>
      </c>
      <c r="B577" s="60" t="s">
        <v>938</v>
      </c>
      <c r="C577" s="34">
        <v>4301031244</v>
      </c>
      <c r="D577" s="798">
        <v>4640242180595</v>
      </c>
      <c r="E577" s="798"/>
      <c r="F577" s="59">
        <v>0.7</v>
      </c>
      <c r="G577" s="35">
        <v>6</v>
      </c>
      <c r="H577" s="59">
        <v>4.2</v>
      </c>
      <c r="I577" s="59">
        <v>4.46</v>
      </c>
      <c r="J577" s="35">
        <v>156</v>
      </c>
      <c r="K577" s="35" t="s">
        <v>88</v>
      </c>
      <c r="L577" s="35"/>
      <c r="M577" s="36" t="s">
        <v>82</v>
      </c>
      <c r="N577" s="36"/>
      <c r="O577" s="35">
        <v>40</v>
      </c>
      <c r="P577" s="1110" t="s">
        <v>939</v>
      </c>
      <c r="Q577" s="800"/>
      <c r="R577" s="800"/>
      <c r="S577" s="800"/>
      <c r="T577" s="801"/>
      <c r="U577" s="37" t="s">
        <v>45</v>
      </c>
      <c r="V577" s="37" t="s">
        <v>45</v>
      </c>
      <c r="W577" s="38" t="s">
        <v>0</v>
      </c>
      <c r="X577" s="56">
        <v>800</v>
      </c>
      <c r="Y577" s="53">
        <f t="shared" si="105"/>
        <v>802.2</v>
      </c>
      <c r="Z577" s="39">
        <f>IFERROR(IF(Y577=0,"",ROUNDUP(Y577/H577,0)*0.00753),"")</f>
        <v>1.4382300000000001</v>
      </c>
      <c r="AA577" s="65" t="s">
        <v>45</v>
      </c>
      <c r="AB577" s="66" t="s">
        <v>45</v>
      </c>
      <c r="AC577" s="689" t="s">
        <v>940</v>
      </c>
      <c r="AG577" s="75"/>
      <c r="AJ577" s="79"/>
      <c r="AK577" s="79"/>
      <c r="BB577" s="690" t="s">
        <v>66</v>
      </c>
      <c r="BM577" s="75">
        <f t="shared" si="106"/>
        <v>849.52380952380952</v>
      </c>
      <c r="BN577" s="75">
        <f t="shared" si="107"/>
        <v>851.86</v>
      </c>
      <c r="BO577" s="75">
        <f t="shared" si="108"/>
        <v>1.2210012210012211</v>
      </c>
      <c r="BP577" s="75">
        <f t="shared" si="109"/>
        <v>1.2243589743589742</v>
      </c>
    </row>
    <row r="578" spans="1:68" ht="27" customHeight="1" x14ac:dyDescent="0.25">
      <c r="A578" s="60" t="s">
        <v>941</v>
      </c>
      <c r="B578" s="60" t="s">
        <v>942</v>
      </c>
      <c r="C578" s="34">
        <v>4301031289</v>
      </c>
      <c r="D578" s="798">
        <v>4640242181615</v>
      </c>
      <c r="E578" s="798"/>
      <c r="F578" s="59">
        <v>0.7</v>
      </c>
      <c r="G578" s="35">
        <v>6</v>
      </c>
      <c r="H578" s="59">
        <v>4.2</v>
      </c>
      <c r="I578" s="59">
        <v>4.4000000000000004</v>
      </c>
      <c r="J578" s="35">
        <v>156</v>
      </c>
      <c r="K578" s="35" t="s">
        <v>88</v>
      </c>
      <c r="L578" s="35"/>
      <c r="M578" s="36" t="s">
        <v>82</v>
      </c>
      <c r="N578" s="36"/>
      <c r="O578" s="35">
        <v>45</v>
      </c>
      <c r="P578" s="1111" t="s">
        <v>943</v>
      </c>
      <c r="Q578" s="800"/>
      <c r="R578" s="800"/>
      <c r="S578" s="800"/>
      <c r="T578" s="801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5"/>
        <v>0</v>
      </c>
      <c r="Z578" s="39" t="str">
        <f>IFERROR(IF(Y578=0,"",ROUNDUP(Y578/H578,0)*0.00753),"")</f>
        <v/>
      </c>
      <c r="AA578" s="65" t="s">
        <v>45</v>
      </c>
      <c r="AB578" s="66" t="s">
        <v>45</v>
      </c>
      <c r="AC578" s="691" t="s">
        <v>944</v>
      </c>
      <c r="AG578" s="75"/>
      <c r="AJ578" s="79"/>
      <c r="AK578" s="79"/>
      <c r="BB578" s="692" t="s">
        <v>66</v>
      </c>
      <c r="BM578" s="75">
        <f t="shared" si="106"/>
        <v>0</v>
      </c>
      <c r="BN578" s="75">
        <f t="shared" si="107"/>
        <v>0</v>
      </c>
      <c r="BO578" s="75">
        <f t="shared" si="108"/>
        <v>0</v>
      </c>
      <c r="BP578" s="75">
        <f t="shared" si="109"/>
        <v>0</v>
      </c>
    </row>
    <row r="579" spans="1:68" ht="27" customHeight="1" x14ac:dyDescent="0.25">
      <c r="A579" s="60" t="s">
        <v>945</v>
      </c>
      <c r="B579" s="60" t="s">
        <v>946</v>
      </c>
      <c r="C579" s="34">
        <v>4301031285</v>
      </c>
      <c r="D579" s="798">
        <v>4640242181639</v>
      </c>
      <c r="E579" s="798"/>
      <c r="F579" s="59">
        <v>0.7</v>
      </c>
      <c r="G579" s="35">
        <v>6</v>
      </c>
      <c r="H579" s="59">
        <v>4.2</v>
      </c>
      <c r="I579" s="59">
        <v>4.4000000000000004</v>
      </c>
      <c r="J579" s="35">
        <v>156</v>
      </c>
      <c r="K579" s="35" t="s">
        <v>88</v>
      </c>
      <c r="L579" s="35"/>
      <c r="M579" s="36" t="s">
        <v>82</v>
      </c>
      <c r="N579" s="36"/>
      <c r="O579" s="35">
        <v>45</v>
      </c>
      <c r="P579" s="1112" t="s">
        <v>947</v>
      </c>
      <c r="Q579" s="800"/>
      <c r="R579" s="800"/>
      <c r="S579" s="800"/>
      <c r="T579" s="80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5"/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93" t="s">
        <v>948</v>
      </c>
      <c r="AG579" s="75"/>
      <c r="AJ579" s="79"/>
      <c r="AK579" s="79"/>
      <c r="BB579" s="694" t="s">
        <v>66</v>
      </c>
      <c r="BM579" s="75">
        <f t="shared" si="106"/>
        <v>0</v>
      </c>
      <c r="BN579" s="75">
        <f t="shared" si="107"/>
        <v>0</v>
      </c>
      <c r="BO579" s="75">
        <f t="shared" si="108"/>
        <v>0</v>
      </c>
      <c r="BP579" s="75">
        <f t="shared" si="109"/>
        <v>0</v>
      </c>
    </row>
    <row r="580" spans="1:68" ht="27" customHeight="1" x14ac:dyDescent="0.25">
      <c r="A580" s="60" t="s">
        <v>949</v>
      </c>
      <c r="B580" s="60" t="s">
        <v>950</v>
      </c>
      <c r="C580" s="34">
        <v>4301031287</v>
      </c>
      <c r="D580" s="798">
        <v>4640242181622</v>
      </c>
      <c r="E580" s="798"/>
      <c r="F580" s="59">
        <v>0.7</v>
      </c>
      <c r="G580" s="35">
        <v>6</v>
      </c>
      <c r="H580" s="59">
        <v>4.2</v>
      </c>
      <c r="I580" s="59">
        <v>4.4000000000000004</v>
      </c>
      <c r="J580" s="35">
        <v>156</v>
      </c>
      <c r="K580" s="35" t="s">
        <v>88</v>
      </c>
      <c r="L580" s="35"/>
      <c r="M580" s="36" t="s">
        <v>82</v>
      </c>
      <c r="N580" s="36"/>
      <c r="O580" s="35">
        <v>45</v>
      </c>
      <c r="P580" s="1113" t="s">
        <v>951</v>
      </c>
      <c r="Q580" s="800"/>
      <c r="R580" s="800"/>
      <c r="S580" s="800"/>
      <c r="T580" s="80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5"/>
        <v>0</v>
      </c>
      <c r="Z580" s="39" t="str">
        <f>IFERROR(IF(Y580=0,"",ROUNDUP(Y580/H580,0)*0.00753),"")</f>
        <v/>
      </c>
      <c r="AA580" s="65" t="s">
        <v>45</v>
      </c>
      <c r="AB580" s="66" t="s">
        <v>45</v>
      </c>
      <c r="AC580" s="695" t="s">
        <v>952</v>
      </c>
      <c r="AG580" s="75"/>
      <c r="AJ580" s="79"/>
      <c r="AK580" s="79"/>
      <c r="BB580" s="696" t="s">
        <v>66</v>
      </c>
      <c r="BM580" s="75">
        <f t="shared" si="106"/>
        <v>0</v>
      </c>
      <c r="BN580" s="75">
        <f t="shared" si="107"/>
        <v>0</v>
      </c>
      <c r="BO580" s="75">
        <f t="shared" si="108"/>
        <v>0</v>
      </c>
      <c r="BP580" s="75">
        <f t="shared" si="109"/>
        <v>0</v>
      </c>
    </row>
    <row r="581" spans="1:68" ht="27" customHeight="1" x14ac:dyDescent="0.25">
      <c r="A581" s="60" t="s">
        <v>953</v>
      </c>
      <c r="B581" s="60" t="s">
        <v>954</v>
      </c>
      <c r="C581" s="34">
        <v>4301031203</v>
      </c>
      <c r="D581" s="798">
        <v>4640242180908</v>
      </c>
      <c r="E581" s="798"/>
      <c r="F581" s="59">
        <v>0.28000000000000003</v>
      </c>
      <c r="G581" s="35">
        <v>6</v>
      </c>
      <c r="H581" s="59">
        <v>1.68</v>
      </c>
      <c r="I581" s="59">
        <v>1.81</v>
      </c>
      <c r="J581" s="35">
        <v>234</v>
      </c>
      <c r="K581" s="35" t="s">
        <v>83</v>
      </c>
      <c r="L581" s="35"/>
      <c r="M581" s="36" t="s">
        <v>82</v>
      </c>
      <c r="N581" s="36"/>
      <c r="O581" s="35">
        <v>40</v>
      </c>
      <c r="P581" s="1114" t="s">
        <v>955</v>
      </c>
      <c r="Q581" s="800"/>
      <c r="R581" s="800"/>
      <c r="S581" s="800"/>
      <c r="T581" s="80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5"/>
        <v>0</v>
      </c>
      <c r="Z581" s="39" t="str">
        <f>IFERROR(IF(Y581=0,"",ROUNDUP(Y581/H581,0)*0.00502),"")</f>
        <v/>
      </c>
      <c r="AA581" s="65" t="s">
        <v>45</v>
      </c>
      <c r="AB581" s="66" t="s">
        <v>45</v>
      </c>
      <c r="AC581" s="697" t="s">
        <v>936</v>
      </c>
      <c r="AG581" s="75"/>
      <c r="AJ581" s="79"/>
      <c r="AK581" s="79"/>
      <c r="BB581" s="698" t="s">
        <v>66</v>
      </c>
      <c r="BM581" s="75">
        <f t="shared" si="106"/>
        <v>0</v>
      </c>
      <c r="BN581" s="75">
        <f t="shared" si="107"/>
        <v>0</v>
      </c>
      <c r="BO581" s="75">
        <f t="shared" si="108"/>
        <v>0</v>
      </c>
      <c r="BP581" s="75">
        <f t="shared" si="109"/>
        <v>0</v>
      </c>
    </row>
    <row r="582" spans="1:68" ht="27" customHeight="1" x14ac:dyDescent="0.25">
      <c r="A582" s="60" t="s">
        <v>956</v>
      </c>
      <c r="B582" s="60" t="s">
        <v>957</v>
      </c>
      <c r="C582" s="34">
        <v>4301031200</v>
      </c>
      <c r="D582" s="798">
        <v>4640242180489</v>
      </c>
      <c r="E582" s="798"/>
      <c r="F582" s="59">
        <v>0.28000000000000003</v>
      </c>
      <c r="G582" s="35">
        <v>6</v>
      </c>
      <c r="H582" s="59">
        <v>1.68</v>
      </c>
      <c r="I582" s="59">
        <v>1.84</v>
      </c>
      <c r="J582" s="35">
        <v>234</v>
      </c>
      <c r="K582" s="35" t="s">
        <v>83</v>
      </c>
      <c r="L582" s="35"/>
      <c r="M582" s="36" t="s">
        <v>82</v>
      </c>
      <c r="N582" s="36"/>
      <c r="O582" s="35">
        <v>40</v>
      </c>
      <c r="P582" s="1115" t="s">
        <v>958</v>
      </c>
      <c r="Q582" s="800"/>
      <c r="R582" s="800"/>
      <c r="S582" s="800"/>
      <c r="T582" s="80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5"/>
        <v>0</v>
      </c>
      <c r="Z582" s="39" t="str">
        <f>IFERROR(IF(Y582=0,"",ROUNDUP(Y582/H582,0)*0.00502),"")</f>
        <v/>
      </c>
      <c r="AA582" s="65" t="s">
        <v>45</v>
      </c>
      <c r="AB582" s="66" t="s">
        <v>45</v>
      </c>
      <c r="AC582" s="699" t="s">
        <v>940</v>
      </c>
      <c r="AG582" s="75"/>
      <c r="AJ582" s="79"/>
      <c r="AK582" s="79"/>
      <c r="BB582" s="700" t="s">
        <v>66</v>
      </c>
      <c r="BM582" s="75">
        <f t="shared" si="106"/>
        <v>0</v>
      </c>
      <c r="BN582" s="75">
        <f t="shared" si="107"/>
        <v>0</v>
      </c>
      <c r="BO582" s="75">
        <f t="shared" si="108"/>
        <v>0</v>
      </c>
      <c r="BP582" s="75">
        <f t="shared" si="109"/>
        <v>0</v>
      </c>
    </row>
    <row r="583" spans="1:68" x14ac:dyDescent="0.2">
      <c r="A583" s="805"/>
      <c r="B583" s="805"/>
      <c r="C583" s="805"/>
      <c r="D583" s="805"/>
      <c r="E583" s="805"/>
      <c r="F583" s="805"/>
      <c r="G583" s="805"/>
      <c r="H583" s="805"/>
      <c r="I583" s="805"/>
      <c r="J583" s="805"/>
      <c r="K583" s="805"/>
      <c r="L583" s="805"/>
      <c r="M583" s="805"/>
      <c r="N583" s="805"/>
      <c r="O583" s="806"/>
      <c r="P583" s="802" t="s">
        <v>40</v>
      </c>
      <c r="Q583" s="803"/>
      <c r="R583" s="803"/>
      <c r="S583" s="803"/>
      <c r="T583" s="803"/>
      <c r="U583" s="803"/>
      <c r="V583" s="804"/>
      <c r="W583" s="40" t="s">
        <v>39</v>
      </c>
      <c r="X583" s="41">
        <f>IFERROR(X576/H576,"0")+IFERROR(X577/H577,"0")+IFERROR(X578/H578,"0")+IFERROR(X579/H579,"0")+IFERROR(X580/H580,"0")+IFERROR(X581/H581,"0")+IFERROR(X582/H582,"0")</f>
        <v>190.47619047619048</v>
      </c>
      <c r="Y583" s="41">
        <f>IFERROR(Y576/H576,"0")+IFERROR(Y577/H577,"0")+IFERROR(Y578/H578,"0")+IFERROR(Y579/H579,"0")+IFERROR(Y580/H580,"0")+IFERROR(Y581/H581,"0")+IFERROR(Y582/H582,"0")</f>
        <v>191</v>
      </c>
      <c r="Z583" s="41">
        <f>IFERROR(IF(Z576="",0,Z576),"0")+IFERROR(IF(Z577="",0,Z577),"0")+IFERROR(IF(Z578="",0,Z578),"0")+IFERROR(IF(Z579="",0,Z579),"0")+IFERROR(IF(Z580="",0,Z580),"0")+IFERROR(IF(Z581="",0,Z581),"0")+IFERROR(IF(Z582="",0,Z582),"0")</f>
        <v>1.4382300000000001</v>
      </c>
      <c r="AA583" s="64"/>
      <c r="AB583" s="64"/>
      <c r="AC583" s="64"/>
    </row>
    <row r="584" spans="1:68" x14ac:dyDescent="0.2">
      <c r="A584" s="805"/>
      <c r="B584" s="805"/>
      <c r="C584" s="805"/>
      <c r="D584" s="805"/>
      <c r="E584" s="805"/>
      <c r="F584" s="805"/>
      <c r="G584" s="805"/>
      <c r="H584" s="805"/>
      <c r="I584" s="805"/>
      <c r="J584" s="805"/>
      <c r="K584" s="805"/>
      <c r="L584" s="805"/>
      <c r="M584" s="805"/>
      <c r="N584" s="805"/>
      <c r="O584" s="806"/>
      <c r="P584" s="802" t="s">
        <v>40</v>
      </c>
      <c r="Q584" s="803"/>
      <c r="R584" s="803"/>
      <c r="S584" s="803"/>
      <c r="T584" s="803"/>
      <c r="U584" s="803"/>
      <c r="V584" s="804"/>
      <c r="W584" s="40" t="s">
        <v>0</v>
      </c>
      <c r="X584" s="41">
        <f>IFERROR(SUM(X576:X582),"0")</f>
        <v>800</v>
      </c>
      <c r="Y584" s="41">
        <f>IFERROR(SUM(Y576:Y582),"0")</f>
        <v>802.2</v>
      </c>
      <c r="Z584" s="40"/>
      <c r="AA584" s="64"/>
      <c r="AB584" s="64"/>
      <c r="AC584" s="64"/>
    </row>
    <row r="585" spans="1:68" ht="14.25" customHeight="1" x14ac:dyDescent="0.25">
      <c r="A585" s="797" t="s">
        <v>84</v>
      </c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797"/>
      <c r="P585" s="797"/>
      <c r="Q585" s="797"/>
      <c r="R585" s="797"/>
      <c r="S585" s="797"/>
      <c r="T585" s="797"/>
      <c r="U585" s="797"/>
      <c r="V585" s="797"/>
      <c r="W585" s="797"/>
      <c r="X585" s="797"/>
      <c r="Y585" s="797"/>
      <c r="Z585" s="797"/>
      <c r="AA585" s="63"/>
      <c r="AB585" s="63"/>
      <c r="AC585" s="63"/>
    </row>
    <row r="586" spans="1:68" ht="27" customHeight="1" x14ac:dyDescent="0.25">
      <c r="A586" s="60" t="s">
        <v>959</v>
      </c>
      <c r="B586" s="60" t="s">
        <v>960</v>
      </c>
      <c r="C586" s="34">
        <v>4301051746</v>
      </c>
      <c r="D586" s="798">
        <v>4640242180533</v>
      </c>
      <c r="E586" s="798"/>
      <c r="F586" s="59">
        <v>1.3</v>
      </c>
      <c r="G586" s="35">
        <v>6</v>
      </c>
      <c r="H586" s="59">
        <v>7.8</v>
      </c>
      <c r="I586" s="59">
        <v>8.3640000000000008</v>
      </c>
      <c r="J586" s="35">
        <v>56</v>
      </c>
      <c r="K586" s="35" t="s">
        <v>130</v>
      </c>
      <c r="L586" s="35"/>
      <c r="M586" s="36" t="s">
        <v>133</v>
      </c>
      <c r="N586" s="36"/>
      <c r="O586" s="35">
        <v>40</v>
      </c>
      <c r="P586" s="1116" t="s">
        <v>961</v>
      </c>
      <c r="Q586" s="800"/>
      <c r="R586" s="800"/>
      <c r="S586" s="800"/>
      <c r="T586" s="801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1" t="s">
        <v>962</v>
      </c>
      <c r="AG586" s="75"/>
      <c r="AJ586" s="79"/>
      <c r="AK586" s="79"/>
      <c r="BB586" s="702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963</v>
      </c>
      <c r="B587" s="60" t="s">
        <v>964</v>
      </c>
      <c r="C587" s="34">
        <v>4301051510</v>
      </c>
      <c r="D587" s="798">
        <v>4640242180540</v>
      </c>
      <c r="E587" s="798"/>
      <c r="F587" s="59">
        <v>1.3</v>
      </c>
      <c r="G587" s="35">
        <v>6</v>
      </c>
      <c r="H587" s="59">
        <v>7.8</v>
      </c>
      <c r="I587" s="59">
        <v>8.3640000000000008</v>
      </c>
      <c r="J587" s="35">
        <v>56</v>
      </c>
      <c r="K587" s="35" t="s">
        <v>130</v>
      </c>
      <c r="L587" s="35"/>
      <c r="M587" s="36" t="s">
        <v>82</v>
      </c>
      <c r="N587" s="36"/>
      <c r="O587" s="35">
        <v>30</v>
      </c>
      <c r="P587" s="1117" t="s">
        <v>965</v>
      </c>
      <c r="Q587" s="800"/>
      <c r="R587" s="800"/>
      <c r="S587" s="800"/>
      <c r="T587" s="801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703" t="s">
        <v>966</v>
      </c>
      <c r="AG587" s="75"/>
      <c r="AJ587" s="79"/>
      <c r="AK587" s="79"/>
      <c r="BB587" s="704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967</v>
      </c>
      <c r="B588" s="60" t="s">
        <v>968</v>
      </c>
      <c r="C588" s="34">
        <v>4301051390</v>
      </c>
      <c r="D588" s="798">
        <v>4640242181233</v>
      </c>
      <c r="E588" s="798"/>
      <c r="F588" s="59">
        <v>0.3</v>
      </c>
      <c r="G588" s="35">
        <v>6</v>
      </c>
      <c r="H588" s="59">
        <v>1.8</v>
      </c>
      <c r="I588" s="59">
        <v>1.984</v>
      </c>
      <c r="J588" s="35">
        <v>234</v>
      </c>
      <c r="K588" s="35" t="s">
        <v>83</v>
      </c>
      <c r="L588" s="35"/>
      <c r="M588" s="36" t="s">
        <v>82</v>
      </c>
      <c r="N588" s="36"/>
      <c r="O588" s="35">
        <v>40</v>
      </c>
      <c r="P588" s="1118" t="s">
        <v>969</v>
      </c>
      <c r="Q588" s="800"/>
      <c r="R588" s="800"/>
      <c r="S588" s="800"/>
      <c r="T588" s="801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IFERROR(IF(Y588=0,"",ROUNDUP(Y588/H588,0)*0.00502),"")</f>
        <v/>
      </c>
      <c r="AA588" s="65" t="s">
        <v>45</v>
      </c>
      <c r="AB588" s="66" t="s">
        <v>45</v>
      </c>
      <c r="AC588" s="705" t="s">
        <v>962</v>
      </c>
      <c r="AG588" s="75"/>
      <c r="AJ588" s="79"/>
      <c r="AK588" s="79"/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970</v>
      </c>
      <c r="B589" s="60" t="s">
        <v>971</v>
      </c>
      <c r="C589" s="34">
        <v>4301051448</v>
      </c>
      <c r="D589" s="798">
        <v>4640242181226</v>
      </c>
      <c r="E589" s="798"/>
      <c r="F589" s="59">
        <v>0.3</v>
      </c>
      <c r="G589" s="35">
        <v>6</v>
      </c>
      <c r="H589" s="59">
        <v>1.8</v>
      </c>
      <c r="I589" s="59">
        <v>1.972</v>
      </c>
      <c r="J589" s="35">
        <v>234</v>
      </c>
      <c r="K589" s="35" t="s">
        <v>83</v>
      </c>
      <c r="L589" s="35"/>
      <c r="M589" s="36" t="s">
        <v>82</v>
      </c>
      <c r="N589" s="36"/>
      <c r="O589" s="35">
        <v>30</v>
      </c>
      <c r="P589" s="1119" t="s">
        <v>972</v>
      </c>
      <c r="Q589" s="800"/>
      <c r="R589" s="800"/>
      <c r="S589" s="800"/>
      <c r="T589" s="801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IFERROR(IF(Y589=0,"",ROUNDUP(Y589/H589,0)*0.00502),"")</f>
        <v/>
      </c>
      <c r="AA589" s="65" t="s">
        <v>45</v>
      </c>
      <c r="AB589" s="66" t="s">
        <v>45</v>
      </c>
      <c r="AC589" s="707" t="s">
        <v>966</v>
      </c>
      <c r="AG589" s="75"/>
      <c r="AJ589" s="79"/>
      <c r="AK589" s="79"/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805"/>
      <c r="B590" s="805"/>
      <c r="C590" s="805"/>
      <c r="D590" s="805"/>
      <c r="E590" s="805"/>
      <c r="F590" s="805"/>
      <c r="G590" s="805"/>
      <c r="H590" s="805"/>
      <c r="I590" s="805"/>
      <c r="J590" s="805"/>
      <c r="K590" s="805"/>
      <c r="L590" s="805"/>
      <c r="M590" s="805"/>
      <c r="N590" s="805"/>
      <c r="O590" s="806"/>
      <c r="P590" s="802" t="s">
        <v>40</v>
      </c>
      <c r="Q590" s="803"/>
      <c r="R590" s="803"/>
      <c r="S590" s="803"/>
      <c r="T590" s="803"/>
      <c r="U590" s="803"/>
      <c r="V590" s="804"/>
      <c r="W590" s="40" t="s">
        <v>39</v>
      </c>
      <c r="X590" s="41">
        <f>IFERROR(X586/H586,"0")+IFERROR(X587/H587,"0")+IFERROR(X588/H588,"0")+IFERROR(X589/H589,"0")</f>
        <v>0</v>
      </c>
      <c r="Y590" s="41">
        <f>IFERROR(Y586/H586,"0")+IFERROR(Y587/H587,"0")+IFERROR(Y588/H588,"0")+IFERROR(Y589/H589,"0")</f>
        <v>0</v>
      </c>
      <c r="Z590" s="41">
        <f>IFERROR(IF(Z586="",0,Z586),"0")+IFERROR(IF(Z587="",0,Z587),"0")+IFERROR(IF(Z588="",0,Z588),"0")+IFERROR(IF(Z589="",0,Z589),"0")</f>
        <v>0</v>
      </c>
      <c r="AA590" s="64"/>
      <c r="AB590" s="64"/>
      <c r="AC590" s="64"/>
    </row>
    <row r="591" spans="1:68" x14ac:dyDescent="0.2">
      <c r="A591" s="805"/>
      <c r="B591" s="805"/>
      <c r="C591" s="805"/>
      <c r="D591" s="805"/>
      <c r="E591" s="805"/>
      <c r="F591" s="805"/>
      <c r="G591" s="805"/>
      <c r="H591" s="805"/>
      <c r="I591" s="805"/>
      <c r="J591" s="805"/>
      <c r="K591" s="805"/>
      <c r="L591" s="805"/>
      <c r="M591" s="805"/>
      <c r="N591" s="805"/>
      <c r="O591" s="806"/>
      <c r="P591" s="802" t="s">
        <v>40</v>
      </c>
      <c r="Q591" s="803"/>
      <c r="R591" s="803"/>
      <c r="S591" s="803"/>
      <c r="T591" s="803"/>
      <c r="U591" s="803"/>
      <c r="V591" s="804"/>
      <c r="W591" s="40" t="s">
        <v>0</v>
      </c>
      <c r="X591" s="41">
        <f>IFERROR(SUM(X586:X589),"0")</f>
        <v>0</v>
      </c>
      <c r="Y591" s="41">
        <f>IFERROR(SUM(Y586:Y589),"0")</f>
        <v>0</v>
      </c>
      <c r="Z591" s="40"/>
      <c r="AA591" s="64"/>
      <c r="AB591" s="64"/>
      <c r="AC591" s="64"/>
    </row>
    <row r="592" spans="1:68" ht="14.25" customHeight="1" x14ac:dyDescent="0.25">
      <c r="A592" s="797" t="s">
        <v>224</v>
      </c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797"/>
      <c r="P592" s="797"/>
      <c r="Q592" s="797"/>
      <c r="R592" s="797"/>
      <c r="S592" s="797"/>
      <c r="T592" s="797"/>
      <c r="U592" s="797"/>
      <c r="V592" s="797"/>
      <c r="W592" s="797"/>
      <c r="X592" s="797"/>
      <c r="Y592" s="797"/>
      <c r="Z592" s="797"/>
      <c r="AA592" s="63"/>
      <c r="AB592" s="63"/>
      <c r="AC592" s="63"/>
    </row>
    <row r="593" spans="1:68" ht="27" customHeight="1" x14ac:dyDescent="0.25">
      <c r="A593" s="60" t="s">
        <v>973</v>
      </c>
      <c r="B593" s="60" t="s">
        <v>974</v>
      </c>
      <c r="C593" s="34">
        <v>4301060408</v>
      </c>
      <c r="D593" s="798">
        <v>4640242180120</v>
      </c>
      <c r="E593" s="798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130</v>
      </c>
      <c r="L593" s="35"/>
      <c r="M593" s="36" t="s">
        <v>82</v>
      </c>
      <c r="N593" s="36"/>
      <c r="O593" s="35">
        <v>40</v>
      </c>
      <c r="P593" s="1120" t="s">
        <v>975</v>
      </c>
      <c r="Q593" s="800"/>
      <c r="R593" s="800"/>
      <c r="S593" s="800"/>
      <c r="T593" s="80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9" t="s">
        <v>976</v>
      </c>
      <c r="AG593" s="75"/>
      <c r="AJ593" s="79"/>
      <c r="AK593" s="79"/>
      <c r="BB593" s="71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973</v>
      </c>
      <c r="B594" s="60" t="s">
        <v>977</v>
      </c>
      <c r="C594" s="34">
        <v>4301060354</v>
      </c>
      <c r="D594" s="798">
        <v>4640242180120</v>
      </c>
      <c r="E594" s="798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130</v>
      </c>
      <c r="L594" s="35"/>
      <c r="M594" s="36" t="s">
        <v>82</v>
      </c>
      <c r="N594" s="36"/>
      <c r="O594" s="35">
        <v>40</v>
      </c>
      <c r="P594" s="1121" t="s">
        <v>978</v>
      </c>
      <c r="Q594" s="800"/>
      <c r="R594" s="800"/>
      <c r="S594" s="800"/>
      <c r="T594" s="80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11" t="s">
        <v>976</v>
      </c>
      <c r="AG594" s="75"/>
      <c r="AJ594" s="79"/>
      <c r="AK594" s="79"/>
      <c r="BB594" s="712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979</v>
      </c>
      <c r="B595" s="60" t="s">
        <v>980</v>
      </c>
      <c r="C595" s="34">
        <v>4301060407</v>
      </c>
      <c r="D595" s="798">
        <v>4640242180137</v>
      </c>
      <c r="E595" s="798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/>
      <c r="M595" s="36" t="s">
        <v>82</v>
      </c>
      <c r="N595" s="36"/>
      <c r="O595" s="35">
        <v>40</v>
      </c>
      <c r="P595" s="1122" t="s">
        <v>981</v>
      </c>
      <c r="Q595" s="800"/>
      <c r="R595" s="800"/>
      <c r="S595" s="800"/>
      <c r="T595" s="801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3" t="s">
        <v>982</v>
      </c>
      <c r="AG595" s="75"/>
      <c r="AJ595" s="79"/>
      <c r="AK595" s="79"/>
      <c r="BB595" s="714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979</v>
      </c>
      <c r="B596" s="60" t="s">
        <v>983</v>
      </c>
      <c r="C596" s="34">
        <v>4301060355</v>
      </c>
      <c r="D596" s="798">
        <v>4640242180137</v>
      </c>
      <c r="E596" s="798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130</v>
      </c>
      <c r="L596" s="35"/>
      <c r="M596" s="36" t="s">
        <v>82</v>
      </c>
      <c r="N596" s="36"/>
      <c r="O596" s="35">
        <v>40</v>
      </c>
      <c r="P596" s="1123" t="s">
        <v>984</v>
      </c>
      <c r="Q596" s="800"/>
      <c r="R596" s="800"/>
      <c r="S596" s="800"/>
      <c r="T596" s="801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5" t="s">
        <v>982</v>
      </c>
      <c r="AG596" s="75"/>
      <c r="AJ596" s="79"/>
      <c r="AK596" s="79"/>
      <c r="BB596" s="716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805"/>
      <c r="B597" s="805"/>
      <c r="C597" s="805"/>
      <c r="D597" s="805"/>
      <c r="E597" s="805"/>
      <c r="F597" s="805"/>
      <c r="G597" s="805"/>
      <c r="H597" s="805"/>
      <c r="I597" s="805"/>
      <c r="J597" s="805"/>
      <c r="K597" s="805"/>
      <c r="L597" s="805"/>
      <c r="M597" s="805"/>
      <c r="N597" s="805"/>
      <c r="O597" s="806"/>
      <c r="P597" s="802" t="s">
        <v>40</v>
      </c>
      <c r="Q597" s="803"/>
      <c r="R597" s="803"/>
      <c r="S597" s="803"/>
      <c r="T597" s="803"/>
      <c r="U597" s="803"/>
      <c r="V597" s="804"/>
      <c r="W597" s="40" t="s">
        <v>39</v>
      </c>
      <c r="X597" s="41">
        <f>IFERROR(X593/H593,"0")+IFERROR(X594/H594,"0")+IFERROR(X595/H595,"0")+IFERROR(X596/H596,"0")</f>
        <v>0</v>
      </c>
      <c r="Y597" s="41">
        <f>IFERROR(Y593/H593,"0")+IFERROR(Y594/H594,"0")+IFERROR(Y595/H595,"0")+IFERROR(Y596/H596,"0")</f>
        <v>0</v>
      </c>
      <c r="Z597" s="41">
        <f>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x14ac:dyDescent="0.2">
      <c r="A598" s="805"/>
      <c r="B598" s="805"/>
      <c r="C598" s="805"/>
      <c r="D598" s="805"/>
      <c r="E598" s="805"/>
      <c r="F598" s="805"/>
      <c r="G598" s="805"/>
      <c r="H598" s="805"/>
      <c r="I598" s="805"/>
      <c r="J598" s="805"/>
      <c r="K598" s="805"/>
      <c r="L598" s="805"/>
      <c r="M598" s="805"/>
      <c r="N598" s="805"/>
      <c r="O598" s="806"/>
      <c r="P598" s="802" t="s">
        <v>40</v>
      </c>
      <c r="Q598" s="803"/>
      <c r="R598" s="803"/>
      <c r="S598" s="803"/>
      <c r="T598" s="803"/>
      <c r="U598" s="803"/>
      <c r="V598" s="804"/>
      <c r="W598" s="40" t="s">
        <v>0</v>
      </c>
      <c r="X598" s="41">
        <f>IFERROR(SUM(X593:X596),"0")</f>
        <v>0</v>
      </c>
      <c r="Y598" s="41">
        <f>IFERROR(SUM(Y593:Y596),"0")</f>
        <v>0</v>
      </c>
      <c r="Z598" s="40"/>
      <c r="AA598" s="64"/>
      <c r="AB598" s="64"/>
      <c r="AC598" s="64"/>
    </row>
    <row r="599" spans="1:68" ht="16.5" customHeight="1" x14ac:dyDescent="0.25">
      <c r="A599" s="796" t="s">
        <v>985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62"/>
      <c r="AB599" s="62"/>
      <c r="AC599" s="62"/>
    </row>
    <row r="600" spans="1:68" ht="14.25" customHeight="1" x14ac:dyDescent="0.25">
      <c r="A600" s="797" t="s">
        <v>125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63"/>
      <c r="AB600" s="63"/>
      <c r="AC600" s="63"/>
    </row>
    <row r="601" spans="1:68" ht="27" customHeight="1" x14ac:dyDescent="0.25">
      <c r="A601" s="60" t="s">
        <v>986</v>
      </c>
      <c r="B601" s="60" t="s">
        <v>987</v>
      </c>
      <c r="C601" s="34">
        <v>4301011951</v>
      </c>
      <c r="D601" s="798">
        <v>4640242180045</v>
      </c>
      <c r="E601" s="798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130</v>
      </c>
      <c r="L601" s="35"/>
      <c r="M601" s="36" t="s">
        <v>129</v>
      </c>
      <c r="N601" s="36"/>
      <c r="O601" s="35">
        <v>55</v>
      </c>
      <c r="P601" s="1124" t="s">
        <v>988</v>
      </c>
      <c r="Q601" s="800"/>
      <c r="R601" s="800"/>
      <c r="S601" s="800"/>
      <c r="T601" s="801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989</v>
      </c>
      <c r="AG601" s="75"/>
      <c r="AJ601" s="79"/>
      <c r="AK601" s="79"/>
      <c r="BB601" s="71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990</v>
      </c>
      <c r="B602" s="60" t="s">
        <v>991</v>
      </c>
      <c r="C602" s="34">
        <v>4301011950</v>
      </c>
      <c r="D602" s="798">
        <v>4640242180601</v>
      </c>
      <c r="E602" s="798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/>
      <c r="M602" s="36" t="s">
        <v>129</v>
      </c>
      <c r="N602" s="36"/>
      <c r="O602" s="35">
        <v>55</v>
      </c>
      <c r="P602" s="1125" t="s">
        <v>992</v>
      </c>
      <c r="Q602" s="800"/>
      <c r="R602" s="800"/>
      <c r="S602" s="800"/>
      <c r="T602" s="801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9" t="s">
        <v>993</v>
      </c>
      <c r="AG602" s="75"/>
      <c r="AJ602" s="79"/>
      <c r="AK602" s="79"/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05"/>
      <c r="B603" s="805"/>
      <c r="C603" s="805"/>
      <c r="D603" s="805"/>
      <c r="E603" s="805"/>
      <c r="F603" s="805"/>
      <c r="G603" s="805"/>
      <c r="H603" s="805"/>
      <c r="I603" s="805"/>
      <c r="J603" s="805"/>
      <c r="K603" s="805"/>
      <c r="L603" s="805"/>
      <c r="M603" s="805"/>
      <c r="N603" s="805"/>
      <c r="O603" s="806"/>
      <c r="P603" s="802" t="s">
        <v>40</v>
      </c>
      <c r="Q603" s="803"/>
      <c r="R603" s="803"/>
      <c r="S603" s="803"/>
      <c r="T603" s="803"/>
      <c r="U603" s="803"/>
      <c r="V603" s="804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805"/>
      <c r="B604" s="805"/>
      <c r="C604" s="805"/>
      <c r="D604" s="805"/>
      <c r="E604" s="805"/>
      <c r="F604" s="805"/>
      <c r="G604" s="805"/>
      <c r="H604" s="805"/>
      <c r="I604" s="805"/>
      <c r="J604" s="805"/>
      <c r="K604" s="805"/>
      <c r="L604" s="805"/>
      <c r="M604" s="805"/>
      <c r="N604" s="805"/>
      <c r="O604" s="806"/>
      <c r="P604" s="802" t="s">
        <v>40</v>
      </c>
      <c r="Q604" s="803"/>
      <c r="R604" s="803"/>
      <c r="S604" s="803"/>
      <c r="T604" s="803"/>
      <c r="U604" s="803"/>
      <c r="V604" s="804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14.25" customHeight="1" x14ac:dyDescent="0.25">
      <c r="A605" s="797" t="s">
        <v>177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63"/>
      <c r="AB605" s="63"/>
      <c r="AC605" s="63"/>
    </row>
    <row r="606" spans="1:68" ht="27" customHeight="1" x14ac:dyDescent="0.25">
      <c r="A606" s="60" t="s">
        <v>994</v>
      </c>
      <c r="B606" s="60" t="s">
        <v>995</v>
      </c>
      <c r="C606" s="34">
        <v>4301020314</v>
      </c>
      <c r="D606" s="798">
        <v>4640242180090</v>
      </c>
      <c r="E606" s="798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130</v>
      </c>
      <c r="L606" s="35"/>
      <c r="M606" s="36" t="s">
        <v>129</v>
      </c>
      <c r="N606" s="36"/>
      <c r="O606" s="35">
        <v>50</v>
      </c>
      <c r="P606" s="1127" t="s">
        <v>996</v>
      </c>
      <c r="Q606" s="800"/>
      <c r="R606" s="800"/>
      <c r="S606" s="800"/>
      <c r="T606" s="801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997</v>
      </c>
      <c r="AG606" s="75"/>
      <c r="AJ606" s="79"/>
      <c r="AK606" s="79"/>
      <c r="BB606" s="722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x14ac:dyDescent="0.2">
      <c r="A607" s="805"/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6"/>
      <c r="P607" s="802" t="s">
        <v>40</v>
      </c>
      <c r="Q607" s="803"/>
      <c r="R607" s="803"/>
      <c r="S607" s="803"/>
      <c r="T607" s="803"/>
      <c r="U607" s="803"/>
      <c r="V607" s="804"/>
      <c r="W607" s="40" t="s">
        <v>39</v>
      </c>
      <c r="X607" s="41">
        <f>IFERROR(X606/H606,"0")</f>
        <v>0</v>
      </c>
      <c r="Y607" s="41">
        <f>IFERROR(Y606/H606,"0")</f>
        <v>0</v>
      </c>
      <c r="Z607" s="41">
        <f>IFERROR(IF(Z606="",0,Z606),"0")</f>
        <v>0</v>
      </c>
      <c r="AA607" s="64"/>
      <c r="AB607" s="64"/>
      <c r="AC607" s="64"/>
    </row>
    <row r="608" spans="1:68" x14ac:dyDescent="0.2">
      <c r="A608" s="805"/>
      <c r="B608" s="805"/>
      <c r="C608" s="805"/>
      <c r="D608" s="805"/>
      <c r="E608" s="805"/>
      <c r="F608" s="805"/>
      <c r="G608" s="805"/>
      <c r="H608" s="805"/>
      <c r="I608" s="805"/>
      <c r="J608" s="805"/>
      <c r="K608" s="805"/>
      <c r="L608" s="805"/>
      <c r="M608" s="805"/>
      <c r="N608" s="805"/>
      <c r="O608" s="806"/>
      <c r="P608" s="802" t="s">
        <v>40</v>
      </c>
      <c r="Q608" s="803"/>
      <c r="R608" s="803"/>
      <c r="S608" s="803"/>
      <c r="T608" s="803"/>
      <c r="U608" s="803"/>
      <c r="V608" s="804"/>
      <c r="W608" s="40" t="s">
        <v>0</v>
      </c>
      <c r="X608" s="41">
        <f>IFERROR(SUM(X606:X606),"0")</f>
        <v>0</v>
      </c>
      <c r="Y608" s="41">
        <f>IFERROR(SUM(Y606:Y606),"0")</f>
        <v>0</v>
      </c>
      <c r="Z608" s="40"/>
      <c r="AA608" s="64"/>
      <c r="AB608" s="64"/>
      <c r="AC608" s="64"/>
    </row>
    <row r="609" spans="1:68" ht="14.25" customHeight="1" x14ac:dyDescent="0.25">
      <c r="A609" s="797" t="s">
        <v>78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63"/>
      <c r="AB609" s="63"/>
      <c r="AC609" s="63"/>
    </row>
    <row r="610" spans="1:68" ht="27" customHeight="1" x14ac:dyDescent="0.25">
      <c r="A610" s="60" t="s">
        <v>998</v>
      </c>
      <c r="B610" s="60" t="s">
        <v>999</v>
      </c>
      <c r="C610" s="34">
        <v>4301031321</v>
      </c>
      <c r="D610" s="798">
        <v>4640242180076</v>
      </c>
      <c r="E610" s="798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88</v>
      </c>
      <c r="L610" s="35"/>
      <c r="M610" s="36" t="s">
        <v>82</v>
      </c>
      <c r="N610" s="36"/>
      <c r="O610" s="35">
        <v>40</v>
      </c>
      <c r="P610" s="1128" t="s">
        <v>1000</v>
      </c>
      <c r="Q610" s="800"/>
      <c r="R610" s="800"/>
      <c r="S610" s="800"/>
      <c r="T610" s="80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1001</v>
      </c>
      <c r="AG610" s="75"/>
      <c r="AJ610" s="79"/>
      <c r="AK610" s="79"/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x14ac:dyDescent="0.2">
      <c r="A611" s="805"/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6"/>
      <c r="P611" s="802" t="s">
        <v>40</v>
      </c>
      <c r="Q611" s="803"/>
      <c r="R611" s="803"/>
      <c r="S611" s="803"/>
      <c r="T611" s="803"/>
      <c r="U611" s="803"/>
      <c r="V611" s="804"/>
      <c r="W611" s="40" t="s">
        <v>39</v>
      </c>
      <c r="X611" s="41">
        <f>IFERROR(X610/H610,"0")</f>
        <v>0</v>
      </c>
      <c r="Y611" s="41">
        <f>IFERROR(Y610/H610,"0")</f>
        <v>0</v>
      </c>
      <c r="Z611" s="41">
        <f>IFERROR(IF(Z610="",0,Z610),"0")</f>
        <v>0</v>
      </c>
      <c r="AA611" s="64"/>
      <c r="AB611" s="64"/>
      <c r="AC611" s="64"/>
    </row>
    <row r="612" spans="1:68" x14ac:dyDescent="0.2">
      <c r="A612" s="805"/>
      <c r="B612" s="805"/>
      <c r="C612" s="805"/>
      <c r="D612" s="805"/>
      <c r="E612" s="805"/>
      <c r="F612" s="805"/>
      <c r="G612" s="805"/>
      <c r="H612" s="805"/>
      <c r="I612" s="805"/>
      <c r="J612" s="805"/>
      <c r="K612" s="805"/>
      <c r="L612" s="805"/>
      <c r="M612" s="805"/>
      <c r="N612" s="805"/>
      <c r="O612" s="806"/>
      <c r="P612" s="802" t="s">
        <v>40</v>
      </c>
      <c r="Q612" s="803"/>
      <c r="R612" s="803"/>
      <c r="S612" s="803"/>
      <c r="T612" s="803"/>
      <c r="U612" s="803"/>
      <c r="V612" s="804"/>
      <c r="W612" s="40" t="s">
        <v>0</v>
      </c>
      <c r="X612" s="41">
        <f>IFERROR(SUM(X610:X610),"0")</f>
        <v>0</v>
      </c>
      <c r="Y612" s="41">
        <f>IFERROR(SUM(Y610:Y610),"0")</f>
        <v>0</v>
      </c>
      <c r="Z612" s="40"/>
      <c r="AA612" s="64"/>
      <c r="AB612" s="64"/>
      <c r="AC612" s="64"/>
    </row>
    <row r="613" spans="1:68" ht="14.25" customHeight="1" x14ac:dyDescent="0.25">
      <c r="A613" s="797" t="s">
        <v>84</v>
      </c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7"/>
      <c r="P613" s="797"/>
      <c r="Q613" s="797"/>
      <c r="R613" s="797"/>
      <c r="S613" s="797"/>
      <c r="T613" s="797"/>
      <c r="U613" s="797"/>
      <c r="V613" s="797"/>
      <c r="W613" s="797"/>
      <c r="X613" s="797"/>
      <c r="Y613" s="797"/>
      <c r="Z613" s="797"/>
      <c r="AA613" s="63"/>
      <c r="AB613" s="63"/>
      <c r="AC613" s="63"/>
    </row>
    <row r="614" spans="1:68" ht="27" customHeight="1" x14ac:dyDescent="0.25">
      <c r="A614" s="60" t="s">
        <v>1002</v>
      </c>
      <c r="B614" s="60" t="s">
        <v>1003</v>
      </c>
      <c r="C614" s="34">
        <v>4301051780</v>
      </c>
      <c r="D614" s="798">
        <v>4640242180106</v>
      </c>
      <c r="E614" s="798"/>
      <c r="F614" s="59">
        <v>1.3</v>
      </c>
      <c r="G614" s="35">
        <v>6</v>
      </c>
      <c r="H614" s="59">
        <v>7.8</v>
      </c>
      <c r="I614" s="59">
        <v>8.2799999999999994</v>
      </c>
      <c r="J614" s="35">
        <v>56</v>
      </c>
      <c r="K614" s="35" t="s">
        <v>130</v>
      </c>
      <c r="L614" s="35"/>
      <c r="M614" s="36" t="s">
        <v>82</v>
      </c>
      <c r="N614" s="36"/>
      <c r="O614" s="35">
        <v>45</v>
      </c>
      <c r="P614" s="1129" t="s">
        <v>1004</v>
      </c>
      <c r="Q614" s="800"/>
      <c r="R614" s="800"/>
      <c r="S614" s="800"/>
      <c r="T614" s="801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1005</v>
      </c>
      <c r="AG614" s="75"/>
      <c r="AJ614" s="79"/>
      <c r="AK614" s="79"/>
      <c r="BB614" s="726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805"/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6"/>
      <c r="P615" s="802" t="s">
        <v>40</v>
      </c>
      <c r="Q615" s="803"/>
      <c r="R615" s="803"/>
      <c r="S615" s="803"/>
      <c r="T615" s="803"/>
      <c r="U615" s="803"/>
      <c r="V615" s="804"/>
      <c r="W615" s="40" t="s">
        <v>39</v>
      </c>
      <c r="X615" s="41">
        <f>IFERROR(X614/H614,"0")</f>
        <v>0</v>
      </c>
      <c r="Y615" s="41">
        <f>IFERROR(Y614/H614,"0")</f>
        <v>0</v>
      </c>
      <c r="Z615" s="41">
        <f>IFERROR(IF(Z614="",0,Z614),"0")</f>
        <v>0</v>
      </c>
      <c r="AA615" s="64"/>
      <c r="AB615" s="64"/>
      <c r="AC615" s="64"/>
    </row>
    <row r="616" spans="1:68" x14ac:dyDescent="0.2">
      <c r="A616" s="805"/>
      <c r="B616" s="805"/>
      <c r="C616" s="805"/>
      <c r="D616" s="805"/>
      <c r="E616" s="805"/>
      <c r="F616" s="805"/>
      <c r="G616" s="805"/>
      <c r="H616" s="805"/>
      <c r="I616" s="805"/>
      <c r="J616" s="805"/>
      <c r="K616" s="805"/>
      <c r="L616" s="805"/>
      <c r="M616" s="805"/>
      <c r="N616" s="805"/>
      <c r="O616" s="806"/>
      <c r="P616" s="802" t="s">
        <v>40</v>
      </c>
      <c r="Q616" s="803"/>
      <c r="R616" s="803"/>
      <c r="S616" s="803"/>
      <c r="T616" s="803"/>
      <c r="U616" s="803"/>
      <c r="V616" s="804"/>
      <c r="W616" s="40" t="s">
        <v>0</v>
      </c>
      <c r="X616" s="41">
        <f>IFERROR(SUM(X614:X614),"0")</f>
        <v>0</v>
      </c>
      <c r="Y616" s="41">
        <f>IFERROR(SUM(Y614:Y614),"0")</f>
        <v>0</v>
      </c>
      <c r="Z616" s="40"/>
      <c r="AA616" s="64"/>
      <c r="AB616" s="64"/>
      <c r="AC616" s="64"/>
    </row>
    <row r="617" spans="1:68" ht="15" customHeight="1" x14ac:dyDescent="0.2">
      <c r="A617" s="805"/>
      <c r="B617" s="805"/>
      <c r="C617" s="805"/>
      <c r="D617" s="805"/>
      <c r="E617" s="805"/>
      <c r="F617" s="805"/>
      <c r="G617" s="805"/>
      <c r="H617" s="805"/>
      <c r="I617" s="805"/>
      <c r="J617" s="805"/>
      <c r="K617" s="805"/>
      <c r="L617" s="805"/>
      <c r="M617" s="805"/>
      <c r="N617" s="805"/>
      <c r="O617" s="1133"/>
      <c r="P617" s="1130" t="s">
        <v>33</v>
      </c>
      <c r="Q617" s="1131"/>
      <c r="R617" s="1131"/>
      <c r="S617" s="1131"/>
      <c r="T617" s="1131"/>
      <c r="U617" s="1131"/>
      <c r="V617" s="1132"/>
      <c r="W617" s="40" t="s">
        <v>0</v>
      </c>
      <c r="X617" s="4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17991</v>
      </c>
      <c r="Y617" s="4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18107.13</v>
      </c>
      <c r="Z617" s="40"/>
      <c r="AA617" s="64"/>
      <c r="AB617" s="64"/>
      <c r="AC617" s="64"/>
    </row>
    <row r="618" spans="1:68" x14ac:dyDescent="0.2">
      <c r="A618" s="805"/>
      <c r="B618" s="805"/>
      <c r="C618" s="805"/>
      <c r="D618" s="805"/>
      <c r="E618" s="805"/>
      <c r="F618" s="805"/>
      <c r="G618" s="805"/>
      <c r="H618" s="805"/>
      <c r="I618" s="805"/>
      <c r="J618" s="805"/>
      <c r="K618" s="805"/>
      <c r="L618" s="805"/>
      <c r="M618" s="805"/>
      <c r="N618" s="805"/>
      <c r="O618" s="1133"/>
      <c r="P618" s="1130" t="s">
        <v>34</v>
      </c>
      <c r="Q618" s="1131"/>
      <c r="R618" s="1131"/>
      <c r="S618" s="1131"/>
      <c r="T618" s="1131"/>
      <c r="U618" s="1131"/>
      <c r="V618" s="1132"/>
      <c r="W618" s="40" t="s">
        <v>0</v>
      </c>
      <c r="X618" s="41">
        <f>IFERROR(SUM(BM22:BM614),"0")</f>
        <v>18770.618221059984</v>
      </c>
      <c r="Y618" s="41">
        <f>IFERROR(SUM(BN22:BN614),"0")</f>
        <v>18892.518000000004</v>
      </c>
      <c r="Z618" s="40"/>
      <c r="AA618" s="64"/>
      <c r="AB618" s="64"/>
      <c r="AC618" s="64"/>
    </row>
    <row r="619" spans="1:68" x14ac:dyDescent="0.2">
      <c r="A619" s="805"/>
      <c r="B619" s="805"/>
      <c r="C619" s="805"/>
      <c r="D619" s="805"/>
      <c r="E619" s="805"/>
      <c r="F619" s="805"/>
      <c r="G619" s="805"/>
      <c r="H619" s="805"/>
      <c r="I619" s="805"/>
      <c r="J619" s="805"/>
      <c r="K619" s="805"/>
      <c r="L619" s="805"/>
      <c r="M619" s="805"/>
      <c r="N619" s="805"/>
      <c r="O619" s="1133"/>
      <c r="P619" s="1130" t="s">
        <v>35</v>
      </c>
      <c r="Q619" s="1131"/>
      <c r="R619" s="1131"/>
      <c r="S619" s="1131"/>
      <c r="T619" s="1131"/>
      <c r="U619" s="1131"/>
      <c r="V619" s="1132"/>
      <c r="W619" s="40" t="s">
        <v>20</v>
      </c>
      <c r="X619" s="42">
        <f>ROUNDUP(SUM(BO22:BO614),0)</f>
        <v>29</v>
      </c>
      <c r="Y619" s="42">
        <f>ROUNDUP(SUM(BP22:BP614),0)</f>
        <v>29</v>
      </c>
      <c r="Z619" s="40"/>
      <c r="AA619" s="64"/>
      <c r="AB619" s="64"/>
      <c r="AC619" s="64"/>
    </row>
    <row r="620" spans="1:68" x14ac:dyDescent="0.2">
      <c r="A620" s="805"/>
      <c r="B620" s="805"/>
      <c r="C620" s="805"/>
      <c r="D620" s="805"/>
      <c r="E620" s="805"/>
      <c r="F620" s="805"/>
      <c r="G620" s="805"/>
      <c r="H620" s="805"/>
      <c r="I620" s="805"/>
      <c r="J620" s="805"/>
      <c r="K620" s="805"/>
      <c r="L620" s="805"/>
      <c r="M620" s="805"/>
      <c r="N620" s="805"/>
      <c r="O620" s="1133"/>
      <c r="P620" s="1130" t="s">
        <v>36</v>
      </c>
      <c r="Q620" s="1131"/>
      <c r="R620" s="1131"/>
      <c r="S620" s="1131"/>
      <c r="T620" s="1131"/>
      <c r="U620" s="1131"/>
      <c r="V620" s="1132"/>
      <c r="W620" s="40" t="s">
        <v>0</v>
      </c>
      <c r="X620" s="41">
        <f>GrossWeightTotal+PalletQtyTotal*25</f>
        <v>19495.618221059984</v>
      </c>
      <c r="Y620" s="41">
        <f>GrossWeightTotalR+PalletQtyTotalR*25</f>
        <v>19617.518000000004</v>
      </c>
      <c r="Z620" s="40"/>
      <c r="AA620" s="64"/>
      <c r="AB620" s="64"/>
      <c r="AC620" s="64"/>
    </row>
    <row r="621" spans="1:68" x14ac:dyDescent="0.2">
      <c r="A621" s="805"/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1133"/>
      <c r="P621" s="1130" t="s">
        <v>37</v>
      </c>
      <c r="Q621" s="1131"/>
      <c r="R621" s="1131"/>
      <c r="S621" s="1131"/>
      <c r="T621" s="1131"/>
      <c r="U621" s="1131"/>
      <c r="V621" s="1132"/>
      <c r="W621" s="40" t="s">
        <v>20</v>
      </c>
      <c r="X621" s="4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1987.8071579836283</v>
      </c>
      <c r="Y621" s="4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2002</v>
      </c>
      <c r="Z621" s="40"/>
      <c r="AA621" s="64"/>
      <c r="AB621" s="64"/>
      <c r="AC621" s="64"/>
    </row>
    <row r="622" spans="1:68" ht="14.25" x14ac:dyDescent="0.2">
      <c r="A622" s="805"/>
      <c r="B622" s="805"/>
      <c r="C622" s="805"/>
      <c r="D622" s="805"/>
      <c r="E622" s="805"/>
      <c r="F622" s="805"/>
      <c r="G622" s="805"/>
      <c r="H622" s="805"/>
      <c r="I622" s="805"/>
      <c r="J622" s="805"/>
      <c r="K622" s="805"/>
      <c r="L622" s="805"/>
      <c r="M622" s="805"/>
      <c r="N622" s="805"/>
      <c r="O622" s="1133"/>
      <c r="P622" s="1130" t="s">
        <v>38</v>
      </c>
      <c r="Q622" s="1131"/>
      <c r="R622" s="1131"/>
      <c r="S622" s="1131"/>
      <c r="T622" s="1131"/>
      <c r="U622" s="1131"/>
      <c r="V622" s="1132"/>
      <c r="W622" s="43" t="s">
        <v>51</v>
      </c>
      <c r="X622" s="40"/>
      <c r="Y622" s="40"/>
      <c r="Z622" s="40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31.460529999999995</v>
      </c>
      <c r="AA622" s="64"/>
      <c r="AB622" s="64"/>
      <c r="AC622" s="64"/>
    </row>
    <row r="623" spans="1:68" ht="13.5" thickBot="1" x14ac:dyDescent="0.25"/>
    <row r="624" spans="1:68" ht="27" thickTop="1" thickBot="1" x14ac:dyDescent="0.25">
      <c r="A624" s="44" t="s">
        <v>9</v>
      </c>
      <c r="B624" s="80" t="s">
        <v>77</v>
      </c>
      <c r="C624" s="1126" t="s">
        <v>123</v>
      </c>
      <c r="D624" s="1126" t="s">
        <v>123</v>
      </c>
      <c r="E624" s="1126" t="s">
        <v>123</v>
      </c>
      <c r="F624" s="1126" t="s">
        <v>123</v>
      </c>
      <c r="G624" s="1126" t="s">
        <v>123</v>
      </c>
      <c r="H624" s="1126" t="s">
        <v>123</v>
      </c>
      <c r="I624" s="1126" t="s">
        <v>343</v>
      </c>
      <c r="J624" s="1126" t="s">
        <v>343</v>
      </c>
      <c r="K624" s="1126" t="s">
        <v>343</v>
      </c>
      <c r="L624" s="1134"/>
      <c r="M624" s="1126" t="s">
        <v>343</v>
      </c>
      <c r="N624" s="1134"/>
      <c r="O624" s="1126" t="s">
        <v>343</v>
      </c>
      <c r="P624" s="1126" t="s">
        <v>343</v>
      </c>
      <c r="Q624" s="1126" t="s">
        <v>343</v>
      </c>
      <c r="R624" s="1126" t="s">
        <v>343</v>
      </c>
      <c r="S624" s="1126" t="s">
        <v>343</v>
      </c>
      <c r="T624" s="1126" t="s">
        <v>343</v>
      </c>
      <c r="U624" s="1126" t="s">
        <v>343</v>
      </c>
      <c r="V624" s="1126" t="s">
        <v>343</v>
      </c>
      <c r="W624" s="1126" t="s">
        <v>635</v>
      </c>
      <c r="X624" s="1126" t="s">
        <v>635</v>
      </c>
      <c r="Y624" s="1126" t="s">
        <v>720</v>
      </c>
      <c r="Z624" s="1126" t="s">
        <v>720</v>
      </c>
      <c r="AA624" s="1126" t="s">
        <v>720</v>
      </c>
      <c r="AB624" s="1126" t="s">
        <v>720</v>
      </c>
      <c r="AC624" s="80" t="s">
        <v>819</v>
      </c>
      <c r="AD624" s="1126" t="s">
        <v>894</v>
      </c>
      <c r="AE624" s="1126" t="s">
        <v>894</v>
      </c>
      <c r="AF624" s="1"/>
    </row>
    <row r="625" spans="1:32" ht="14.25" customHeight="1" thickTop="1" x14ac:dyDescent="0.2">
      <c r="A625" s="1135" t="s">
        <v>10</v>
      </c>
      <c r="B625" s="1126" t="s">
        <v>77</v>
      </c>
      <c r="C625" s="1126" t="s">
        <v>124</v>
      </c>
      <c r="D625" s="1126" t="s">
        <v>149</v>
      </c>
      <c r="E625" s="1126" t="s">
        <v>232</v>
      </c>
      <c r="F625" s="1126" t="s">
        <v>254</v>
      </c>
      <c r="G625" s="1126" t="s">
        <v>304</v>
      </c>
      <c r="H625" s="1126" t="s">
        <v>123</v>
      </c>
      <c r="I625" s="1126" t="s">
        <v>344</v>
      </c>
      <c r="J625" s="1126" t="s">
        <v>369</v>
      </c>
      <c r="K625" s="1126" t="s">
        <v>440</v>
      </c>
      <c r="L625" s="1"/>
      <c r="M625" s="1126" t="s">
        <v>460</v>
      </c>
      <c r="N625" s="1"/>
      <c r="O625" s="1126" t="s">
        <v>484</v>
      </c>
      <c r="P625" s="1126" t="s">
        <v>501</v>
      </c>
      <c r="Q625" s="1126" t="s">
        <v>504</v>
      </c>
      <c r="R625" s="1126" t="s">
        <v>513</v>
      </c>
      <c r="S625" s="1126" t="s">
        <v>527</v>
      </c>
      <c r="T625" s="1126" t="s">
        <v>531</v>
      </c>
      <c r="U625" s="1126" t="s">
        <v>539</v>
      </c>
      <c r="V625" s="1126" t="s">
        <v>622</v>
      </c>
      <c r="W625" s="1126" t="s">
        <v>636</v>
      </c>
      <c r="X625" s="1126" t="s">
        <v>681</v>
      </c>
      <c r="Y625" s="1126" t="s">
        <v>721</v>
      </c>
      <c r="Z625" s="1126" t="s">
        <v>779</v>
      </c>
      <c r="AA625" s="1126" t="s">
        <v>802</v>
      </c>
      <c r="AB625" s="1126" t="s">
        <v>815</v>
      </c>
      <c r="AC625" s="1126" t="s">
        <v>819</v>
      </c>
      <c r="AD625" s="1126" t="s">
        <v>894</v>
      </c>
      <c r="AE625" s="1126" t="s">
        <v>985</v>
      </c>
      <c r="AF625" s="1"/>
    </row>
    <row r="626" spans="1:32" ht="13.5" thickBot="1" x14ac:dyDescent="0.25">
      <c r="A626" s="1136"/>
      <c r="B626" s="1126"/>
      <c r="C626" s="1126"/>
      <c r="D626" s="1126"/>
      <c r="E626" s="1126"/>
      <c r="F626" s="1126"/>
      <c r="G626" s="1126"/>
      <c r="H626" s="1126"/>
      <c r="I626" s="1126"/>
      <c r="J626" s="1126"/>
      <c r="K626" s="1126"/>
      <c r="L626" s="1"/>
      <c r="M626" s="1126"/>
      <c r="N626" s="1"/>
      <c r="O626" s="1126"/>
      <c r="P626" s="1126"/>
      <c r="Q626" s="1126"/>
      <c r="R626" s="1126"/>
      <c r="S626" s="1126"/>
      <c r="T626" s="1126"/>
      <c r="U626" s="1126"/>
      <c r="V626" s="1126"/>
      <c r="W626" s="1126"/>
      <c r="X626" s="1126"/>
      <c r="Y626" s="1126"/>
      <c r="Z626" s="1126"/>
      <c r="AA626" s="1126"/>
      <c r="AB626" s="1126"/>
      <c r="AC626" s="1126"/>
      <c r="AD626" s="1126"/>
      <c r="AE626" s="1126"/>
      <c r="AF626" s="1"/>
    </row>
    <row r="627" spans="1:32" ht="18" thickTop="1" thickBot="1" x14ac:dyDescent="0.25">
      <c r="A627" s="44" t="s">
        <v>13</v>
      </c>
      <c r="B627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0">
        <f>IFERROR(Y48*1,"0")+IFERROR(Y49*1,"0")+IFERROR(Y50*1,"0")+IFERROR(Y51*1,"0")+IFERROR(Y52*1,"0")+IFERROR(Y53*1,"0")+IFERROR(Y57*1,"0")+IFERROR(Y58*1,"0")</f>
        <v>570.40000000000009</v>
      </c>
      <c r="D627" s="50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1915.2000000000003</v>
      </c>
      <c r="E627" s="50">
        <f>IFERROR(Y106*1,"0")+IFERROR(Y107*1,"0")+IFERROR(Y108*1,"0")+IFERROR(Y112*1,"0")+IFERROR(Y113*1,"0")+IFERROR(Y114*1,"0")+IFERROR(Y115*1,"0")+IFERROR(Y116*1,"0")</f>
        <v>151.20000000000002</v>
      </c>
      <c r="F627" s="50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0">
        <f>IFERROR(Y153*1,"0")+IFERROR(Y154*1,"0")+IFERROR(Y158*1,"0")+IFERROR(Y159*1,"0")+IFERROR(Y163*1,"0")+IFERROR(Y164*1,"0")</f>
        <v>0</v>
      </c>
      <c r="H627" s="50">
        <f>IFERROR(Y169*1,"0")+IFERROR(Y170*1,"0")+IFERROR(Y174*1,"0")+IFERROR(Y175*1,"0")+IFERROR(Y176*1,"0")+IFERROR(Y177*1,"0")+IFERROR(Y178*1,"0")+IFERROR(Y182*1,"0")+IFERROR(Y183*1,"0")+IFERROR(Y184*1,"0")</f>
        <v>501</v>
      </c>
      <c r="I627" s="50">
        <f>IFERROR(Y190*1,"0")+IFERROR(Y194*1,"0")+IFERROR(Y195*1,"0")+IFERROR(Y196*1,"0")+IFERROR(Y197*1,"0")+IFERROR(Y198*1,"0")+IFERROR(Y199*1,"0")+IFERROR(Y200*1,"0")+IFERROR(Y201*1,"0")</f>
        <v>0</v>
      </c>
      <c r="J627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561.6</v>
      </c>
      <c r="K627" s="50">
        <f>IFERROR(Y249*1,"0")+IFERROR(Y250*1,"0")+IFERROR(Y251*1,"0")+IFERROR(Y252*1,"0")+IFERROR(Y253*1,"0")+IFERROR(Y254*1,"0")+IFERROR(Y255*1,"0")+IFERROR(Y256*1,"0")</f>
        <v>0</v>
      </c>
      <c r="L627" s="1"/>
      <c r="M627" s="50">
        <f>IFERROR(Y261*1,"0")+IFERROR(Y262*1,"0")+IFERROR(Y263*1,"0")+IFERROR(Y264*1,"0")+IFERROR(Y265*1,"0")+IFERROR(Y266*1,"0")+IFERROR(Y267*1,"0")+IFERROR(Y268*1,"0")+IFERROR(Y272*1,"0")</f>
        <v>0</v>
      </c>
      <c r="N627" s="1"/>
      <c r="O627" s="50">
        <f>IFERROR(Y277*1,"0")+IFERROR(Y278*1,"0")+IFERROR(Y279*1,"0")+IFERROR(Y280*1,"0")+IFERROR(Y281*1,"0")+IFERROR(Y282*1,"0")</f>
        <v>231.20000000000002</v>
      </c>
      <c r="P627" s="50">
        <f>IFERROR(Y287*1,"0")</f>
        <v>0</v>
      </c>
      <c r="Q627" s="50">
        <f>IFERROR(Y292*1,"0")+IFERROR(Y293*1,"0")+IFERROR(Y294*1,"0")</f>
        <v>0</v>
      </c>
      <c r="R627" s="50">
        <f>IFERROR(Y299*1,"0")+IFERROR(Y300*1,"0")+IFERROR(Y301*1,"0")+IFERROR(Y302*1,"0")+IFERROR(Y303*1,"0")</f>
        <v>0</v>
      </c>
      <c r="S627" s="50">
        <f>IFERROR(Y308*1,"0")</f>
        <v>0</v>
      </c>
      <c r="T627" s="50">
        <f>IFERROR(Y313*1,"0")+IFERROR(Y317*1,"0")+IFERROR(Y318*1,"0")</f>
        <v>0</v>
      </c>
      <c r="U627" s="50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1839.9500000000003</v>
      </c>
      <c r="V627" s="50">
        <f>IFERROR(Y370*1,"0")+IFERROR(Y374*1,"0")+IFERROR(Y375*1,"0")+IFERROR(Y376*1,"0")</f>
        <v>153.9</v>
      </c>
      <c r="W627" s="50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9898</v>
      </c>
      <c r="X627" s="50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0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201.60000000000002</v>
      </c>
      <c r="Z627" s="50">
        <f>IFERROR(Y479*1,"0")+IFERROR(Y483*1,"0")+IFERROR(Y484*1,"0")+IFERROR(Y485*1,"0")+IFERROR(Y486*1,"0")+IFERROR(Y487*1,"0")+IFERROR(Y491*1,"0")+IFERROR(Y495*1,"0")</f>
        <v>25.200000000000003</v>
      </c>
      <c r="AA627" s="50">
        <f>IFERROR(Y500*1,"0")+IFERROR(Y501*1,"0")+IFERROR(Y502*1,"0")+IFERROR(Y503*1,"0")</f>
        <v>0</v>
      </c>
      <c r="AB627" s="50">
        <f>IFERROR(Y508*1,"0")</f>
        <v>0</v>
      </c>
      <c r="AC627" s="50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955.68</v>
      </c>
      <c r="AD627" s="50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1102.2</v>
      </c>
      <c r="AE627" s="50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8"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1" t="s">
        <v>1007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1008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1009</v>
      </c>
      <c r="D6" s="51" t="s">
        <v>1010</v>
      </c>
      <c r="E6" s="51" t="s">
        <v>45</v>
      </c>
    </row>
    <row r="8" spans="2:8" x14ac:dyDescent="0.2">
      <c r="B8" s="51" t="s">
        <v>76</v>
      </c>
      <c r="C8" s="51" t="s">
        <v>1009</v>
      </c>
      <c r="D8" s="51" t="s">
        <v>45</v>
      </c>
      <c r="E8" s="51" t="s">
        <v>45</v>
      </c>
    </row>
    <row r="10" spans="2:8" x14ac:dyDescent="0.2">
      <c r="B10" s="51" t="s">
        <v>1011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1012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1013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1014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1015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1016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1017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1018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1019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1020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1021</v>
      </c>
      <c r="C20" s="51" t="s">
        <v>45</v>
      </c>
      <c r="D20" s="51" t="s">
        <v>45</v>
      </c>
      <c r="E20" s="51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1334</vt:i4>
      </vt:variant>
    </vt:vector>
  </HeadingPairs>
  <TitlesOfParts>
    <vt:vector size="13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2024-10-29T08:51:13Z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