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9,10,24 Теплова\"/>
    </mc:Choice>
  </mc:AlternateContent>
  <xr:revisionPtr revIDLastSave="0" documentId="13_ncr:1_{F0810AEF-7200-41D6-A9CE-BF37C980CD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Y615" i="1" s="1"/>
  <c r="X612" i="1"/>
  <c r="X611" i="1"/>
  <c r="BO610" i="1"/>
  <c r="BM610" i="1"/>
  <c r="Y610" i="1"/>
  <c r="Y612" i="1" s="1"/>
  <c r="X608" i="1"/>
  <c r="Y607" i="1"/>
  <c r="X607" i="1"/>
  <c r="BP606" i="1"/>
  <c r="BO606" i="1"/>
  <c r="BN606" i="1"/>
  <c r="BM606" i="1"/>
  <c r="Z606" i="1"/>
  <c r="Z607" i="1" s="1"/>
  <c r="Y606" i="1"/>
  <c r="Y608" i="1" s="1"/>
  <c r="X604" i="1"/>
  <c r="X603" i="1"/>
  <c r="BO602" i="1"/>
  <c r="BM602" i="1"/>
  <c r="Y602" i="1"/>
  <c r="BP602" i="1" s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P589" i="1" s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BO541" i="1"/>
  <c r="BM541" i="1"/>
  <c r="Y541" i="1"/>
  <c r="BP541" i="1" s="1"/>
  <c r="P541" i="1"/>
  <c r="BO540" i="1"/>
  <c r="BM540" i="1"/>
  <c r="Y540" i="1"/>
  <c r="BO539" i="1"/>
  <c r="BM539" i="1"/>
  <c r="Y539" i="1"/>
  <c r="P539" i="1"/>
  <c r="BO538" i="1"/>
  <c r="BM538" i="1"/>
  <c r="Y538" i="1"/>
  <c r="BP538" i="1" s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BP535" i="1" s="1"/>
  <c r="P535" i="1"/>
  <c r="BO534" i="1"/>
  <c r="BM534" i="1"/>
  <c r="Y534" i="1"/>
  <c r="P534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Y532" i="1" s="1"/>
  <c r="P528" i="1"/>
  <c r="X526" i="1"/>
  <c r="X525" i="1"/>
  <c r="BO524" i="1"/>
  <c r="BM524" i="1"/>
  <c r="Y524" i="1"/>
  <c r="BP524" i="1" s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Y489" i="1" s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Z458" i="1" s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Y295" i="1" s="1"/>
  <c r="P292" i="1"/>
  <c r="X289" i="1"/>
  <c r="X288" i="1"/>
  <c r="BO287" i="1"/>
  <c r="BM287" i="1"/>
  <c r="Y287" i="1"/>
  <c r="Y288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Y245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P170" i="1"/>
  <c r="BO169" i="1"/>
  <c r="BM169" i="1"/>
  <c r="Y169" i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X621" i="1" s="1"/>
  <c r="BO22" i="1"/>
  <c r="BM22" i="1"/>
  <c r="X618" i="1" s="1"/>
  <c r="Y22" i="1"/>
  <c r="P22" i="1"/>
  <c r="H10" i="1"/>
  <c r="A9" i="1"/>
  <c r="A10" i="1" s="1"/>
  <c r="D7" i="1"/>
  <c r="Q6" i="1"/>
  <c r="P2" i="1"/>
  <c r="BP294" i="1" l="1"/>
  <c r="BN294" i="1"/>
  <c r="BP335" i="1"/>
  <c r="BN335" i="1"/>
  <c r="Z335" i="1"/>
  <c r="BP365" i="1"/>
  <c r="BN365" i="1"/>
  <c r="Z365" i="1"/>
  <c r="BP392" i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59" i="1"/>
  <c r="BN459" i="1"/>
  <c r="Z459" i="1"/>
  <c r="BP502" i="1"/>
  <c r="BN502" i="1"/>
  <c r="Z502" i="1"/>
  <c r="BP536" i="1"/>
  <c r="BN536" i="1"/>
  <c r="Z536" i="1"/>
  <c r="BP540" i="1"/>
  <c r="BN540" i="1"/>
  <c r="Z540" i="1"/>
  <c r="Y584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Z30" i="1"/>
  <c r="BN30" i="1"/>
  <c r="Z31" i="1"/>
  <c r="BN31" i="1"/>
  <c r="Z34" i="1"/>
  <c r="BN34" i="1"/>
  <c r="Z58" i="1"/>
  <c r="BN58" i="1"/>
  <c r="Z64" i="1"/>
  <c r="BN64" i="1"/>
  <c r="Z75" i="1"/>
  <c r="BN75" i="1"/>
  <c r="Z76" i="1"/>
  <c r="BN76" i="1"/>
  <c r="Y87" i="1"/>
  <c r="Y97" i="1"/>
  <c r="Z94" i="1"/>
  <c r="BN94" i="1"/>
  <c r="Z115" i="1"/>
  <c r="BN115" i="1"/>
  <c r="F627" i="1"/>
  <c r="Z153" i="1"/>
  <c r="BN153" i="1"/>
  <c r="Y156" i="1"/>
  <c r="Z174" i="1"/>
  <c r="BN174" i="1"/>
  <c r="Y179" i="1"/>
  <c r="Z184" i="1"/>
  <c r="BN184" i="1"/>
  <c r="Z195" i="1"/>
  <c r="BN195" i="1"/>
  <c r="Z206" i="1"/>
  <c r="BN206" i="1"/>
  <c r="Y209" i="1"/>
  <c r="Z220" i="1"/>
  <c r="BN220" i="1"/>
  <c r="Z232" i="1"/>
  <c r="BN232" i="1"/>
  <c r="Z244" i="1"/>
  <c r="BN244" i="1"/>
  <c r="Z255" i="1"/>
  <c r="BN255" i="1"/>
  <c r="M627" i="1"/>
  <c r="Z268" i="1"/>
  <c r="BN268" i="1"/>
  <c r="Z294" i="1"/>
  <c r="BP299" i="1"/>
  <c r="BN299" i="1"/>
  <c r="Z299" i="1"/>
  <c r="BP345" i="1"/>
  <c r="BN345" i="1"/>
  <c r="Z345" i="1"/>
  <c r="BP384" i="1"/>
  <c r="BN384" i="1"/>
  <c r="Z384" i="1"/>
  <c r="BP424" i="1"/>
  <c r="BN424" i="1"/>
  <c r="Z424" i="1"/>
  <c r="BP456" i="1"/>
  <c r="BN456" i="1"/>
  <c r="Z456" i="1"/>
  <c r="BP473" i="1"/>
  <c r="BN473" i="1"/>
  <c r="Z473" i="1"/>
  <c r="BP503" i="1"/>
  <c r="BN503" i="1"/>
  <c r="Z503" i="1"/>
  <c r="BP539" i="1"/>
  <c r="BN539" i="1"/>
  <c r="Z539" i="1"/>
  <c r="BP547" i="1"/>
  <c r="BN547" i="1"/>
  <c r="Z547" i="1"/>
  <c r="BP577" i="1"/>
  <c r="BN577" i="1"/>
  <c r="Z577" i="1"/>
  <c r="BP579" i="1"/>
  <c r="BN579" i="1"/>
  <c r="Z579" i="1"/>
  <c r="BP581" i="1"/>
  <c r="BN581" i="1"/>
  <c r="Z581" i="1"/>
  <c r="X627" i="1"/>
  <c r="BP100" i="1"/>
  <c r="BN100" i="1"/>
  <c r="Z100" i="1"/>
  <c r="BP122" i="1"/>
  <c r="BN122" i="1"/>
  <c r="Z122" i="1"/>
  <c r="BP140" i="1"/>
  <c r="BN140" i="1"/>
  <c r="Z140" i="1"/>
  <c r="BP159" i="1"/>
  <c r="BN159" i="1"/>
  <c r="Z159" i="1"/>
  <c r="BP176" i="1"/>
  <c r="BN176" i="1"/>
  <c r="Z176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BP249" i="1"/>
  <c r="BN249" i="1"/>
  <c r="Z249" i="1"/>
  <c r="BP262" i="1"/>
  <c r="BN262" i="1"/>
  <c r="Z262" i="1"/>
  <c r="BP279" i="1"/>
  <c r="BN279" i="1"/>
  <c r="Z279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Y371" i="1"/>
  <c r="BP370" i="1"/>
  <c r="BN370" i="1"/>
  <c r="Z370" i="1"/>
  <c r="Z371" i="1" s="1"/>
  <c r="Y378" i="1"/>
  <c r="BP374" i="1"/>
  <c r="BN374" i="1"/>
  <c r="Z374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627" i="1"/>
  <c r="X619" i="1"/>
  <c r="X620" i="1" s="1"/>
  <c r="Y35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27" i="1"/>
  <c r="Z66" i="1"/>
  <c r="BN66" i="1"/>
  <c r="Z69" i="1"/>
  <c r="BN69" i="1"/>
  <c r="Y79" i="1"/>
  <c r="Z82" i="1"/>
  <c r="BN82" i="1"/>
  <c r="Z86" i="1"/>
  <c r="BN86" i="1"/>
  <c r="Y118" i="1"/>
  <c r="BP113" i="1"/>
  <c r="BN113" i="1"/>
  <c r="Z113" i="1"/>
  <c r="Y144" i="1"/>
  <c r="BP137" i="1"/>
  <c r="BN137" i="1"/>
  <c r="Z137" i="1"/>
  <c r="BP148" i="1"/>
  <c r="BN148" i="1"/>
  <c r="Z148" i="1"/>
  <c r="H627" i="1"/>
  <c r="BP170" i="1"/>
  <c r="BN170" i="1"/>
  <c r="Z170" i="1"/>
  <c r="Y186" i="1"/>
  <c r="BP182" i="1"/>
  <c r="BN182" i="1"/>
  <c r="Z182" i="1"/>
  <c r="BP201" i="1"/>
  <c r="BN201" i="1"/>
  <c r="Z201" i="1"/>
  <c r="Y225" i="1"/>
  <c r="BP218" i="1"/>
  <c r="BN218" i="1"/>
  <c r="Z218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292" i="1"/>
  <c r="BN292" i="1"/>
  <c r="Z292" i="1"/>
  <c r="S627" i="1"/>
  <c r="Y309" i="1"/>
  <c r="BP308" i="1"/>
  <c r="BN308" i="1"/>
  <c r="Z308" i="1"/>
  <c r="Z309" i="1" s="1"/>
  <c r="Y314" i="1"/>
  <c r="BP313" i="1"/>
  <c r="BN313" i="1"/>
  <c r="Z313" i="1"/>
  <c r="Z314" i="1" s="1"/>
  <c r="BP317" i="1"/>
  <c r="BN317" i="1"/>
  <c r="Z317" i="1"/>
  <c r="BP329" i="1"/>
  <c r="BN329" i="1"/>
  <c r="Z329" i="1"/>
  <c r="BP343" i="1"/>
  <c r="BN343" i="1"/>
  <c r="Z343" i="1"/>
  <c r="Y361" i="1"/>
  <c r="BP356" i="1"/>
  <c r="BN356" i="1"/>
  <c r="Z356" i="1"/>
  <c r="Y367" i="1"/>
  <c r="BP363" i="1"/>
  <c r="BN363" i="1"/>
  <c r="Z363" i="1"/>
  <c r="BP382" i="1"/>
  <c r="BN382" i="1"/>
  <c r="Z382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4" i="1"/>
  <c r="BN454" i="1"/>
  <c r="Z454" i="1"/>
  <c r="BP469" i="1"/>
  <c r="BN469" i="1"/>
  <c r="Z469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8" i="1"/>
  <c r="BN518" i="1"/>
  <c r="Z518" i="1"/>
  <c r="BP522" i="1"/>
  <c r="BN522" i="1"/>
  <c r="Z522" i="1"/>
  <c r="BP534" i="1"/>
  <c r="BN534" i="1"/>
  <c r="Z534" i="1"/>
  <c r="BP560" i="1"/>
  <c r="BN560" i="1"/>
  <c r="Z560" i="1"/>
  <c r="BP562" i="1"/>
  <c r="BN562" i="1"/>
  <c r="Z562" i="1"/>
  <c r="BP564" i="1"/>
  <c r="BN564" i="1"/>
  <c r="Z564" i="1"/>
  <c r="BP594" i="1"/>
  <c r="BN594" i="1"/>
  <c r="Z594" i="1"/>
  <c r="BP596" i="1"/>
  <c r="BN596" i="1"/>
  <c r="Z596" i="1"/>
  <c r="E627" i="1"/>
  <c r="Y145" i="1"/>
  <c r="Y165" i="1"/>
  <c r="Y180" i="1"/>
  <c r="Y185" i="1"/>
  <c r="I627" i="1"/>
  <c r="Y202" i="1"/>
  <c r="Y224" i="1"/>
  <c r="Y239" i="1"/>
  <c r="Y258" i="1"/>
  <c r="O627" i="1"/>
  <c r="Y347" i="1"/>
  <c r="Y366" i="1"/>
  <c r="Y377" i="1"/>
  <c r="Y393" i="1"/>
  <c r="Y399" i="1"/>
  <c r="Y405" i="1"/>
  <c r="Y433" i="1"/>
  <c r="BP450" i="1"/>
  <c r="BN450" i="1"/>
  <c r="Z450" i="1"/>
  <c r="BP461" i="1"/>
  <c r="BN461" i="1"/>
  <c r="Z461" i="1"/>
  <c r="Z627" i="1"/>
  <c r="BP484" i="1"/>
  <c r="BN484" i="1"/>
  <c r="Z484" i="1"/>
  <c r="AB627" i="1"/>
  <c r="Y509" i="1"/>
  <c r="BP508" i="1"/>
  <c r="BN508" i="1"/>
  <c r="Z508" i="1"/>
  <c r="Z509" i="1" s="1"/>
  <c r="Y526" i="1"/>
  <c r="BP514" i="1"/>
  <c r="BN514" i="1"/>
  <c r="Z514" i="1"/>
  <c r="BP521" i="1"/>
  <c r="BN521" i="1"/>
  <c r="Z521" i="1"/>
  <c r="BP523" i="1"/>
  <c r="BN523" i="1"/>
  <c r="Z523" i="1"/>
  <c r="AD627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98" i="1"/>
  <c r="Y597" i="1"/>
  <c r="BP593" i="1"/>
  <c r="BN593" i="1"/>
  <c r="Z593" i="1"/>
  <c r="BP595" i="1"/>
  <c r="BN595" i="1"/>
  <c r="Z595" i="1"/>
  <c r="Y475" i="1"/>
  <c r="AE627" i="1"/>
  <c r="F9" i="1"/>
  <c r="J9" i="1"/>
  <c r="F10" i="1"/>
  <c r="Z22" i="1"/>
  <c r="Z23" i="1" s="1"/>
  <c r="BN22" i="1"/>
  <c r="BP22" i="1"/>
  <c r="Y23" i="1"/>
  <c r="X617" i="1"/>
  <c r="Z26" i="1"/>
  <c r="BN26" i="1"/>
  <c r="BP26" i="1"/>
  <c r="Z27" i="1"/>
  <c r="BN27" i="1"/>
  <c r="Z29" i="1"/>
  <c r="BN29" i="1"/>
  <c r="Z32" i="1"/>
  <c r="BN32" i="1"/>
  <c r="Z33" i="1"/>
  <c r="BN33" i="1"/>
  <c r="Y36" i="1"/>
  <c r="C627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Y135" i="1"/>
  <c r="Z138" i="1"/>
  <c r="Z144" i="1" s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7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7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Y246" i="1"/>
  <c r="K627" i="1"/>
  <c r="Z250" i="1"/>
  <c r="Z257" i="1" s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78" i="1"/>
  <c r="BN278" i="1"/>
  <c r="Z280" i="1"/>
  <c r="BN280" i="1"/>
  <c r="Z282" i="1"/>
  <c r="BN282" i="1"/>
  <c r="Y283" i="1"/>
  <c r="Z287" i="1"/>
  <c r="Z288" i="1" s="1"/>
  <c r="BN287" i="1"/>
  <c r="BP287" i="1"/>
  <c r="BP293" i="1"/>
  <c r="BN293" i="1"/>
  <c r="Z293" i="1"/>
  <c r="Z295" i="1" s="1"/>
  <c r="BP302" i="1"/>
  <c r="BN302" i="1"/>
  <c r="Z302" i="1"/>
  <c r="Y319" i="1"/>
  <c r="BP324" i="1"/>
  <c r="BN324" i="1"/>
  <c r="Z324" i="1"/>
  <c r="BP328" i="1"/>
  <c r="BN328" i="1"/>
  <c r="Z328" i="1"/>
  <c r="BP336" i="1"/>
  <c r="BN336" i="1"/>
  <c r="Z336" i="1"/>
  <c r="BP344" i="1"/>
  <c r="BN344" i="1"/>
  <c r="Z344" i="1"/>
  <c r="BP352" i="1"/>
  <c r="BN352" i="1"/>
  <c r="Z352" i="1"/>
  <c r="Y360" i="1"/>
  <c r="BP358" i="1"/>
  <c r="BN358" i="1"/>
  <c r="Z358" i="1"/>
  <c r="Z360" i="1" s="1"/>
  <c r="H9" i="1"/>
  <c r="Y24" i="1"/>
  <c r="Y72" i="1"/>
  <c r="Y110" i="1"/>
  <c r="Y127" i="1"/>
  <c r="Y171" i="1"/>
  <c r="Y192" i="1"/>
  <c r="Y269" i="1"/>
  <c r="Y284" i="1"/>
  <c r="P627" i="1"/>
  <c r="Y289" i="1"/>
  <c r="Z304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Z338" i="1" s="1"/>
  <c r="Y338" i="1"/>
  <c r="BP342" i="1"/>
  <c r="BN342" i="1"/>
  <c r="Z342" i="1"/>
  <c r="Z347" i="1" s="1"/>
  <c r="BP346" i="1"/>
  <c r="BN346" i="1"/>
  <c r="Z346" i="1"/>
  <c r="Y348" i="1"/>
  <c r="Y353" i="1"/>
  <c r="BP350" i="1"/>
  <c r="BN350" i="1"/>
  <c r="Z350" i="1"/>
  <c r="Z353" i="1" s="1"/>
  <c r="Q627" i="1"/>
  <c r="Y296" i="1"/>
  <c r="R627" i="1"/>
  <c r="Y305" i="1"/>
  <c r="Y310" i="1"/>
  <c r="T627" i="1"/>
  <c r="Y315" i="1"/>
  <c r="Z364" i="1"/>
  <c r="Z366" i="1" s="1"/>
  <c r="BN364" i="1"/>
  <c r="BP364" i="1"/>
  <c r="V627" i="1"/>
  <c r="Y372" i="1"/>
  <c r="Z375" i="1"/>
  <c r="Z377" i="1" s="1"/>
  <c r="BN375" i="1"/>
  <c r="BP375" i="1"/>
  <c r="W627" i="1"/>
  <c r="Z383" i="1"/>
  <c r="BN383" i="1"/>
  <c r="BP383" i="1"/>
  <c r="Z385" i="1"/>
  <c r="BN385" i="1"/>
  <c r="Z387" i="1"/>
  <c r="BN387" i="1"/>
  <c r="Z389" i="1"/>
  <c r="BN389" i="1"/>
  <c r="Z391" i="1"/>
  <c r="BN391" i="1"/>
  <c r="Y394" i="1"/>
  <c r="Z397" i="1"/>
  <c r="BN397" i="1"/>
  <c r="BP397" i="1"/>
  <c r="Z401" i="1"/>
  <c r="BN401" i="1"/>
  <c r="BP401" i="1"/>
  <c r="Z403" i="1"/>
  <c r="BN403" i="1"/>
  <c r="Y404" i="1"/>
  <c r="Z407" i="1"/>
  <c r="Z409" i="1" s="1"/>
  <c r="BN407" i="1"/>
  <c r="BP407" i="1"/>
  <c r="Y410" i="1"/>
  <c r="Z413" i="1"/>
  <c r="BN413" i="1"/>
  <c r="BP413" i="1"/>
  <c r="Z415" i="1"/>
  <c r="BN415" i="1"/>
  <c r="Z417" i="1"/>
  <c r="BN417" i="1"/>
  <c r="Z419" i="1"/>
  <c r="BN419" i="1"/>
  <c r="Y420" i="1"/>
  <c r="Z423" i="1"/>
  <c r="Z425" i="1" s="1"/>
  <c r="BN423" i="1"/>
  <c r="BP423" i="1"/>
  <c r="Y426" i="1"/>
  <c r="Z429" i="1"/>
  <c r="BN429" i="1"/>
  <c r="BP429" i="1"/>
  <c r="Z431" i="1"/>
  <c r="BN431" i="1"/>
  <c r="Y627" i="1"/>
  <c r="Y444" i="1"/>
  <c r="Y465" i="1"/>
  <c r="Y466" i="1"/>
  <c r="Z447" i="1"/>
  <c r="BN447" i="1"/>
  <c r="Z449" i="1"/>
  <c r="BN449" i="1"/>
  <c r="Z451" i="1"/>
  <c r="BN451" i="1"/>
  <c r="Z453" i="1"/>
  <c r="BN453" i="1"/>
  <c r="Z455" i="1"/>
  <c r="BN455" i="1"/>
  <c r="Z457" i="1"/>
  <c r="BN457" i="1"/>
  <c r="BP462" i="1"/>
  <c r="BN462" i="1"/>
  <c r="Z462" i="1"/>
  <c r="Y421" i="1"/>
  <c r="BP458" i="1"/>
  <c r="BN458" i="1"/>
  <c r="BP460" i="1"/>
  <c r="BN460" i="1"/>
  <c r="Z460" i="1"/>
  <c r="BP464" i="1"/>
  <c r="BN464" i="1"/>
  <c r="Z464" i="1"/>
  <c r="Y470" i="1"/>
  <c r="Y476" i="1"/>
  <c r="Y481" i="1"/>
  <c r="Y488" i="1"/>
  <c r="Y504" i="1"/>
  <c r="Y531" i="1"/>
  <c r="BP548" i="1"/>
  <c r="BN548" i="1"/>
  <c r="Z548" i="1"/>
  <c r="Y550" i="1"/>
  <c r="Y554" i="1"/>
  <c r="BP552" i="1"/>
  <c r="BN552" i="1"/>
  <c r="Z552" i="1"/>
  <c r="BP570" i="1"/>
  <c r="BN570" i="1"/>
  <c r="Z570" i="1"/>
  <c r="BP572" i="1"/>
  <c r="BN572" i="1"/>
  <c r="Z572" i="1"/>
  <c r="Y574" i="1"/>
  <c r="Y591" i="1"/>
  <c r="Y590" i="1"/>
  <c r="BP586" i="1"/>
  <c r="BN586" i="1"/>
  <c r="Z586" i="1"/>
  <c r="BP588" i="1"/>
  <c r="BN588" i="1"/>
  <c r="Z588" i="1"/>
  <c r="Z468" i="1"/>
  <c r="BN468" i="1"/>
  <c r="BP468" i="1"/>
  <c r="Z474" i="1"/>
  <c r="Z475" i="1" s="1"/>
  <c r="BN474" i="1"/>
  <c r="Z479" i="1"/>
  <c r="Z480" i="1" s="1"/>
  <c r="BN479" i="1"/>
  <c r="BP479" i="1"/>
  <c r="Y480" i="1"/>
  <c r="Z483" i="1"/>
  <c r="BN483" i="1"/>
  <c r="BP483" i="1"/>
  <c r="Z485" i="1"/>
  <c r="BN485" i="1"/>
  <c r="AA627" i="1"/>
  <c r="Z501" i="1"/>
  <c r="BN501" i="1"/>
  <c r="Y505" i="1"/>
  <c r="Y510" i="1"/>
  <c r="AC627" i="1"/>
  <c r="Z515" i="1"/>
  <c r="BN515" i="1"/>
  <c r="Z517" i="1"/>
  <c r="BN517" i="1"/>
  <c r="Z519" i="1"/>
  <c r="BN519" i="1"/>
  <c r="Z520" i="1"/>
  <c r="BN520" i="1"/>
  <c r="Z524" i="1"/>
  <c r="BN524" i="1"/>
  <c r="Y525" i="1"/>
  <c r="Z528" i="1"/>
  <c r="Z531" i="1" s="1"/>
  <c r="BN528" i="1"/>
  <c r="BP528" i="1"/>
  <c r="Y543" i="1"/>
  <c r="Z535" i="1"/>
  <c r="BN535" i="1"/>
  <c r="Z537" i="1"/>
  <c r="BN537" i="1"/>
  <c r="Z538" i="1"/>
  <c r="BN538" i="1"/>
  <c r="Z541" i="1"/>
  <c r="BN541" i="1"/>
  <c r="BP542" i="1"/>
  <c r="BN542" i="1"/>
  <c r="Z542" i="1"/>
  <c r="Y544" i="1"/>
  <c r="Y549" i="1"/>
  <c r="BP546" i="1"/>
  <c r="BN546" i="1"/>
  <c r="Z546" i="1"/>
  <c r="BP553" i="1"/>
  <c r="BN553" i="1"/>
  <c r="Z553" i="1"/>
  <c r="Y555" i="1"/>
  <c r="Y573" i="1"/>
  <c r="BP569" i="1"/>
  <c r="BN569" i="1"/>
  <c r="Z569" i="1"/>
  <c r="BP571" i="1"/>
  <c r="BN571" i="1"/>
  <c r="Z571" i="1"/>
  <c r="BP587" i="1"/>
  <c r="BN587" i="1"/>
  <c r="Z587" i="1"/>
  <c r="Y567" i="1"/>
  <c r="Z589" i="1"/>
  <c r="BN589" i="1"/>
  <c r="Z601" i="1"/>
  <c r="BN601" i="1"/>
  <c r="BP601" i="1"/>
  <c r="Z602" i="1"/>
  <c r="BN602" i="1"/>
  <c r="Y603" i="1"/>
  <c r="Z610" i="1"/>
  <c r="Z611" i="1" s="1"/>
  <c r="BN610" i="1"/>
  <c r="BP610" i="1"/>
  <c r="Y611" i="1"/>
  <c r="Y616" i="1"/>
  <c r="Y604" i="1"/>
  <c r="Z614" i="1"/>
  <c r="Z615" i="1" s="1"/>
  <c r="BN614" i="1"/>
  <c r="BP614" i="1"/>
  <c r="Z525" i="1" l="1"/>
  <c r="Z583" i="1"/>
  <c r="Z504" i="1"/>
  <c r="Z488" i="1"/>
  <c r="Z543" i="1"/>
  <c r="Z470" i="1"/>
  <c r="Z465" i="1"/>
  <c r="Z433" i="1"/>
  <c r="Z398" i="1"/>
  <c r="Z393" i="1"/>
  <c r="Z245" i="1"/>
  <c r="Z238" i="1"/>
  <c r="Z202" i="1"/>
  <c r="Z179" i="1"/>
  <c r="Z35" i="1"/>
  <c r="Z597" i="1"/>
  <c r="Z566" i="1"/>
  <c r="Y617" i="1"/>
  <c r="Y621" i="1"/>
  <c r="Y618" i="1"/>
  <c r="Z603" i="1"/>
  <c r="Z573" i="1"/>
  <c r="Z549" i="1"/>
  <c r="Z590" i="1"/>
  <c r="Z554" i="1"/>
  <c r="Z420" i="1"/>
  <c r="Z404" i="1"/>
  <c r="Z331" i="1"/>
  <c r="Z283" i="1"/>
  <c r="Z269" i="1"/>
  <c r="Z134" i="1"/>
  <c r="Z126" i="1"/>
  <c r="Z117" i="1"/>
  <c r="Z109" i="1"/>
  <c r="Z102" i="1"/>
  <c r="Z96" i="1"/>
  <c r="Z87" i="1"/>
  <c r="Z78" i="1"/>
  <c r="Z71" i="1"/>
  <c r="Y619" i="1"/>
  <c r="Z622" i="1" l="1"/>
  <c r="Y620" i="1"/>
</calcChain>
</file>

<file path=xl/sharedStrings.xml><?xml version="1.0" encoding="utf-8"?>
<sst xmlns="http://schemas.openxmlformats.org/spreadsheetml/2006/main" count="2901" uniqueCount="1021">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</sst>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1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1044" t="s">
        <v>0</v>
      </c>
      <c r="E1" s="768"/>
      <c r="F1" s="768"/>
      <c r="G1" s="12" t="s">
        <v>1</v>
      </c>
      <c r="H1" s="1044" t="s">
        <v>2</v>
      </c>
      <c r="I1" s="768"/>
      <c r="J1" s="768"/>
      <c r="K1" s="768"/>
      <c r="L1" s="768"/>
      <c r="M1" s="768"/>
      <c r="N1" s="768"/>
      <c r="O1" s="768"/>
      <c r="P1" s="768"/>
      <c r="Q1" s="768"/>
      <c r="R1" s="1107" t="s">
        <v>3</v>
      </c>
      <c r="S1" s="768"/>
      <c r="T1" s="7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999" t="s">
        <v>8</v>
      </c>
      <c r="B5" s="900"/>
      <c r="C5" s="757"/>
      <c r="D5" s="862"/>
      <c r="E5" s="864"/>
      <c r="F5" s="800" t="s">
        <v>9</v>
      </c>
      <c r="G5" s="757"/>
      <c r="H5" s="862"/>
      <c r="I5" s="863"/>
      <c r="J5" s="863"/>
      <c r="K5" s="863"/>
      <c r="L5" s="863"/>
      <c r="M5" s="864"/>
      <c r="N5" s="58"/>
      <c r="P5" s="24" t="s">
        <v>10</v>
      </c>
      <c r="Q5" s="771">
        <v>45596</v>
      </c>
      <c r="R5" s="772"/>
      <c r="T5" s="964" t="s">
        <v>11</v>
      </c>
      <c r="U5" s="896"/>
      <c r="V5" s="966" t="s">
        <v>12</v>
      </c>
      <c r="W5" s="772"/>
      <c r="AB5" s="51"/>
      <c r="AC5" s="51"/>
      <c r="AD5" s="51"/>
      <c r="AE5" s="51"/>
    </row>
    <row r="6" spans="1:32" s="720" customFormat="1" ht="24" customHeight="1" x14ac:dyDescent="0.2">
      <c r="A6" s="999" t="s">
        <v>13</v>
      </c>
      <c r="B6" s="900"/>
      <c r="C6" s="757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772"/>
      <c r="N6" s="59"/>
      <c r="P6" s="24" t="s">
        <v>15</v>
      </c>
      <c r="Q6" s="782" t="str">
        <f>IF(Q5=0," ",CHOOSE(WEEKDAY(Q5,2),"Понедельник","Вторник","Среда","Четверг","Пятница","Суббота","Воскресенье"))</f>
        <v>Четверг</v>
      </c>
      <c r="R6" s="733"/>
      <c r="T6" s="973" t="s">
        <v>16</v>
      </c>
      <c r="U6" s="896"/>
      <c r="V6" s="878" t="s">
        <v>17</v>
      </c>
      <c r="W6" s="879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1081" t="str">
        <f>IFERROR(VLOOKUP(DeliveryAddress,Table,3,0),1)</f>
        <v>1</v>
      </c>
      <c r="E7" s="1082"/>
      <c r="F7" s="1082"/>
      <c r="G7" s="1082"/>
      <c r="H7" s="1082"/>
      <c r="I7" s="1082"/>
      <c r="J7" s="1082"/>
      <c r="K7" s="1082"/>
      <c r="L7" s="1082"/>
      <c r="M7" s="969"/>
      <c r="N7" s="60"/>
      <c r="P7" s="24"/>
      <c r="Q7" s="42"/>
      <c r="R7" s="42"/>
      <c r="T7" s="735"/>
      <c r="U7" s="896"/>
      <c r="V7" s="880"/>
      <c r="W7" s="881"/>
      <c r="AB7" s="51"/>
      <c r="AC7" s="51"/>
      <c r="AD7" s="51"/>
      <c r="AE7" s="51"/>
    </row>
    <row r="8" spans="1:32" s="720" customFormat="1" ht="25.5" customHeight="1" x14ac:dyDescent="0.2">
      <c r="A8" s="760" t="s">
        <v>18</v>
      </c>
      <c r="B8" s="728"/>
      <c r="C8" s="729"/>
      <c r="D8" s="1093" t="s">
        <v>19</v>
      </c>
      <c r="E8" s="1094"/>
      <c r="F8" s="1094"/>
      <c r="G8" s="1094"/>
      <c r="H8" s="1094"/>
      <c r="I8" s="1094"/>
      <c r="J8" s="1094"/>
      <c r="K8" s="1094"/>
      <c r="L8" s="1094"/>
      <c r="M8" s="1095"/>
      <c r="N8" s="61"/>
      <c r="P8" s="24" t="s">
        <v>20</v>
      </c>
      <c r="Q8" s="968">
        <v>0.41666666666666669</v>
      </c>
      <c r="R8" s="969"/>
      <c r="T8" s="735"/>
      <c r="U8" s="896"/>
      <c r="V8" s="880"/>
      <c r="W8" s="881"/>
      <c r="AB8" s="51"/>
      <c r="AC8" s="51"/>
      <c r="AD8" s="51"/>
      <c r="AE8" s="51"/>
    </row>
    <row r="9" spans="1:32" s="720" customFormat="1" ht="39.950000000000003" customHeight="1" x14ac:dyDescent="0.2">
      <c r="A9" s="7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14"/>
      <c r="E9" s="815"/>
      <c r="F9" s="7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932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9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21"/>
      <c r="P9" s="26" t="s">
        <v>21</v>
      </c>
      <c r="Q9" s="1020"/>
      <c r="R9" s="805"/>
      <c r="T9" s="735"/>
      <c r="U9" s="896"/>
      <c r="V9" s="882"/>
      <c r="W9" s="883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7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14"/>
      <c r="E10" s="815"/>
      <c r="F10" s="7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0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22</v>
      </c>
      <c r="Q10" s="974"/>
      <c r="R10" s="975"/>
      <c r="U10" s="24" t="s">
        <v>23</v>
      </c>
      <c r="V10" s="1118" t="s">
        <v>24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22"/>
      <c r="R11" s="772"/>
      <c r="U11" s="24" t="s">
        <v>27</v>
      </c>
      <c r="V11" s="804" t="s">
        <v>28</v>
      </c>
      <c r="W11" s="80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49" t="s">
        <v>29</v>
      </c>
      <c r="B12" s="900"/>
      <c r="C12" s="900"/>
      <c r="D12" s="900"/>
      <c r="E12" s="900"/>
      <c r="F12" s="900"/>
      <c r="G12" s="900"/>
      <c r="H12" s="900"/>
      <c r="I12" s="900"/>
      <c r="J12" s="900"/>
      <c r="K12" s="900"/>
      <c r="L12" s="900"/>
      <c r="M12" s="757"/>
      <c r="N12" s="62"/>
      <c r="P12" s="24" t="s">
        <v>30</v>
      </c>
      <c r="Q12" s="968"/>
      <c r="R12" s="969"/>
      <c r="S12" s="23"/>
      <c r="U12" s="24"/>
      <c r="V12" s="768"/>
      <c r="W12" s="735"/>
      <c r="AB12" s="51"/>
      <c r="AC12" s="51"/>
      <c r="AD12" s="51"/>
      <c r="AE12" s="51"/>
    </row>
    <row r="13" spans="1:32" s="720" customFormat="1" ht="23.25" customHeight="1" x14ac:dyDescent="0.2">
      <c r="A13" s="949" t="s">
        <v>31</v>
      </c>
      <c r="B13" s="900"/>
      <c r="C13" s="900"/>
      <c r="D13" s="900"/>
      <c r="E13" s="900"/>
      <c r="F13" s="900"/>
      <c r="G13" s="900"/>
      <c r="H13" s="900"/>
      <c r="I13" s="900"/>
      <c r="J13" s="900"/>
      <c r="K13" s="900"/>
      <c r="L13" s="900"/>
      <c r="M13" s="757"/>
      <c r="N13" s="62"/>
      <c r="O13" s="26"/>
      <c r="P13" s="26" t="s">
        <v>32</v>
      </c>
      <c r="Q13" s="804"/>
      <c r="R13" s="8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49" t="s">
        <v>33</v>
      </c>
      <c r="B14" s="900"/>
      <c r="C14" s="900"/>
      <c r="D14" s="900"/>
      <c r="E14" s="900"/>
      <c r="F14" s="900"/>
      <c r="G14" s="900"/>
      <c r="H14" s="900"/>
      <c r="I14" s="900"/>
      <c r="J14" s="900"/>
      <c r="K14" s="900"/>
      <c r="L14" s="900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2" t="s">
        <v>34</v>
      </c>
      <c r="B15" s="900"/>
      <c r="C15" s="900"/>
      <c r="D15" s="900"/>
      <c r="E15" s="900"/>
      <c r="F15" s="900"/>
      <c r="G15" s="900"/>
      <c r="H15" s="900"/>
      <c r="I15" s="900"/>
      <c r="J15" s="900"/>
      <c r="K15" s="900"/>
      <c r="L15" s="900"/>
      <c r="M15" s="757"/>
      <c r="N15" s="63"/>
      <c r="P15" s="985" t="s">
        <v>35</v>
      </c>
      <c r="Q15" s="768"/>
      <c r="R15" s="768"/>
      <c r="S15" s="768"/>
      <c r="T15" s="7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6"/>
      <c r="Q16" s="986"/>
      <c r="R16" s="986"/>
      <c r="S16" s="986"/>
      <c r="T16" s="9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2" t="s">
        <v>36</v>
      </c>
      <c r="B17" s="742" t="s">
        <v>37</v>
      </c>
      <c r="C17" s="1000" t="s">
        <v>38</v>
      </c>
      <c r="D17" s="742" t="s">
        <v>39</v>
      </c>
      <c r="E17" s="743"/>
      <c r="F17" s="742" t="s">
        <v>40</v>
      </c>
      <c r="G17" s="742" t="s">
        <v>41</v>
      </c>
      <c r="H17" s="742" t="s">
        <v>42</v>
      </c>
      <c r="I17" s="742" t="s">
        <v>43</v>
      </c>
      <c r="J17" s="742" t="s">
        <v>44</v>
      </c>
      <c r="K17" s="742" t="s">
        <v>45</v>
      </c>
      <c r="L17" s="742" t="s">
        <v>46</v>
      </c>
      <c r="M17" s="742" t="s">
        <v>47</v>
      </c>
      <c r="N17" s="742" t="s">
        <v>48</v>
      </c>
      <c r="O17" s="742" t="s">
        <v>49</v>
      </c>
      <c r="P17" s="742" t="s">
        <v>50</v>
      </c>
      <c r="Q17" s="1049"/>
      <c r="R17" s="1049"/>
      <c r="S17" s="1049"/>
      <c r="T17" s="743"/>
      <c r="U17" s="756" t="s">
        <v>51</v>
      </c>
      <c r="V17" s="757"/>
      <c r="W17" s="742" t="s">
        <v>52</v>
      </c>
      <c r="X17" s="742" t="s">
        <v>53</v>
      </c>
      <c r="Y17" s="758" t="s">
        <v>54</v>
      </c>
      <c r="Z17" s="891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795"/>
      <c r="AF17" s="796"/>
      <c r="AG17" s="66"/>
      <c r="BD17" s="65" t="s">
        <v>60</v>
      </c>
    </row>
    <row r="18" spans="1:68" ht="14.25" customHeight="1" x14ac:dyDescent="0.2">
      <c r="A18" s="748"/>
      <c r="B18" s="748"/>
      <c r="C18" s="748"/>
      <c r="D18" s="744"/>
      <c r="E18" s="745"/>
      <c r="F18" s="748"/>
      <c r="G18" s="748"/>
      <c r="H18" s="748"/>
      <c r="I18" s="748"/>
      <c r="J18" s="748"/>
      <c r="K18" s="748"/>
      <c r="L18" s="748"/>
      <c r="M18" s="748"/>
      <c r="N18" s="748"/>
      <c r="O18" s="748"/>
      <c r="P18" s="744"/>
      <c r="Q18" s="1050"/>
      <c r="R18" s="1050"/>
      <c r="S18" s="1050"/>
      <c r="T18" s="745"/>
      <c r="U18" s="67" t="s">
        <v>61</v>
      </c>
      <c r="V18" s="67" t="s">
        <v>62</v>
      </c>
      <c r="W18" s="748"/>
      <c r="X18" s="748"/>
      <c r="Y18" s="759"/>
      <c r="Z18" s="892"/>
      <c r="AA18" s="903"/>
      <c r="AB18" s="903"/>
      <c r="AC18" s="903"/>
      <c r="AD18" s="797"/>
      <c r="AE18" s="798"/>
      <c r="AF18" s="799"/>
      <c r="AG18" s="66"/>
      <c r="BD18" s="65"/>
    </row>
    <row r="19" spans="1:68" ht="27.75" customHeight="1" x14ac:dyDescent="0.2">
      <c r="A19" s="905" t="s">
        <v>63</v>
      </c>
      <c r="B19" s="906"/>
      <c r="C19" s="906"/>
      <c r="D19" s="906"/>
      <c r="E19" s="906"/>
      <c r="F19" s="906"/>
      <c r="G19" s="906"/>
      <c r="H19" s="906"/>
      <c r="I19" s="906"/>
      <c r="J19" s="906"/>
      <c r="K19" s="906"/>
      <c r="L19" s="906"/>
      <c r="M19" s="906"/>
      <c r="N19" s="906"/>
      <c r="O19" s="906"/>
      <c r="P19" s="906"/>
      <c r="Q19" s="906"/>
      <c r="R19" s="906"/>
      <c r="S19" s="906"/>
      <c r="T19" s="906"/>
      <c r="U19" s="906"/>
      <c r="V19" s="906"/>
      <c r="W19" s="906"/>
      <c r="X19" s="906"/>
      <c r="Y19" s="906"/>
      <c r="Z19" s="906"/>
      <c r="AA19" s="48"/>
      <c r="AB19" s="48"/>
      <c r="AC19" s="48"/>
    </row>
    <row r="20" spans="1:68" ht="16.5" customHeight="1" x14ac:dyDescent="0.25">
      <c r="A20" s="766" t="s">
        <v>63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37" t="s">
        <v>64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32">
        <v>4680115885004</v>
      </c>
      <c r="E22" s="733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9"/>
      <c r="R22" s="739"/>
      <c r="S22" s="739"/>
      <c r="T22" s="740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27" t="s">
        <v>71</v>
      </c>
      <c r="Q23" s="728"/>
      <c r="R23" s="728"/>
      <c r="S23" s="728"/>
      <c r="T23" s="728"/>
      <c r="U23" s="728"/>
      <c r="V23" s="729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27" t="s">
        <v>71</v>
      </c>
      <c r="Q24" s="728"/>
      <c r="R24" s="728"/>
      <c r="S24" s="728"/>
      <c r="T24" s="728"/>
      <c r="U24" s="728"/>
      <c r="V24" s="729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37" t="s">
        <v>73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32">
        <v>4607091383881</v>
      </c>
      <c r="E26" s="733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9"/>
      <c r="R26" s="739"/>
      <c r="S26" s="739"/>
      <c r="T26" s="740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32">
        <v>4680115885912</v>
      </c>
      <c r="E27" s="733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27" t="s">
        <v>80</v>
      </c>
      <c r="Q27" s="739"/>
      <c r="R27" s="739"/>
      <c r="S27" s="739"/>
      <c r="T27" s="740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32">
        <v>4607091388237</v>
      </c>
      <c r="E28" s="733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9"/>
      <c r="R28" s="739"/>
      <c r="S28" s="739"/>
      <c r="T28" s="740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32">
        <v>4607091383935</v>
      </c>
      <c r="E29" s="733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0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9"/>
      <c r="R29" s="739"/>
      <c r="S29" s="739"/>
      <c r="T29" s="740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32">
        <v>4680115881990</v>
      </c>
      <c r="E30" s="733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1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9"/>
      <c r="R30" s="739"/>
      <c r="S30" s="739"/>
      <c r="T30" s="740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32">
        <v>4680115881853</v>
      </c>
      <c r="E31" s="733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098" t="s">
        <v>92</v>
      </c>
      <c r="Q31" s="739"/>
      <c r="R31" s="739"/>
      <c r="S31" s="739"/>
      <c r="T31" s="740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32">
        <v>4607091383911</v>
      </c>
      <c r="E32" s="733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0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9"/>
      <c r="R32" s="739"/>
      <c r="S32" s="739"/>
      <c r="T32" s="740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32">
        <v>4680115885905</v>
      </c>
      <c r="E33" s="733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875" t="s">
        <v>99</v>
      </c>
      <c r="Q33" s="739"/>
      <c r="R33" s="739"/>
      <c r="S33" s="739"/>
      <c r="T33" s="740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32">
        <v>4607091388244</v>
      </c>
      <c r="E34" s="733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9"/>
      <c r="R34" s="739"/>
      <c r="S34" s="739"/>
      <c r="T34" s="740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27" t="s">
        <v>71</v>
      </c>
      <c r="Q35" s="728"/>
      <c r="R35" s="728"/>
      <c r="S35" s="728"/>
      <c r="T35" s="728"/>
      <c r="U35" s="728"/>
      <c r="V35" s="729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27" t="s">
        <v>71</v>
      </c>
      <c r="Q36" s="728"/>
      <c r="R36" s="728"/>
      <c r="S36" s="728"/>
      <c r="T36" s="728"/>
      <c r="U36" s="728"/>
      <c r="V36" s="729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37" t="s">
        <v>103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32">
        <v>4607091388503</v>
      </c>
      <c r="E38" s="733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9"/>
      <c r="R38" s="739"/>
      <c r="S38" s="739"/>
      <c r="T38" s="740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27" t="s">
        <v>71</v>
      </c>
      <c r="Q39" s="728"/>
      <c r="R39" s="728"/>
      <c r="S39" s="728"/>
      <c r="T39" s="728"/>
      <c r="U39" s="728"/>
      <c r="V39" s="729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27" t="s">
        <v>71</v>
      </c>
      <c r="Q40" s="728"/>
      <c r="R40" s="728"/>
      <c r="S40" s="728"/>
      <c r="T40" s="728"/>
      <c r="U40" s="728"/>
      <c r="V40" s="729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37" t="s">
        <v>109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32">
        <v>4607091389111</v>
      </c>
      <c r="E42" s="733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0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9"/>
      <c r="R42" s="739"/>
      <c r="S42" s="739"/>
      <c r="T42" s="740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27" t="s">
        <v>71</v>
      </c>
      <c r="Q43" s="728"/>
      <c r="R43" s="728"/>
      <c r="S43" s="728"/>
      <c r="T43" s="728"/>
      <c r="U43" s="728"/>
      <c r="V43" s="729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27" t="s">
        <v>71</v>
      </c>
      <c r="Q44" s="728"/>
      <c r="R44" s="728"/>
      <c r="S44" s="728"/>
      <c r="T44" s="728"/>
      <c r="U44" s="728"/>
      <c r="V44" s="729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905" t="s">
        <v>112</v>
      </c>
      <c r="B45" s="906"/>
      <c r="C45" s="906"/>
      <c r="D45" s="906"/>
      <c r="E45" s="906"/>
      <c r="F45" s="906"/>
      <c r="G45" s="906"/>
      <c r="H45" s="906"/>
      <c r="I45" s="906"/>
      <c r="J45" s="906"/>
      <c r="K45" s="906"/>
      <c r="L45" s="906"/>
      <c r="M45" s="906"/>
      <c r="N45" s="906"/>
      <c r="O45" s="906"/>
      <c r="P45" s="906"/>
      <c r="Q45" s="906"/>
      <c r="R45" s="906"/>
      <c r="S45" s="906"/>
      <c r="T45" s="906"/>
      <c r="U45" s="906"/>
      <c r="V45" s="906"/>
      <c r="W45" s="906"/>
      <c r="X45" s="906"/>
      <c r="Y45" s="906"/>
      <c r="Z45" s="906"/>
      <c r="AA45" s="48"/>
      <c r="AB45" s="48"/>
      <c r="AC45" s="48"/>
    </row>
    <row r="46" spans="1:68" ht="16.5" customHeight="1" x14ac:dyDescent="0.25">
      <c r="A46" s="766" t="s">
        <v>113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37" t="s">
        <v>114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32">
        <v>4607091385670</v>
      </c>
      <c r="E48" s="733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8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9"/>
      <c r="R48" s="739"/>
      <c r="S48" s="739"/>
      <c r="T48" s="740"/>
      <c r="U48" s="34"/>
      <c r="V48" s="34"/>
      <c r="W48" s="35" t="s">
        <v>69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32">
        <v>4607091385670</v>
      </c>
      <c r="E49" s="733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3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9"/>
      <c r="R49" s="739"/>
      <c r="S49" s="739"/>
      <c r="T49" s="740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32">
        <v>4680115883956</v>
      </c>
      <c r="E50" s="733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0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9"/>
      <c r="R50" s="739"/>
      <c r="S50" s="739"/>
      <c r="T50" s="740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32">
        <v>4607091385687</v>
      </c>
      <c r="E51" s="733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9"/>
      <c r="R51" s="739"/>
      <c r="S51" s="739"/>
      <c r="T51" s="740"/>
      <c r="U51" s="34"/>
      <c r="V51" s="34"/>
      <c r="W51" s="35" t="s">
        <v>69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32">
        <v>4680115882539</v>
      </c>
      <c r="E52" s="733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0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9"/>
      <c r="R52" s="739"/>
      <c r="S52" s="739"/>
      <c r="T52" s="740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32">
        <v>4680115883949</v>
      </c>
      <c r="E53" s="733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0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9"/>
      <c r="R53" s="739"/>
      <c r="S53" s="739"/>
      <c r="T53" s="740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27" t="s">
        <v>71</v>
      </c>
      <c r="Q54" s="728"/>
      <c r="R54" s="728"/>
      <c r="S54" s="728"/>
      <c r="T54" s="728"/>
      <c r="U54" s="728"/>
      <c r="V54" s="729"/>
      <c r="W54" s="37" t="s">
        <v>72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27" t="s">
        <v>71</v>
      </c>
      <c r="Q55" s="728"/>
      <c r="R55" s="728"/>
      <c r="S55" s="728"/>
      <c r="T55" s="728"/>
      <c r="U55" s="728"/>
      <c r="V55" s="729"/>
      <c r="W55" s="37" t="s">
        <v>69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37" t="s">
        <v>73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32">
        <v>4680115885233</v>
      </c>
      <c r="E57" s="733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9"/>
      <c r="R57" s="739"/>
      <c r="S57" s="739"/>
      <c r="T57" s="740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32">
        <v>4680115884915</v>
      </c>
      <c r="E58" s="733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7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9"/>
      <c r="R58" s="739"/>
      <c r="S58" s="739"/>
      <c r="T58" s="740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27" t="s">
        <v>71</v>
      </c>
      <c r="Q59" s="728"/>
      <c r="R59" s="728"/>
      <c r="S59" s="728"/>
      <c r="T59" s="728"/>
      <c r="U59" s="728"/>
      <c r="V59" s="729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27" t="s">
        <v>71</v>
      </c>
      <c r="Q60" s="728"/>
      <c r="R60" s="728"/>
      <c r="S60" s="728"/>
      <c r="T60" s="728"/>
      <c r="U60" s="728"/>
      <c r="V60" s="729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66" t="s">
        <v>138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37" t="s">
        <v>114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32">
        <v>4680115885882</v>
      </c>
      <c r="E63" s="733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053" t="s">
        <v>141</v>
      </c>
      <c r="Q63" s="739"/>
      <c r="R63" s="739"/>
      <c r="S63" s="739"/>
      <c r="T63" s="740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4301011817</v>
      </c>
      <c r="D64" s="732">
        <v>4680115881426</v>
      </c>
      <c r="E64" s="733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8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9"/>
      <c r="R64" s="739"/>
      <c r="S64" s="739"/>
      <c r="T64" s="740"/>
      <c r="U64" s="34"/>
      <c r="V64" s="34"/>
      <c r="W64" s="35" t="s">
        <v>69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147</v>
      </c>
      <c r="C65" s="31">
        <v>4301011948</v>
      </c>
      <c r="D65" s="732">
        <v>4680115881426</v>
      </c>
      <c r="E65" s="733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7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9"/>
      <c r="R65" s="739"/>
      <c r="S65" s="739"/>
      <c r="T65" s="740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32">
        <v>4680115880283</v>
      </c>
      <c r="E66" s="733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10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9"/>
      <c r="R66" s="739"/>
      <c r="S66" s="739"/>
      <c r="T66" s="740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32">
        <v>4680115882720</v>
      </c>
      <c r="E67" s="733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8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9"/>
      <c r="R67" s="739"/>
      <c r="S67" s="739"/>
      <c r="T67" s="740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32">
        <v>4680115885899</v>
      </c>
      <c r="E68" s="733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1028" t="s">
        <v>159</v>
      </c>
      <c r="Q68" s="739"/>
      <c r="R68" s="739"/>
      <c r="S68" s="739"/>
      <c r="T68" s="740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32">
        <v>4680115881525</v>
      </c>
      <c r="E69" s="733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7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9"/>
      <c r="R69" s="739"/>
      <c r="S69" s="739"/>
      <c r="T69" s="740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4301011802</v>
      </c>
      <c r="D70" s="732">
        <v>4680115881419</v>
      </c>
      <c r="E70" s="733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7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9"/>
      <c r="R70" s="739"/>
      <c r="S70" s="739"/>
      <c r="T70" s="740"/>
      <c r="U70" s="34"/>
      <c r="V70" s="34"/>
      <c r="W70" s="35" t="s">
        <v>69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27" t="s">
        <v>71</v>
      </c>
      <c r="Q71" s="728"/>
      <c r="R71" s="728"/>
      <c r="S71" s="728"/>
      <c r="T71" s="728"/>
      <c r="U71" s="728"/>
      <c r="V71" s="729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27" t="s">
        <v>71</v>
      </c>
      <c r="Q72" s="728"/>
      <c r="R72" s="728"/>
      <c r="S72" s="728"/>
      <c r="T72" s="728"/>
      <c r="U72" s="728"/>
      <c r="V72" s="729"/>
      <c r="W72" s="37" t="s">
        <v>69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customHeight="1" x14ac:dyDescent="0.25">
      <c r="A73" s="737" t="s">
        <v>166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32">
        <v>4680115881440</v>
      </c>
      <c r="E74" s="733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9"/>
      <c r="R74" s="739"/>
      <c r="S74" s="739"/>
      <c r="T74" s="740"/>
      <c r="U74" s="34"/>
      <c r="V74" s="34"/>
      <c r="W74" s="35" t="s">
        <v>69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32">
        <v>4680115882751</v>
      </c>
      <c r="E75" s="733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8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9"/>
      <c r="R75" s="739"/>
      <c r="S75" s="739"/>
      <c r="T75" s="740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32">
        <v>4680115885950</v>
      </c>
      <c r="E76" s="733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65" t="s">
        <v>175</v>
      </c>
      <c r="Q76" s="739"/>
      <c r="R76" s="739"/>
      <c r="S76" s="739"/>
      <c r="T76" s="740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32">
        <v>4680115881433</v>
      </c>
      <c r="E77" s="733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9"/>
      <c r="R77" s="739"/>
      <c r="S77" s="739"/>
      <c r="T77" s="740"/>
      <c r="U77" s="34"/>
      <c r="V77" s="34"/>
      <c r="W77" s="35" t="s">
        <v>69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27" t="s">
        <v>71</v>
      </c>
      <c r="Q78" s="728"/>
      <c r="R78" s="728"/>
      <c r="S78" s="728"/>
      <c r="T78" s="728"/>
      <c r="U78" s="728"/>
      <c r="V78" s="729"/>
      <c r="W78" s="37" t="s">
        <v>72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27" t="s">
        <v>71</v>
      </c>
      <c r="Q79" s="728"/>
      <c r="R79" s="728"/>
      <c r="S79" s="728"/>
      <c r="T79" s="728"/>
      <c r="U79" s="728"/>
      <c r="V79" s="729"/>
      <c r="W79" s="37" t="s">
        <v>69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customHeight="1" x14ac:dyDescent="0.25">
      <c r="A80" s="737" t="s">
        <v>64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32">
        <v>4680115885066</v>
      </c>
      <c r="E81" s="733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11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9"/>
      <c r="R81" s="739"/>
      <c r="S81" s="739"/>
      <c r="T81" s="740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32">
        <v>4680115885042</v>
      </c>
      <c r="E82" s="733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9"/>
      <c r="R82" s="739"/>
      <c r="S82" s="739"/>
      <c r="T82" s="740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32">
        <v>4680115885080</v>
      </c>
      <c r="E83" s="733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7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9"/>
      <c r="R83" s="739"/>
      <c r="S83" s="739"/>
      <c r="T83" s="740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32">
        <v>4680115885073</v>
      </c>
      <c r="E84" s="733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8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9"/>
      <c r="R84" s="739"/>
      <c r="S84" s="739"/>
      <c r="T84" s="740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32">
        <v>4680115885059</v>
      </c>
      <c r="E85" s="733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9"/>
      <c r="R85" s="739"/>
      <c r="S85" s="739"/>
      <c r="T85" s="740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32">
        <v>4680115885097</v>
      </c>
      <c r="E86" s="733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1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9"/>
      <c r="R86" s="739"/>
      <c r="S86" s="739"/>
      <c r="T86" s="740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27" t="s">
        <v>71</v>
      </c>
      <c r="Q87" s="728"/>
      <c r="R87" s="728"/>
      <c r="S87" s="728"/>
      <c r="T87" s="728"/>
      <c r="U87" s="728"/>
      <c r="V87" s="729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27" t="s">
        <v>71</v>
      </c>
      <c r="Q88" s="728"/>
      <c r="R88" s="728"/>
      <c r="S88" s="728"/>
      <c r="T88" s="728"/>
      <c r="U88" s="728"/>
      <c r="V88" s="729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37" t="s">
        <v>73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32">
        <v>4680115885929</v>
      </c>
      <c r="E90" s="733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20" t="s">
        <v>195</v>
      </c>
      <c r="Q90" s="739"/>
      <c r="R90" s="739"/>
      <c r="S90" s="739"/>
      <c r="T90" s="740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32">
        <v>4680115881891</v>
      </c>
      <c r="E91" s="733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897" t="s">
        <v>200</v>
      </c>
      <c r="Q91" s="739"/>
      <c r="R91" s="739"/>
      <c r="S91" s="739"/>
      <c r="T91" s="740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32">
        <v>4680115885769</v>
      </c>
      <c r="E92" s="733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084" t="s">
        <v>204</v>
      </c>
      <c r="Q92" s="739"/>
      <c r="R92" s="739"/>
      <c r="S92" s="739"/>
      <c r="T92" s="740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32">
        <v>4680115884410</v>
      </c>
      <c r="E93" s="733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876" t="s">
        <v>207</v>
      </c>
      <c r="Q93" s="739"/>
      <c r="R93" s="739"/>
      <c r="S93" s="739"/>
      <c r="T93" s="740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32">
        <v>4680115884403</v>
      </c>
      <c r="E94" s="733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9"/>
      <c r="R94" s="739"/>
      <c r="S94" s="739"/>
      <c r="T94" s="740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32">
        <v>4680115884311</v>
      </c>
      <c r="E95" s="733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11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9"/>
      <c r="R95" s="739"/>
      <c r="S95" s="739"/>
      <c r="T95" s="740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27" t="s">
        <v>71</v>
      </c>
      <c r="Q96" s="728"/>
      <c r="R96" s="728"/>
      <c r="S96" s="728"/>
      <c r="T96" s="728"/>
      <c r="U96" s="728"/>
      <c r="V96" s="729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27" t="s">
        <v>71</v>
      </c>
      <c r="Q97" s="728"/>
      <c r="R97" s="728"/>
      <c r="S97" s="728"/>
      <c r="T97" s="728"/>
      <c r="U97" s="728"/>
      <c r="V97" s="729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37" t="s">
        <v>213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32">
        <v>4680115881532</v>
      </c>
      <c r="E99" s="733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11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9"/>
      <c r="R99" s="739"/>
      <c r="S99" s="739"/>
      <c r="T99" s="740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32">
        <v>4680115881532</v>
      </c>
      <c r="E100" s="733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0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9"/>
      <c r="R100" s="739"/>
      <c r="S100" s="739"/>
      <c r="T100" s="740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32">
        <v>4680115881464</v>
      </c>
      <c r="E101" s="733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8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9"/>
      <c r="R101" s="739"/>
      <c r="S101" s="739"/>
      <c r="T101" s="740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27" t="s">
        <v>71</v>
      </c>
      <c r="Q102" s="728"/>
      <c r="R102" s="728"/>
      <c r="S102" s="728"/>
      <c r="T102" s="728"/>
      <c r="U102" s="728"/>
      <c r="V102" s="729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27" t="s">
        <v>71</v>
      </c>
      <c r="Q103" s="728"/>
      <c r="R103" s="728"/>
      <c r="S103" s="728"/>
      <c r="T103" s="728"/>
      <c r="U103" s="728"/>
      <c r="V103" s="729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66" t="s">
        <v>221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37" t="s">
        <v>114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32">
        <v>4680115881327</v>
      </c>
      <c r="E106" s="733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8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9"/>
      <c r="R106" s="739"/>
      <c r="S106" s="739"/>
      <c r="T106" s="740"/>
      <c r="U106" s="34"/>
      <c r="V106" s="34"/>
      <c r="W106" s="35" t="s">
        <v>69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32">
        <v>4680115881518</v>
      </c>
      <c r="E107" s="733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8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9"/>
      <c r="R107" s="739"/>
      <c r="S107" s="739"/>
      <c r="T107" s="740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32">
        <v>4680115881303</v>
      </c>
      <c r="E108" s="733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0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9"/>
      <c r="R108" s="739"/>
      <c r="S108" s="739"/>
      <c r="T108" s="740"/>
      <c r="U108" s="34"/>
      <c r="V108" s="34"/>
      <c r="W108" s="35" t="s">
        <v>69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27" t="s">
        <v>71</v>
      </c>
      <c r="Q109" s="728"/>
      <c r="R109" s="728"/>
      <c r="S109" s="728"/>
      <c r="T109" s="728"/>
      <c r="U109" s="728"/>
      <c r="V109" s="729"/>
      <c r="W109" s="37" t="s">
        <v>72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27" t="s">
        <v>71</v>
      </c>
      <c r="Q110" s="728"/>
      <c r="R110" s="728"/>
      <c r="S110" s="728"/>
      <c r="T110" s="728"/>
      <c r="U110" s="728"/>
      <c r="V110" s="729"/>
      <c r="W110" s="37" t="s">
        <v>69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customHeight="1" x14ac:dyDescent="0.25">
      <c r="A111" s="737" t="s">
        <v>73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231</v>
      </c>
      <c r="B112" s="54" t="s">
        <v>232</v>
      </c>
      <c r="C112" s="31">
        <v>4301051546</v>
      </c>
      <c r="D112" s="732">
        <v>4607091386967</v>
      </c>
      <c r="E112" s="733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8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9"/>
      <c r="R112" s="739"/>
      <c r="S112" s="739"/>
      <c r="T112" s="740"/>
      <c r="U112" s="34"/>
      <c r="V112" s="34"/>
      <c r="W112" s="35" t="s">
        <v>69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231</v>
      </c>
      <c r="B113" s="54" t="s">
        <v>234</v>
      </c>
      <c r="C113" s="31">
        <v>4301051437</v>
      </c>
      <c r="D113" s="732">
        <v>4607091386967</v>
      </c>
      <c r="E113" s="733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10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9"/>
      <c r="R113" s="739"/>
      <c r="S113" s="739"/>
      <c r="T113" s="740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32">
        <v>4607091385731</v>
      </c>
      <c r="E114" s="733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8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9"/>
      <c r="R114" s="739"/>
      <c r="S114" s="739"/>
      <c r="T114" s="740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32">
        <v>4680115880894</v>
      </c>
      <c r="E115" s="733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9"/>
      <c r="R115" s="739"/>
      <c r="S115" s="739"/>
      <c r="T115" s="740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32">
        <v>4680115880214</v>
      </c>
      <c r="E116" s="733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10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9"/>
      <c r="R116" s="739"/>
      <c r="S116" s="739"/>
      <c r="T116" s="740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27" t="s">
        <v>71</v>
      </c>
      <c r="Q117" s="728"/>
      <c r="R117" s="728"/>
      <c r="S117" s="728"/>
      <c r="T117" s="728"/>
      <c r="U117" s="728"/>
      <c r="V117" s="729"/>
      <c r="W117" s="37" t="s">
        <v>72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27" t="s">
        <v>71</v>
      </c>
      <c r="Q118" s="728"/>
      <c r="R118" s="728"/>
      <c r="S118" s="728"/>
      <c r="T118" s="728"/>
      <c r="U118" s="728"/>
      <c r="V118" s="729"/>
      <c r="W118" s="37" t="s">
        <v>69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66" t="s">
        <v>243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37" t="s">
        <v>114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16.5" customHeight="1" x14ac:dyDescent="0.25">
      <c r="A121" s="54" t="s">
        <v>244</v>
      </c>
      <c r="B121" s="54" t="s">
        <v>245</v>
      </c>
      <c r="C121" s="31">
        <v>4301011703</v>
      </c>
      <c r="D121" s="732">
        <v>4680115882133</v>
      </c>
      <c r="E121" s="733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82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9"/>
      <c r="R121" s="739"/>
      <c r="S121" s="739"/>
      <c r="T121" s="740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244</v>
      </c>
      <c r="B122" s="54" t="s">
        <v>247</v>
      </c>
      <c r="C122" s="31">
        <v>4301011514</v>
      </c>
      <c r="D122" s="732">
        <v>4680115882133</v>
      </c>
      <c r="E122" s="733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9"/>
      <c r="R122" s="739"/>
      <c r="S122" s="739"/>
      <c r="T122" s="740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32">
        <v>4680115880269</v>
      </c>
      <c r="E123" s="733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7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9"/>
      <c r="R123" s="739"/>
      <c r="S123" s="739"/>
      <c r="T123" s="740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32">
        <v>4680115880429</v>
      </c>
      <c r="E124" s="733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7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9"/>
      <c r="R124" s="739"/>
      <c r="S124" s="739"/>
      <c r="T124" s="740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32">
        <v>4680115881457</v>
      </c>
      <c r="E125" s="733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8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9"/>
      <c r="R125" s="739"/>
      <c r="S125" s="739"/>
      <c r="T125" s="740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27" t="s">
        <v>71</v>
      </c>
      <c r="Q126" s="728"/>
      <c r="R126" s="728"/>
      <c r="S126" s="728"/>
      <c r="T126" s="728"/>
      <c r="U126" s="728"/>
      <c r="V126" s="729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27" t="s">
        <v>71</v>
      </c>
      <c r="Q127" s="728"/>
      <c r="R127" s="728"/>
      <c r="S127" s="728"/>
      <c r="T127" s="728"/>
      <c r="U127" s="728"/>
      <c r="V127" s="729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37" t="s">
        <v>166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255</v>
      </c>
      <c r="B129" s="54" t="s">
        <v>256</v>
      </c>
      <c r="C129" s="31">
        <v>4301020235</v>
      </c>
      <c r="D129" s="732">
        <v>4680115881488</v>
      </c>
      <c r="E129" s="733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10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9"/>
      <c r="R129" s="739"/>
      <c r="S129" s="739"/>
      <c r="T129" s="740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258</v>
      </c>
      <c r="C130" s="31">
        <v>4301020345</v>
      </c>
      <c r="D130" s="732">
        <v>4680115881488</v>
      </c>
      <c r="E130" s="733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853" t="s">
        <v>259</v>
      </c>
      <c r="Q130" s="739"/>
      <c r="R130" s="739"/>
      <c r="S130" s="739"/>
      <c r="T130" s="740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4301020258</v>
      </c>
      <c r="D131" s="732">
        <v>4680115882775</v>
      </c>
      <c r="E131" s="733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10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9"/>
      <c r="R131" s="739"/>
      <c r="S131" s="739"/>
      <c r="T131" s="740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263</v>
      </c>
      <c r="C132" s="31">
        <v>4301020346</v>
      </c>
      <c r="D132" s="732">
        <v>4680115882775</v>
      </c>
      <c r="E132" s="733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95" t="s">
        <v>264</v>
      </c>
      <c r="Q132" s="739"/>
      <c r="R132" s="739"/>
      <c r="S132" s="739"/>
      <c r="T132" s="740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32">
        <v>4680115880658</v>
      </c>
      <c r="E133" s="733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811" t="s">
        <v>267</v>
      </c>
      <c r="Q133" s="739"/>
      <c r="R133" s="739"/>
      <c r="S133" s="739"/>
      <c r="T133" s="740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27" t="s">
        <v>71</v>
      </c>
      <c r="Q134" s="728"/>
      <c r="R134" s="728"/>
      <c r="S134" s="728"/>
      <c r="T134" s="728"/>
      <c r="U134" s="728"/>
      <c r="V134" s="729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27" t="s">
        <v>71</v>
      </c>
      <c r="Q135" s="728"/>
      <c r="R135" s="728"/>
      <c r="S135" s="728"/>
      <c r="T135" s="728"/>
      <c r="U135" s="728"/>
      <c r="V135" s="729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37" t="s">
        <v>73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32">
        <v>4607091385168</v>
      </c>
      <c r="E137" s="733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10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9"/>
      <c r="R137" s="739"/>
      <c r="S137" s="739"/>
      <c r="T137" s="740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32">
        <v>4607091385168</v>
      </c>
      <c r="E138" s="733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9"/>
      <c r="R138" s="739"/>
      <c r="S138" s="739"/>
      <c r="T138" s="740"/>
      <c r="U138" s="34"/>
      <c r="V138" s="34"/>
      <c r="W138" s="35" t="s">
        <v>69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273</v>
      </c>
      <c r="B139" s="54" t="s">
        <v>274</v>
      </c>
      <c r="C139" s="31">
        <v>4301051742</v>
      </c>
      <c r="D139" s="732">
        <v>4680115884540</v>
      </c>
      <c r="E139" s="733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848" t="s">
        <v>275</v>
      </c>
      <c r="Q139" s="739"/>
      <c r="R139" s="739"/>
      <c r="S139" s="739"/>
      <c r="T139" s="740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32">
        <v>4607091383256</v>
      </c>
      <c r="E140" s="733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9"/>
      <c r="R140" s="739"/>
      <c r="S140" s="739"/>
      <c r="T140" s="740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32">
        <v>4607091385748</v>
      </c>
      <c r="E141" s="733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9"/>
      <c r="R141" s="739"/>
      <c r="S141" s="739"/>
      <c r="T141" s="740"/>
      <c r="U141" s="34"/>
      <c r="V141" s="34"/>
      <c r="W141" s="35" t="s">
        <v>69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281</v>
      </c>
      <c r="B142" s="54" t="s">
        <v>282</v>
      </c>
      <c r="C142" s="31">
        <v>4301051740</v>
      </c>
      <c r="D142" s="732">
        <v>4680115884533</v>
      </c>
      <c r="E142" s="733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10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9"/>
      <c r="R142" s="739"/>
      <c r="S142" s="739"/>
      <c r="T142" s="740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4301051480</v>
      </c>
      <c r="D143" s="732">
        <v>4680115882645</v>
      </c>
      <c r="E143" s="733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9"/>
      <c r="R143" s="739"/>
      <c r="S143" s="739"/>
      <c r="T143" s="740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27" t="s">
        <v>71</v>
      </c>
      <c r="Q144" s="728"/>
      <c r="R144" s="728"/>
      <c r="S144" s="728"/>
      <c r="T144" s="728"/>
      <c r="U144" s="728"/>
      <c r="V144" s="729"/>
      <c r="W144" s="37" t="s">
        <v>72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27" t="s">
        <v>71</v>
      </c>
      <c r="Q145" s="728"/>
      <c r="R145" s="728"/>
      <c r="S145" s="728"/>
      <c r="T145" s="728"/>
      <c r="U145" s="728"/>
      <c r="V145" s="729"/>
      <c r="W145" s="37" t="s">
        <v>69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37" t="s">
        <v>213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287</v>
      </c>
      <c r="B147" s="54" t="s">
        <v>288</v>
      </c>
      <c r="C147" s="31">
        <v>4301060356</v>
      </c>
      <c r="D147" s="732">
        <v>4680115882652</v>
      </c>
      <c r="E147" s="733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1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9"/>
      <c r="R147" s="739"/>
      <c r="S147" s="739"/>
      <c r="T147" s="740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290</v>
      </c>
      <c r="B148" s="54" t="s">
        <v>291</v>
      </c>
      <c r="C148" s="31">
        <v>4301060309</v>
      </c>
      <c r="D148" s="732">
        <v>4680115880238</v>
      </c>
      <c r="E148" s="733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07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9"/>
      <c r="R148" s="739"/>
      <c r="S148" s="739"/>
      <c r="T148" s="740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27" t="s">
        <v>71</v>
      </c>
      <c r="Q149" s="728"/>
      <c r="R149" s="728"/>
      <c r="S149" s="728"/>
      <c r="T149" s="728"/>
      <c r="U149" s="728"/>
      <c r="V149" s="729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27" t="s">
        <v>71</v>
      </c>
      <c r="Q150" s="728"/>
      <c r="R150" s="728"/>
      <c r="S150" s="728"/>
      <c r="T150" s="728"/>
      <c r="U150" s="728"/>
      <c r="V150" s="729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66" t="s">
        <v>293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37" t="s">
        <v>114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294</v>
      </c>
      <c r="B153" s="54" t="s">
        <v>295</v>
      </c>
      <c r="C153" s="31">
        <v>4301011564</v>
      </c>
      <c r="D153" s="732">
        <v>4680115882577</v>
      </c>
      <c r="E153" s="733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9"/>
      <c r="R153" s="739"/>
      <c r="S153" s="739"/>
      <c r="T153" s="740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294</v>
      </c>
      <c r="B154" s="54" t="s">
        <v>297</v>
      </c>
      <c r="C154" s="31">
        <v>4301011562</v>
      </c>
      <c r="D154" s="732">
        <v>4680115882577</v>
      </c>
      <c r="E154" s="733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9"/>
      <c r="R154" s="739"/>
      <c r="S154" s="739"/>
      <c r="T154" s="740"/>
      <c r="U154" s="34"/>
      <c r="V154" s="34"/>
      <c r="W154" s="35" t="s">
        <v>69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27" t="s">
        <v>71</v>
      </c>
      <c r="Q155" s="728"/>
      <c r="R155" s="728"/>
      <c r="S155" s="728"/>
      <c r="T155" s="728"/>
      <c r="U155" s="728"/>
      <c r="V155" s="729"/>
      <c r="W155" s="37" t="s">
        <v>72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27" t="s">
        <v>71</v>
      </c>
      <c r="Q156" s="728"/>
      <c r="R156" s="728"/>
      <c r="S156" s="728"/>
      <c r="T156" s="728"/>
      <c r="U156" s="728"/>
      <c r="V156" s="729"/>
      <c r="W156" s="37" t="s">
        <v>69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37" t="s">
        <v>64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298</v>
      </c>
      <c r="B158" s="54" t="s">
        <v>299</v>
      </c>
      <c r="C158" s="31">
        <v>4301031235</v>
      </c>
      <c r="D158" s="732">
        <v>4680115883444</v>
      </c>
      <c r="E158" s="733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11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9"/>
      <c r="R158" s="739"/>
      <c r="S158" s="739"/>
      <c r="T158" s="740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298</v>
      </c>
      <c r="B159" s="54" t="s">
        <v>301</v>
      </c>
      <c r="C159" s="31">
        <v>4301031234</v>
      </c>
      <c r="D159" s="732">
        <v>4680115883444</v>
      </c>
      <c r="E159" s="733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9"/>
      <c r="R159" s="739"/>
      <c r="S159" s="739"/>
      <c r="T159" s="740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27" t="s">
        <v>71</v>
      </c>
      <c r="Q160" s="728"/>
      <c r="R160" s="728"/>
      <c r="S160" s="728"/>
      <c r="T160" s="728"/>
      <c r="U160" s="728"/>
      <c r="V160" s="729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27" t="s">
        <v>71</v>
      </c>
      <c r="Q161" s="728"/>
      <c r="R161" s="728"/>
      <c r="S161" s="728"/>
      <c r="T161" s="728"/>
      <c r="U161" s="728"/>
      <c r="V161" s="729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37" t="s">
        <v>73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302</v>
      </c>
      <c r="B163" s="54" t="s">
        <v>303</v>
      </c>
      <c r="C163" s="31">
        <v>4301051477</v>
      </c>
      <c r="D163" s="732">
        <v>4680115882584</v>
      </c>
      <c r="E163" s="733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9"/>
      <c r="R163" s="739"/>
      <c r="S163" s="739"/>
      <c r="T163" s="740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302</v>
      </c>
      <c r="B164" s="54" t="s">
        <v>304</v>
      </c>
      <c r="C164" s="31">
        <v>4301051476</v>
      </c>
      <c r="D164" s="732">
        <v>4680115882584</v>
      </c>
      <c r="E164" s="733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8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9"/>
      <c r="R164" s="739"/>
      <c r="S164" s="739"/>
      <c r="T164" s="740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27" t="s">
        <v>71</v>
      </c>
      <c r="Q165" s="728"/>
      <c r="R165" s="728"/>
      <c r="S165" s="728"/>
      <c r="T165" s="728"/>
      <c r="U165" s="728"/>
      <c r="V165" s="729"/>
      <c r="W165" s="37" t="s">
        <v>72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27" t="s">
        <v>71</v>
      </c>
      <c r="Q166" s="728"/>
      <c r="R166" s="728"/>
      <c r="S166" s="728"/>
      <c r="T166" s="728"/>
      <c r="U166" s="728"/>
      <c r="V166" s="729"/>
      <c r="W166" s="37" t="s">
        <v>69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66" t="s">
        <v>112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37" t="s">
        <v>114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305</v>
      </c>
      <c r="B169" s="54" t="s">
        <v>306</v>
      </c>
      <c r="C169" s="31">
        <v>4301011192</v>
      </c>
      <c r="D169" s="732">
        <v>4607091382952</v>
      </c>
      <c r="E169" s="733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10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9"/>
      <c r="R169" s="739"/>
      <c r="S169" s="739"/>
      <c r="T169" s="740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32">
        <v>4607091384604</v>
      </c>
      <c r="E170" s="733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11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9"/>
      <c r="R170" s="739"/>
      <c r="S170" s="739"/>
      <c r="T170" s="740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27" t="s">
        <v>71</v>
      </c>
      <c r="Q171" s="728"/>
      <c r="R171" s="728"/>
      <c r="S171" s="728"/>
      <c r="T171" s="728"/>
      <c r="U171" s="728"/>
      <c r="V171" s="729"/>
      <c r="W171" s="37" t="s">
        <v>72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27" t="s">
        <v>71</v>
      </c>
      <c r="Q172" s="728"/>
      <c r="R172" s="728"/>
      <c r="S172" s="728"/>
      <c r="T172" s="728"/>
      <c r="U172" s="728"/>
      <c r="V172" s="729"/>
      <c r="W172" s="37" t="s">
        <v>69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37" t="s">
        <v>64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32">
        <v>4607091387667</v>
      </c>
      <c r="E174" s="733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9"/>
      <c r="R174" s="739"/>
      <c r="S174" s="739"/>
      <c r="T174" s="740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32">
        <v>4607091387636</v>
      </c>
      <c r="E175" s="733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9"/>
      <c r="R175" s="739"/>
      <c r="S175" s="739"/>
      <c r="T175" s="740"/>
      <c r="U175" s="34"/>
      <c r="V175" s="34"/>
      <c r="W175" s="35" t="s">
        <v>69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32">
        <v>4607091382426</v>
      </c>
      <c r="E176" s="733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8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9"/>
      <c r="R176" s="739"/>
      <c r="S176" s="739"/>
      <c r="T176" s="740"/>
      <c r="U176" s="34"/>
      <c r="V176" s="34"/>
      <c r="W176" s="35" t="s">
        <v>69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32">
        <v>4607091386547</v>
      </c>
      <c r="E177" s="733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9"/>
      <c r="R177" s="739"/>
      <c r="S177" s="739"/>
      <c r="T177" s="740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32">
        <v>4607091382464</v>
      </c>
      <c r="E178" s="733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9"/>
      <c r="R178" s="739"/>
      <c r="S178" s="739"/>
      <c r="T178" s="740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27" t="s">
        <v>71</v>
      </c>
      <c r="Q179" s="728"/>
      <c r="R179" s="728"/>
      <c r="S179" s="728"/>
      <c r="T179" s="728"/>
      <c r="U179" s="728"/>
      <c r="V179" s="729"/>
      <c r="W179" s="37" t="s">
        <v>72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27" t="s">
        <v>71</v>
      </c>
      <c r="Q180" s="728"/>
      <c r="R180" s="728"/>
      <c r="S180" s="728"/>
      <c r="T180" s="728"/>
      <c r="U180" s="728"/>
      <c r="V180" s="729"/>
      <c r="W180" s="37" t="s">
        <v>69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37" t="s">
        <v>73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32">
        <v>4607091385304</v>
      </c>
      <c r="E182" s="733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10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9"/>
      <c r="R182" s="739"/>
      <c r="S182" s="739"/>
      <c r="T182" s="740"/>
      <c r="U182" s="34"/>
      <c r="V182" s="34"/>
      <c r="W182" s="35" t="s">
        <v>69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327</v>
      </c>
      <c r="B183" s="54" t="s">
        <v>328</v>
      </c>
      <c r="C183" s="31">
        <v>4301051653</v>
      </c>
      <c r="D183" s="732">
        <v>4607091386264</v>
      </c>
      <c r="E183" s="733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9"/>
      <c r="R183" s="739"/>
      <c r="S183" s="739"/>
      <c r="T183" s="740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32">
        <v>4607091385427</v>
      </c>
      <c r="E184" s="733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10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9"/>
      <c r="R184" s="739"/>
      <c r="S184" s="739"/>
      <c r="T184" s="740"/>
      <c r="U184" s="34"/>
      <c r="V184" s="34"/>
      <c r="W184" s="35" t="s">
        <v>69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27" t="s">
        <v>71</v>
      </c>
      <c r="Q185" s="728"/>
      <c r="R185" s="728"/>
      <c r="S185" s="728"/>
      <c r="T185" s="728"/>
      <c r="U185" s="728"/>
      <c r="V185" s="729"/>
      <c r="W185" s="37" t="s">
        <v>72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27" t="s">
        <v>71</v>
      </c>
      <c r="Q186" s="728"/>
      <c r="R186" s="728"/>
      <c r="S186" s="728"/>
      <c r="T186" s="728"/>
      <c r="U186" s="728"/>
      <c r="V186" s="729"/>
      <c r="W186" s="37" t="s">
        <v>69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905" t="s">
        <v>332</v>
      </c>
      <c r="B187" s="906"/>
      <c r="C187" s="906"/>
      <c r="D187" s="906"/>
      <c r="E187" s="906"/>
      <c r="F187" s="906"/>
      <c r="G187" s="906"/>
      <c r="H187" s="906"/>
      <c r="I187" s="906"/>
      <c r="J187" s="906"/>
      <c r="K187" s="906"/>
      <c r="L187" s="906"/>
      <c r="M187" s="906"/>
      <c r="N187" s="906"/>
      <c r="O187" s="906"/>
      <c r="P187" s="906"/>
      <c r="Q187" s="906"/>
      <c r="R187" s="906"/>
      <c r="S187" s="906"/>
      <c r="T187" s="906"/>
      <c r="U187" s="906"/>
      <c r="V187" s="906"/>
      <c r="W187" s="906"/>
      <c r="X187" s="906"/>
      <c r="Y187" s="906"/>
      <c r="Z187" s="906"/>
      <c r="AA187" s="48"/>
      <c r="AB187" s="48"/>
      <c r="AC187" s="48"/>
    </row>
    <row r="188" spans="1:68" ht="16.5" customHeight="1" x14ac:dyDescent="0.25">
      <c r="A188" s="766" t="s">
        <v>333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37" t="s">
        <v>166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32">
        <v>4680115886223</v>
      </c>
      <c r="E190" s="733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854" t="s">
        <v>336</v>
      </c>
      <c r="Q190" s="739"/>
      <c r="R190" s="739"/>
      <c r="S190" s="739"/>
      <c r="T190" s="740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27" t="s">
        <v>71</v>
      </c>
      <c r="Q191" s="728"/>
      <c r="R191" s="728"/>
      <c r="S191" s="728"/>
      <c r="T191" s="728"/>
      <c r="U191" s="728"/>
      <c r="V191" s="729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27" t="s">
        <v>71</v>
      </c>
      <c r="Q192" s="728"/>
      <c r="R192" s="728"/>
      <c r="S192" s="728"/>
      <c r="T192" s="728"/>
      <c r="U192" s="728"/>
      <c r="V192" s="729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37" t="s">
        <v>64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32">
        <v>4680115880993</v>
      </c>
      <c r="E194" s="733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9"/>
      <c r="R194" s="739"/>
      <c r="S194" s="739"/>
      <c r="T194" s="740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32">
        <v>4680115881761</v>
      </c>
      <c r="E195" s="733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10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9"/>
      <c r="R195" s="739"/>
      <c r="S195" s="739"/>
      <c r="T195" s="740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32">
        <v>4680115881563</v>
      </c>
      <c r="E196" s="733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8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9"/>
      <c r="R196" s="739"/>
      <c r="S196" s="739"/>
      <c r="T196" s="740"/>
      <c r="U196" s="34"/>
      <c r="V196" s="34"/>
      <c r="W196" s="35" t="s">
        <v>69</v>
      </c>
      <c r="X196" s="723">
        <v>30</v>
      </c>
      <c r="Y196" s="724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31.428571428571427</v>
      </c>
      <c r="BN196" s="64">
        <f t="shared" si="33"/>
        <v>35.200000000000003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32">
        <v>4680115880986</v>
      </c>
      <c r="E197" s="733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9"/>
      <c r="R197" s="739"/>
      <c r="S197" s="739"/>
      <c r="T197" s="740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32">
        <v>4680115881785</v>
      </c>
      <c r="E198" s="733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9"/>
      <c r="R198" s="739"/>
      <c r="S198" s="739"/>
      <c r="T198" s="740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32">
        <v>4680115881679</v>
      </c>
      <c r="E199" s="733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9"/>
      <c r="R199" s="739"/>
      <c r="S199" s="739"/>
      <c r="T199" s="740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32">
        <v>4680115880191</v>
      </c>
      <c r="E200" s="733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7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9"/>
      <c r="R200" s="739"/>
      <c r="S200" s="739"/>
      <c r="T200" s="740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32">
        <v>4680115883963</v>
      </c>
      <c r="E201" s="733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9"/>
      <c r="R201" s="739"/>
      <c r="S201" s="739"/>
      <c r="T201" s="740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27" t="s">
        <v>71</v>
      </c>
      <c r="Q202" s="728"/>
      <c r="R202" s="728"/>
      <c r="S202" s="728"/>
      <c r="T202" s="728"/>
      <c r="U202" s="728"/>
      <c r="V202" s="729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7.1428571428571423</v>
      </c>
      <c r="Y202" s="725">
        <f>IFERROR(Y194/H194,"0")+IFERROR(Y195/H195,"0")+IFERROR(Y196/H196,"0")+IFERROR(Y197/H197,"0")+IFERROR(Y198/H198,"0")+IFERROR(Y199/H199,"0")+IFERROR(Y200/H200,"0")+IFERROR(Y201/H201,"0")</f>
        <v>8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6.0240000000000002E-2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27" t="s">
        <v>71</v>
      </c>
      <c r="Q203" s="728"/>
      <c r="R203" s="728"/>
      <c r="S203" s="728"/>
      <c r="T203" s="728"/>
      <c r="U203" s="728"/>
      <c r="V203" s="729"/>
      <c r="W203" s="37" t="s">
        <v>69</v>
      </c>
      <c r="X203" s="725">
        <f>IFERROR(SUM(X194:X201),"0")</f>
        <v>30</v>
      </c>
      <c r="Y203" s="725">
        <f>IFERROR(SUM(Y194:Y201),"0")</f>
        <v>33.6</v>
      </c>
      <c r="Z203" s="37"/>
      <c r="AA203" s="726"/>
      <c r="AB203" s="726"/>
      <c r="AC203" s="726"/>
    </row>
    <row r="204" spans="1:68" ht="16.5" customHeight="1" x14ac:dyDescent="0.25">
      <c r="A204" s="766" t="s">
        <v>358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37" t="s">
        <v>114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32">
        <v>4680115881402</v>
      </c>
      <c r="E206" s="733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9"/>
      <c r="R206" s="739"/>
      <c r="S206" s="739"/>
      <c r="T206" s="740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32">
        <v>4680115881396</v>
      </c>
      <c r="E207" s="733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9"/>
      <c r="R207" s="739"/>
      <c r="S207" s="739"/>
      <c r="T207" s="740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27" t="s">
        <v>71</v>
      </c>
      <c r="Q208" s="728"/>
      <c r="R208" s="728"/>
      <c r="S208" s="728"/>
      <c r="T208" s="728"/>
      <c r="U208" s="728"/>
      <c r="V208" s="729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27" t="s">
        <v>71</v>
      </c>
      <c r="Q209" s="728"/>
      <c r="R209" s="728"/>
      <c r="S209" s="728"/>
      <c r="T209" s="728"/>
      <c r="U209" s="728"/>
      <c r="V209" s="729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37" t="s">
        <v>166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32">
        <v>4680115882935</v>
      </c>
      <c r="E211" s="733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9"/>
      <c r="R211" s="739"/>
      <c r="S211" s="739"/>
      <c r="T211" s="740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32">
        <v>4680115880764</v>
      </c>
      <c r="E212" s="733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9"/>
      <c r="R212" s="739"/>
      <c r="S212" s="739"/>
      <c r="T212" s="740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27" t="s">
        <v>71</v>
      </c>
      <c r="Q213" s="728"/>
      <c r="R213" s="728"/>
      <c r="S213" s="728"/>
      <c r="T213" s="728"/>
      <c r="U213" s="728"/>
      <c r="V213" s="729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27" t="s">
        <v>71</v>
      </c>
      <c r="Q214" s="728"/>
      <c r="R214" s="728"/>
      <c r="S214" s="728"/>
      <c r="T214" s="728"/>
      <c r="U214" s="728"/>
      <c r="V214" s="729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37" t="s">
        <v>64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32">
        <v>4680115882683</v>
      </c>
      <c r="E216" s="733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9"/>
      <c r="R216" s="739"/>
      <c r="S216" s="739"/>
      <c r="T216" s="740"/>
      <c r="U216" s="34"/>
      <c r="V216" s="34"/>
      <c r="W216" s="35" t="s">
        <v>69</v>
      </c>
      <c r="X216" s="723">
        <v>24</v>
      </c>
      <c r="Y216" s="724">
        <f t="shared" ref="Y216:Y223" si="36">IFERROR(IF(X216="",0,CEILING((X216/$H216),1)*$H216),"")</f>
        <v>27</v>
      </c>
      <c r="Z216" s="36">
        <f>IFERROR(IF(Y216=0,"",ROUNDUP(Y216/H216,0)*0.00902),"")</f>
        <v>4.5100000000000001E-2</v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24.933333333333334</v>
      </c>
      <c r="BN216" s="64">
        <f t="shared" ref="BN216:BN223" si="38">IFERROR(Y216*I216/H216,"0")</f>
        <v>28.049999999999997</v>
      </c>
      <c r="BO216" s="64">
        <f t="shared" ref="BO216:BO223" si="39">IFERROR(1/J216*(X216/H216),"0")</f>
        <v>3.3670033670033662E-2</v>
      </c>
      <c r="BP216" s="64">
        <f t="shared" ref="BP216:BP223" si="40">IFERROR(1/J216*(Y216/H216),"0")</f>
        <v>3.787878787878788E-2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32">
        <v>4680115882690</v>
      </c>
      <c r="E217" s="733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9"/>
      <c r="R217" s="739"/>
      <c r="S217" s="739"/>
      <c r="T217" s="740"/>
      <c r="U217" s="34"/>
      <c r="V217" s="34"/>
      <c r="W217" s="35" t="s">
        <v>69</v>
      </c>
      <c r="X217" s="723">
        <v>24</v>
      </c>
      <c r="Y217" s="724">
        <f t="shared" si="36"/>
        <v>27</v>
      </c>
      <c r="Z217" s="36">
        <f>IFERROR(IF(Y217=0,"",ROUNDUP(Y217/H217,0)*0.00902),"")</f>
        <v>4.5100000000000001E-2</v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24.933333333333334</v>
      </c>
      <c r="BN217" s="64">
        <f t="shared" si="38"/>
        <v>28.049999999999997</v>
      </c>
      <c r="BO217" s="64">
        <f t="shared" si="39"/>
        <v>3.3670033670033662E-2</v>
      </c>
      <c r="BP217" s="64">
        <f t="shared" si="40"/>
        <v>3.787878787878788E-2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32">
        <v>4680115882669</v>
      </c>
      <c r="E218" s="733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9"/>
      <c r="R218" s="739"/>
      <c r="S218" s="739"/>
      <c r="T218" s="740"/>
      <c r="U218" s="34"/>
      <c r="V218" s="34"/>
      <c r="W218" s="35" t="s">
        <v>69</v>
      </c>
      <c r="X218" s="723">
        <v>24</v>
      </c>
      <c r="Y218" s="724">
        <f t="shared" si="36"/>
        <v>27</v>
      </c>
      <c r="Z218" s="36">
        <f>IFERROR(IF(Y218=0,"",ROUNDUP(Y218/H218,0)*0.00902),"")</f>
        <v>4.5100000000000001E-2</v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24.933333333333334</v>
      </c>
      <c r="BN218" s="64">
        <f t="shared" si="38"/>
        <v>28.049999999999997</v>
      </c>
      <c r="BO218" s="64">
        <f t="shared" si="39"/>
        <v>3.3670033670033662E-2</v>
      </c>
      <c r="BP218" s="64">
        <f t="shared" si="40"/>
        <v>3.787878787878788E-2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32">
        <v>4680115882676</v>
      </c>
      <c r="E219" s="733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9"/>
      <c r="R219" s="739"/>
      <c r="S219" s="739"/>
      <c r="T219" s="740"/>
      <c r="U219" s="34"/>
      <c r="V219" s="34"/>
      <c r="W219" s="35" t="s">
        <v>69</v>
      </c>
      <c r="X219" s="723">
        <v>24</v>
      </c>
      <c r="Y219" s="724">
        <f t="shared" si="36"/>
        <v>27</v>
      </c>
      <c r="Z219" s="36">
        <f>IFERROR(IF(Y219=0,"",ROUNDUP(Y219/H219,0)*0.00902),"")</f>
        <v>4.5100000000000001E-2</v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24.933333333333334</v>
      </c>
      <c r="BN219" s="64">
        <f t="shared" si="38"/>
        <v>28.049999999999997</v>
      </c>
      <c r="BO219" s="64">
        <f t="shared" si="39"/>
        <v>3.3670033670033662E-2</v>
      </c>
      <c r="BP219" s="64">
        <f t="shared" si="40"/>
        <v>3.787878787878788E-2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32">
        <v>4680115884014</v>
      </c>
      <c r="E220" s="733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1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9"/>
      <c r="R220" s="739"/>
      <c r="S220" s="739"/>
      <c r="T220" s="740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32">
        <v>4680115884007</v>
      </c>
      <c r="E221" s="733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9"/>
      <c r="R221" s="739"/>
      <c r="S221" s="739"/>
      <c r="T221" s="740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32">
        <v>4680115884038</v>
      </c>
      <c r="E222" s="733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9"/>
      <c r="R222" s="739"/>
      <c r="S222" s="739"/>
      <c r="T222" s="740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32">
        <v>4680115884021</v>
      </c>
      <c r="E223" s="733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0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9"/>
      <c r="R223" s="739"/>
      <c r="S223" s="739"/>
      <c r="T223" s="740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27" t="s">
        <v>71</v>
      </c>
      <c r="Q224" s="728"/>
      <c r="R224" s="728"/>
      <c r="S224" s="728"/>
      <c r="T224" s="728"/>
      <c r="U224" s="728"/>
      <c r="V224" s="729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17.777777777777775</v>
      </c>
      <c r="Y224" s="725">
        <f>IFERROR(Y216/H216,"0")+IFERROR(Y217/H217,"0")+IFERROR(Y218/H218,"0")+IFERROR(Y219/H219,"0")+IFERROR(Y220/H220,"0")+IFERROR(Y221/H221,"0")+IFERROR(Y222/H222,"0")+IFERROR(Y223/H223,"0")</f>
        <v>20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0.1804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27" t="s">
        <v>71</v>
      </c>
      <c r="Q225" s="728"/>
      <c r="R225" s="728"/>
      <c r="S225" s="728"/>
      <c r="T225" s="728"/>
      <c r="U225" s="728"/>
      <c r="V225" s="729"/>
      <c r="W225" s="37" t="s">
        <v>69</v>
      </c>
      <c r="X225" s="725">
        <f>IFERROR(SUM(X216:X223),"0")</f>
        <v>96</v>
      </c>
      <c r="Y225" s="725">
        <f>IFERROR(SUM(Y216:Y223),"0")</f>
        <v>108</v>
      </c>
      <c r="Z225" s="37"/>
      <c r="AA225" s="726"/>
      <c r="AB225" s="726"/>
      <c r="AC225" s="726"/>
    </row>
    <row r="226" spans="1:68" ht="14.25" customHeight="1" x14ac:dyDescent="0.25">
      <c r="A226" s="737" t="s">
        <v>73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32">
        <v>4680115881594</v>
      </c>
      <c r="E227" s="733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9"/>
      <c r="R227" s="739"/>
      <c r="S227" s="739"/>
      <c r="T227" s="740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32">
        <v>4680115880962</v>
      </c>
      <c r="E228" s="733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7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9"/>
      <c r="R228" s="739"/>
      <c r="S228" s="739"/>
      <c r="T228" s="740"/>
      <c r="U228" s="34"/>
      <c r="V228" s="34"/>
      <c r="W228" s="35" t="s">
        <v>69</v>
      </c>
      <c r="X228" s="723">
        <v>8</v>
      </c>
      <c r="Y228" s="724">
        <f t="shared" si="41"/>
        <v>15.6</v>
      </c>
      <c r="Z228" s="36">
        <f>IFERROR(IF(Y228=0,"",ROUNDUP(Y228/H228,0)*0.02175),"")</f>
        <v>4.3499999999999997E-2</v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8.5784615384615392</v>
      </c>
      <c r="BN228" s="64">
        <f t="shared" si="43"/>
        <v>16.728000000000002</v>
      </c>
      <c r="BO228" s="64">
        <f t="shared" si="44"/>
        <v>1.8315018315018316E-2</v>
      </c>
      <c r="BP228" s="64">
        <f t="shared" si="45"/>
        <v>3.5714285714285712E-2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32">
        <v>4680115881617</v>
      </c>
      <c r="E229" s="733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9"/>
      <c r="R229" s="739"/>
      <c r="S229" s="739"/>
      <c r="T229" s="740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32">
        <v>4680115880573</v>
      </c>
      <c r="E230" s="733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9"/>
      <c r="R230" s="739"/>
      <c r="S230" s="739"/>
      <c r="T230" s="740"/>
      <c r="U230" s="34"/>
      <c r="V230" s="34"/>
      <c r="W230" s="35" t="s">
        <v>69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32">
        <v>4680115882195</v>
      </c>
      <c r="E231" s="733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11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9"/>
      <c r="R231" s="739"/>
      <c r="S231" s="739"/>
      <c r="T231" s="740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32">
        <v>4680115882607</v>
      </c>
      <c r="E232" s="733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9"/>
      <c r="R232" s="739"/>
      <c r="S232" s="739"/>
      <c r="T232" s="740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32">
        <v>4680115880092</v>
      </c>
      <c r="E233" s="733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9"/>
      <c r="R233" s="739"/>
      <c r="S233" s="739"/>
      <c r="T233" s="740"/>
      <c r="U233" s="34"/>
      <c r="V233" s="34"/>
      <c r="W233" s="35" t="s">
        <v>69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32">
        <v>4680115880221</v>
      </c>
      <c r="E234" s="733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1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9"/>
      <c r="R234" s="739"/>
      <c r="S234" s="739"/>
      <c r="T234" s="740"/>
      <c r="U234" s="34"/>
      <c r="V234" s="34"/>
      <c r="W234" s="35" t="s">
        <v>69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32">
        <v>4680115882942</v>
      </c>
      <c r="E235" s="733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9"/>
      <c r="R235" s="739"/>
      <c r="S235" s="739"/>
      <c r="T235" s="740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32">
        <v>4680115880504</v>
      </c>
      <c r="E236" s="733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0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9"/>
      <c r="R236" s="739"/>
      <c r="S236" s="739"/>
      <c r="T236" s="740"/>
      <c r="U236" s="34"/>
      <c r="V236" s="34"/>
      <c r="W236" s="35" t="s">
        <v>69</v>
      </c>
      <c r="X236" s="723">
        <v>1.92</v>
      </c>
      <c r="Y236" s="724">
        <f t="shared" si="41"/>
        <v>2.4</v>
      </c>
      <c r="Z236" s="36">
        <f t="shared" si="46"/>
        <v>7.5300000000000002E-3</v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2.1375999999999999</v>
      </c>
      <c r="BN236" s="64">
        <f t="shared" si="43"/>
        <v>2.6720000000000002</v>
      </c>
      <c r="BO236" s="64">
        <f t="shared" si="44"/>
        <v>5.1282051282051282E-3</v>
      </c>
      <c r="BP236" s="64">
        <f t="shared" si="45"/>
        <v>6.41025641025641E-3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32">
        <v>4680115882164</v>
      </c>
      <c r="E237" s="733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10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9"/>
      <c r="R237" s="739"/>
      <c r="S237" s="739"/>
      <c r="T237" s="740"/>
      <c r="U237" s="34"/>
      <c r="V237" s="34"/>
      <c r="W237" s="35" t="s">
        <v>69</v>
      </c>
      <c r="X237" s="723">
        <v>1.92</v>
      </c>
      <c r="Y237" s="724">
        <f t="shared" si="41"/>
        <v>2.4</v>
      </c>
      <c r="Z237" s="36">
        <f t="shared" si="46"/>
        <v>7.5300000000000002E-3</v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2.1423999999999999</v>
      </c>
      <c r="BN237" s="64">
        <f t="shared" si="43"/>
        <v>2.6779999999999999</v>
      </c>
      <c r="BO237" s="64">
        <f t="shared" si="44"/>
        <v>5.1282051282051282E-3</v>
      </c>
      <c r="BP237" s="64">
        <f t="shared" si="45"/>
        <v>6.41025641025641E-3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27" t="s">
        <v>71</v>
      </c>
      <c r="Q238" s="728"/>
      <c r="R238" s="728"/>
      <c r="S238" s="728"/>
      <c r="T238" s="728"/>
      <c r="U238" s="728"/>
      <c r="V238" s="729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2.6256410256410261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5.8560000000000001E-2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27" t="s">
        <v>71</v>
      </c>
      <c r="Q239" s="728"/>
      <c r="R239" s="728"/>
      <c r="S239" s="728"/>
      <c r="T239" s="728"/>
      <c r="U239" s="728"/>
      <c r="V239" s="729"/>
      <c r="W239" s="37" t="s">
        <v>69</v>
      </c>
      <c r="X239" s="725">
        <f>IFERROR(SUM(X227:X237),"0")</f>
        <v>11.84</v>
      </c>
      <c r="Y239" s="725">
        <f>IFERROR(SUM(Y227:Y237),"0")</f>
        <v>20.399999999999999</v>
      </c>
      <c r="Z239" s="37"/>
      <c r="AA239" s="726"/>
      <c r="AB239" s="726"/>
      <c r="AC239" s="726"/>
    </row>
    <row r="240" spans="1:68" ht="14.25" customHeight="1" x14ac:dyDescent="0.25">
      <c r="A240" s="737" t="s">
        <v>213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32">
        <v>4680115882874</v>
      </c>
      <c r="E241" s="733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9"/>
      <c r="R241" s="739"/>
      <c r="S241" s="739"/>
      <c r="T241" s="740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420</v>
      </c>
      <c r="B242" s="54" t="s">
        <v>421</v>
      </c>
      <c r="C242" s="31">
        <v>4301060359</v>
      </c>
      <c r="D242" s="732">
        <v>4680115884434</v>
      </c>
      <c r="E242" s="733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10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9"/>
      <c r="R242" s="739"/>
      <c r="S242" s="739"/>
      <c r="T242" s="740"/>
      <c r="U242" s="34"/>
      <c r="V242" s="34"/>
      <c r="W242" s="35" t="s">
        <v>69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423</v>
      </c>
      <c r="B243" s="54" t="s">
        <v>424</v>
      </c>
      <c r="C243" s="31">
        <v>4301060375</v>
      </c>
      <c r="D243" s="732">
        <v>4680115880818</v>
      </c>
      <c r="E243" s="733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7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9"/>
      <c r="R243" s="739"/>
      <c r="S243" s="739"/>
      <c r="T243" s="740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426</v>
      </c>
      <c r="B244" s="54" t="s">
        <v>427</v>
      </c>
      <c r="C244" s="31">
        <v>4301060389</v>
      </c>
      <c r="D244" s="732">
        <v>4680115880801</v>
      </c>
      <c r="E244" s="733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113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9"/>
      <c r="R244" s="739"/>
      <c r="S244" s="739"/>
      <c r="T244" s="740"/>
      <c r="U244" s="34"/>
      <c r="V244" s="34"/>
      <c r="W244" s="35" t="s">
        <v>69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27" t="s">
        <v>71</v>
      </c>
      <c r="Q245" s="728"/>
      <c r="R245" s="728"/>
      <c r="S245" s="728"/>
      <c r="T245" s="728"/>
      <c r="U245" s="728"/>
      <c r="V245" s="729"/>
      <c r="W245" s="37" t="s">
        <v>72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27" t="s">
        <v>71</v>
      </c>
      <c r="Q246" s="728"/>
      <c r="R246" s="728"/>
      <c r="S246" s="728"/>
      <c r="T246" s="728"/>
      <c r="U246" s="728"/>
      <c r="V246" s="729"/>
      <c r="W246" s="37" t="s">
        <v>69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66" t="s">
        <v>429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37" t="s">
        <v>114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430</v>
      </c>
      <c r="B249" s="54" t="s">
        <v>431</v>
      </c>
      <c r="C249" s="31">
        <v>4301011945</v>
      </c>
      <c r="D249" s="732">
        <v>4680115884274</v>
      </c>
      <c r="E249" s="733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113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9"/>
      <c r="R249" s="739"/>
      <c r="S249" s="739"/>
      <c r="T249" s="740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430</v>
      </c>
      <c r="B250" s="54" t="s">
        <v>433</v>
      </c>
      <c r="C250" s="31">
        <v>4301011717</v>
      </c>
      <c r="D250" s="732">
        <v>4680115884274</v>
      </c>
      <c r="E250" s="733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10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9"/>
      <c r="R250" s="739"/>
      <c r="S250" s="739"/>
      <c r="T250" s="740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435</v>
      </c>
      <c r="B251" s="54" t="s">
        <v>436</v>
      </c>
      <c r="C251" s="31">
        <v>4301011719</v>
      </c>
      <c r="D251" s="732">
        <v>4680115884298</v>
      </c>
      <c r="E251" s="733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9"/>
      <c r="R251" s="739"/>
      <c r="S251" s="739"/>
      <c r="T251" s="740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438</v>
      </c>
      <c r="B252" s="54" t="s">
        <v>439</v>
      </c>
      <c r="C252" s="31">
        <v>4301011944</v>
      </c>
      <c r="D252" s="732">
        <v>4680115884250</v>
      </c>
      <c r="E252" s="733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111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9"/>
      <c r="R252" s="739"/>
      <c r="S252" s="739"/>
      <c r="T252" s="740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440</v>
      </c>
      <c r="C253" s="31">
        <v>4301011733</v>
      </c>
      <c r="D253" s="732">
        <v>4680115884250</v>
      </c>
      <c r="E253" s="733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8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9"/>
      <c r="R253" s="739"/>
      <c r="S253" s="739"/>
      <c r="T253" s="740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4301011718</v>
      </c>
      <c r="D254" s="732">
        <v>4680115884281</v>
      </c>
      <c r="E254" s="733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9"/>
      <c r="R254" s="739"/>
      <c r="S254" s="739"/>
      <c r="T254" s="740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4301011720</v>
      </c>
      <c r="D255" s="732">
        <v>4680115884199</v>
      </c>
      <c r="E255" s="733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10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9"/>
      <c r="R255" s="739"/>
      <c r="S255" s="739"/>
      <c r="T255" s="740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4301011716</v>
      </c>
      <c r="D256" s="732">
        <v>4680115884267</v>
      </c>
      <c r="E256" s="733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9"/>
      <c r="R256" s="739"/>
      <c r="S256" s="739"/>
      <c r="T256" s="740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27" t="s">
        <v>71</v>
      </c>
      <c r="Q257" s="728"/>
      <c r="R257" s="728"/>
      <c r="S257" s="728"/>
      <c r="T257" s="728"/>
      <c r="U257" s="728"/>
      <c r="V257" s="729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27" t="s">
        <v>71</v>
      </c>
      <c r="Q258" s="728"/>
      <c r="R258" s="728"/>
      <c r="S258" s="728"/>
      <c r="T258" s="728"/>
      <c r="U258" s="728"/>
      <c r="V258" s="729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66" t="s">
        <v>449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37" t="s">
        <v>114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450</v>
      </c>
      <c r="B261" s="54" t="s">
        <v>451</v>
      </c>
      <c r="C261" s="31">
        <v>4301011942</v>
      </c>
      <c r="D261" s="732">
        <v>4680115884137</v>
      </c>
      <c r="E261" s="733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9"/>
      <c r="R261" s="739"/>
      <c r="S261" s="739"/>
      <c r="T261" s="740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450</v>
      </c>
      <c r="B262" s="54" t="s">
        <v>452</v>
      </c>
      <c r="C262" s="31">
        <v>4301011826</v>
      </c>
      <c r="D262" s="732">
        <v>4680115884137</v>
      </c>
      <c r="E262" s="733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9"/>
      <c r="R262" s="739"/>
      <c r="S262" s="739"/>
      <c r="T262" s="740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32">
        <v>4680115884236</v>
      </c>
      <c r="E263" s="733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7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9"/>
      <c r="R263" s="739"/>
      <c r="S263" s="739"/>
      <c r="T263" s="740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32">
        <v>4680115884175</v>
      </c>
      <c r="E264" s="733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10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9"/>
      <c r="R264" s="739"/>
      <c r="S264" s="739"/>
      <c r="T264" s="740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32">
        <v>4680115884144</v>
      </c>
      <c r="E265" s="733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10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9"/>
      <c r="R265" s="739"/>
      <c r="S265" s="739"/>
      <c r="T265" s="740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32">
        <v>4680115885288</v>
      </c>
      <c r="E266" s="733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114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9"/>
      <c r="R266" s="739"/>
      <c r="S266" s="739"/>
      <c r="T266" s="740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32">
        <v>4680115884182</v>
      </c>
      <c r="E267" s="733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9"/>
      <c r="R267" s="739"/>
      <c r="S267" s="739"/>
      <c r="T267" s="740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32">
        <v>4680115884205</v>
      </c>
      <c r="E268" s="733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10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9"/>
      <c r="R268" s="739"/>
      <c r="S268" s="739"/>
      <c r="T268" s="740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27" t="s">
        <v>71</v>
      </c>
      <c r="Q269" s="728"/>
      <c r="R269" s="728"/>
      <c r="S269" s="728"/>
      <c r="T269" s="728"/>
      <c r="U269" s="728"/>
      <c r="V269" s="729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27" t="s">
        <v>71</v>
      </c>
      <c r="Q270" s="728"/>
      <c r="R270" s="728"/>
      <c r="S270" s="728"/>
      <c r="T270" s="728"/>
      <c r="U270" s="728"/>
      <c r="V270" s="729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37" t="s">
        <v>166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32">
        <v>4680115885721</v>
      </c>
      <c r="E272" s="733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990" t="s">
        <v>471</v>
      </c>
      <c r="Q272" s="739"/>
      <c r="R272" s="739"/>
      <c r="S272" s="739"/>
      <c r="T272" s="740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27" t="s">
        <v>71</v>
      </c>
      <c r="Q273" s="728"/>
      <c r="R273" s="728"/>
      <c r="S273" s="728"/>
      <c r="T273" s="728"/>
      <c r="U273" s="728"/>
      <c r="V273" s="729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27" t="s">
        <v>71</v>
      </c>
      <c r="Q274" s="728"/>
      <c r="R274" s="728"/>
      <c r="S274" s="728"/>
      <c r="T274" s="728"/>
      <c r="U274" s="728"/>
      <c r="V274" s="729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66" t="s">
        <v>473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37" t="s">
        <v>114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32">
        <v>4680115885837</v>
      </c>
      <c r="E277" s="733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9"/>
      <c r="R277" s="739"/>
      <c r="S277" s="739"/>
      <c r="T277" s="740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32">
        <v>4680115885806</v>
      </c>
      <c r="E278" s="733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839" t="s">
        <v>479</v>
      </c>
      <c r="Q278" s="739"/>
      <c r="R278" s="739"/>
      <c r="S278" s="739"/>
      <c r="T278" s="740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32">
        <v>4680115885806</v>
      </c>
      <c r="E279" s="733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9"/>
      <c r="R279" s="739"/>
      <c r="S279" s="739"/>
      <c r="T279" s="740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32">
        <v>4680115885851</v>
      </c>
      <c r="E280" s="733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10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9"/>
      <c r="R280" s="739"/>
      <c r="S280" s="739"/>
      <c r="T280" s="740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32">
        <v>4680115885844</v>
      </c>
      <c r="E281" s="733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9"/>
      <c r="R281" s="739"/>
      <c r="S281" s="739"/>
      <c r="T281" s="740"/>
      <c r="U281" s="34"/>
      <c r="V281" s="34"/>
      <c r="W281" s="35" t="s">
        <v>69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32">
        <v>4680115885820</v>
      </c>
      <c r="E282" s="733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8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9"/>
      <c r="R282" s="739"/>
      <c r="S282" s="739"/>
      <c r="T282" s="740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27" t="s">
        <v>71</v>
      </c>
      <c r="Q283" s="728"/>
      <c r="R283" s="728"/>
      <c r="S283" s="728"/>
      <c r="T283" s="728"/>
      <c r="U283" s="728"/>
      <c r="V283" s="729"/>
      <c r="W283" s="37" t="s">
        <v>72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27" t="s">
        <v>71</v>
      </c>
      <c r="Q284" s="728"/>
      <c r="R284" s="728"/>
      <c r="S284" s="728"/>
      <c r="T284" s="728"/>
      <c r="U284" s="728"/>
      <c r="V284" s="729"/>
      <c r="W284" s="37" t="s">
        <v>69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66" t="s">
        <v>490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37" t="s">
        <v>114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32">
        <v>4680115885707</v>
      </c>
      <c r="E287" s="733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10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9"/>
      <c r="R287" s="739"/>
      <c r="S287" s="739"/>
      <c r="T287" s="740"/>
      <c r="U287" s="34"/>
      <c r="V287" s="34"/>
      <c r="W287" s="35" t="s">
        <v>69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27" t="s">
        <v>71</v>
      </c>
      <c r="Q288" s="728"/>
      <c r="R288" s="728"/>
      <c r="S288" s="728"/>
      <c r="T288" s="728"/>
      <c r="U288" s="728"/>
      <c r="V288" s="729"/>
      <c r="W288" s="37" t="s">
        <v>72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27" t="s">
        <v>71</v>
      </c>
      <c r="Q289" s="728"/>
      <c r="R289" s="728"/>
      <c r="S289" s="728"/>
      <c r="T289" s="728"/>
      <c r="U289" s="728"/>
      <c r="V289" s="729"/>
      <c r="W289" s="37" t="s">
        <v>69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66" t="s">
        <v>493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37" t="s">
        <v>114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32">
        <v>4607091383423</v>
      </c>
      <c r="E292" s="733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7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9"/>
      <c r="R292" s="739"/>
      <c r="S292" s="739"/>
      <c r="T292" s="740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32">
        <v>4680115885691</v>
      </c>
      <c r="E293" s="733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7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9"/>
      <c r="R293" s="739"/>
      <c r="S293" s="739"/>
      <c r="T293" s="740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32">
        <v>4680115885660</v>
      </c>
      <c r="E294" s="733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9"/>
      <c r="R294" s="739"/>
      <c r="S294" s="739"/>
      <c r="T294" s="740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27" t="s">
        <v>71</v>
      </c>
      <c r="Q295" s="728"/>
      <c r="R295" s="728"/>
      <c r="S295" s="728"/>
      <c r="T295" s="728"/>
      <c r="U295" s="728"/>
      <c r="V295" s="729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27" t="s">
        <v>71</v>
      </c>
      <c r="Q296" s="728"/>
      <c r="R296" s="728"/>
      <c r="S296" s="728"/>
      <c r="T296" s="728"/>
      <c r="U296" s="728"/>
      <c r="V296" s="729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66" t="s">
        <v>502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37" t="s">
        <v>73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32">
        <v>4680115881556</v>
      </c>
      <c r="E299" s="733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9"/>
      <c r="R299" s="739"/>
      <c r="S299" s="739"/>
      <c r="T299" s="740"/>
      <c r="U299" s="34"/>
      <c r="V299" s="34"/>
      <c r="W299" s="35" t="s">
        <v>69</v>
      </c>
      <c r="X299" s="723">
        <v>8</v>
      </c>
      <c r="Y299" s="724">
        <f>IFERROR(IF(X299="",0,CEILING((X299/$H299),1)*$H299),"")</f>
        <v>8</v>
      </c>
      <c r="Z299" s="36">
        <f>IFERROR(IF(Y299=0,"",ROUNDUP(Y299/H299,0)*0.01196),"")</f>
        <v>2.392E-2</v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8.8160000000000007</v>
      </c>
      <c r="BN299" s="64">
        <f>IFERROR(Y299*I299/H299,"0")</f>
        <v>8.8160000000000007</v>
      </c>
      <c r="BO299" s="64">
        <f>IFERROR(1/J299*(X299/H299),"0")</f>
        <v>1.9230769230769232E-2</v>
      </c>
      <c r="BP299" s="64">
        <f>IFERROR(1/J299*(Y299/H299),"0")</f>
        <v>1.9230769230769232E-2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32">
        <v>4680115881037</v>
      </c>
      <c r="E300" s="733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10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9"/>
      <c r="R300" s="739"/>
      <c r="S300" s="739"/>
      <c r="T300" s="740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32">
        <v>4680115881228</v>
      </c>
      <c r="E301" s="733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8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9"/>
      <c r="R301" s="739"/>
      <c r="S301" s="739"/>
      <c r="T301" s="740"/>
      <c r="U301" s="34"/>
      <c r="V301" s="34"/>
      <c r="W301" s="35" t="s">
        <v>69</v>
      </c>
      <c r="X301" s="723">
        <v>0.96</v>
      </c>
      <c r="Y301" s="724">
        <f>IFERROR(IF(X301="",0,CEILING((X301/$H301),1)*$H301),"")</f>
        <v>2.4</v>
      </c>
      <c r="Z301" s="36">
        <f>IFERROR(IF(Y301=0,"",ROUNDUP(Y301/H301,0)*0.00753),"")</f>
        <v>7.5300000000000002E-3</v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1.0688</v>
      </c>
      <c r="BN301" s="64">
        <f>IFERROR(Y301*I301/H301,"0")</f>
        <v>2.6720000000000002</v>
      </c>
      <c r="BO301" s="64">
        <f>IFERROR(1/J301*(X301/H301),"0")</f>
        <v>2.5641025641025641E-3</v>
      </c>
      <c r="BP301" s="64">
        <f>IFERROR(1/J301*(Y301/H301),"0")</f>
        <v>6.41025641025641E-3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32">
        <v>4680115881211</v>
      </c>
      <c r="E302" s="733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11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9"/>
      <c r="R302" s="739"/>
      <c r="S302" s="739"/>
      <c r="T302" s="740"/>
      <c r="U302" s="34"/>
      <c r="V302" s="34"/>
      <c r="W302" s="35" t="s">
        <v>69</v>
      </c>
      <c r="X302" s="723">
        <v>0.96</v>
      </c>
      <c r="Y302" s="724">
        <f>IFERROR(IF(X302="",0,CEILING((X302/$H302),1)*$H302),"")</f>
        <v>2.4</v>
      </c>
      <c r="Z302" s="36">
        <f>IFERROR(IF(Y302=0,"",ROUNDUP(Y302/H302,0)*0.00753),"")</f>
        <v>7.5300000000000002E-3</v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1.04</v>
      </c>
      <c r="BN302" s="64">
        <f>IFERROR(Y302*I302/H302,"0")</f>
        <v>2.6</v>
      </c>
      <c r="BO302" s="64">
        <f>IFERROR(1/J302*(X302/H302),"0")</f>
        <v>2.5641025641025641E-3</v>
      </c>
      <c r="BP302" s="64">
        <f>IFERROR(1/J302*(Y302/H302),"0")</f>
        <v>6.41025641025641E-3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32">
        <v>4680115881020</v>
      </c>
      <c r="E303" s="733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9"/>
      <c r="R303" s="739"/>
      <c r="S303" s="739"/>
      <c r="T303" s="740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27" t="s">
        <v>71</v>
      </c>
      <c r="Q304" s="728"/>
      <c r="R304" s="728"/>
      <c r="S304" s="728"/>
      <c r="T304" s="728"/>
      <c r="U304" s="728"/>
      <c r="V304" s="729"/>
      <c r="W304" s="37" t="s">
        <v>72</v>
      </c>
      <c r="X304" s="725">
        <f>IFERROR(X299/H299,"0")+IFERROR(X300/H300,"0")+IFERROR(X301/H301,"0")+IFERROR(X302/H302,"0")+IFERROR(X303/H303,"0")</f>
        <v>2.8</v>
      </c>
      <c r="Y304" s="725">
        <f>IFERROR(Y299/H299,"0")+IFERROR(Y300/H300,"0")+IFERROR(Y301/H301,"0")+IFERROR(Y302/H302,"0")+IFERROR(Y303/H303,"0")</f>
        <v>4</v>
      </c>
      <c r="Z304" s="725">
        <f>IFERROR(IF(Z299="",0,Z299),"0")+IFERROR(IF(Z300="",0,Z300),"0")+IFERROR(IF(Z301="",0,Z301),"0")+IFERROR(IF(Z302="",0,Z302),"0")+IFERROR(IF(Z303="",0,Z303),"0")</f>
        <v>3.8980000000000001E-2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27" t="s">
        <v>71</v>
      </c>
      <c r="Q305" s="728"/>
      <c r="R305" s="728"/>
      <c r="S305" s="728"/>
      <c r="T305" s="728"/>
      <c r="U305" s="728"/>
      <c r="V305" s="729"/>
      <c r="W305" s="37" t="s">
        <v>69</v>
      </c>
      <c r="X305" s="725">
        <f>IFERROR(SUM(X299:X303),"0")</f>
        <v>9.9200000000000017</v>
      </c>
      <c r="Y305" s="725">
        <f>IFERROR(SUM(Y299:Y303),"0")</f>
        <v>12.8</v>
      </c>
      <c r="Z305" s="37"/>
      <c r="AA305" s="726"/>
      <c r="AB305" s="726"/>
      <c r="AC305" s="726"/>
    </row>
    <row r="306" spans="1:68" ht="16.5" customHeight="1" x14ac:dyDescent="0.25">
      <c r="A306" s="766" t="s">
        <v>516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37" t="s">
        <v>73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32">
        <v>4680115884618</v>
      </c>
      <c r="E308" s="733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9"/>
      <c r="R308" s="739"/>
      <c r="S308" s="739"/>
      <c r="T308" s="740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27" t="s">
        <v>71</v>
      </c>
      <c r="Q309" s="728"/>
      <c r="R309" s="728"/>
      <c r="S309" s="728"/>
      <c r="T309" s="728"/>
      <c r="U309" s="728"/>
      <c r="V309" s="729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27" t="s">
        <v>71</v>
      </c>
      <c r="Q310" s="728"/>
      <c r="R310" s="728"/>
      <c r="S310" s="728"/>
      <c r="T310" s="728"/>
      <c r="U310" s="728"/>
      <c r="V310" s="729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66" t="s">
        <v>520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37" t="s">
        <v>114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32">
        <v>4680115882973</v>
      </c>
      <c r="E313" s="733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7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9"/>
      <c r="R313" s="739"/>
      <c r="S313" s="739"/>
      <c r="T313" s="740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27" t="s">
        <v>71</v>
      </c>
      <c r="Q314" s="728"/>
      <c r="R314" s="728"/>
      <c r="S314" s="728"/>
      <c r="T314" s="728"/>
      <c r="U314" s="728"/>
      <c r="V314" s="729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27" t="s">
        <v>71</v>
      </c>
      <c r="Q315" s="728"/>
      <c r="R315" s="728"/>
      <c r="S315" s="728"/>
      <c r="T315" s="728"/>
      <c r="U315" s="728"/>
      <c r="V315" s="729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37" t="s">
        <v>64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32">
        <v>4607091389845</v>
      </c>
      <c r="E317" s="733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81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9"/>
      <c r="R317" s="739"/>
      <c r="S317" s="739"/>
      <c r="T317" s="740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32">
        <v>4680115882881</v>
      </c>
      <c r="E318" s="733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9"/>
      <c r="R318" s="739"/>
      <c r="S318" s="739"/>
      <c r="T318" s="740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27" t="s">
        <v>71</v>
      </c>
      <c r="Q319" s="728"/>
      <c r="R319" s="728"/>
      <c r="S319" s="728"/>
      <c r="T319" s="728"/>
      <c r="U319" s="728"/>
      <c r="V319" s="729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27" t="s">
        <v>71</v>
      </c>
      <c r="Q320" s="728"/>
      <c r="R320" s="728"/>
      <c r="S320" s="728"/>
      <c r="T320" s="728"/>
      <c r="U320" s="728"/>
      <c r="V320" s="729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66" t="s">
        <v>528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37" t="s">
        <v>114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32">
        <v>4680115885615</v>
      </c>
      <c r="E323" s="733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8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9"/>
      <c r="R323" s="739"/>
      <c r="S323" s="739"/>
      <c r="T323" s="740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32">
        <v>4680115885554</v>
      </c>
      <c r="E324" s="733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948" t="s">
        <v>534</v>
      </c>
      <c r="Q324" s="739"/>
      <c r="R324" s="739"/>
      <c r="S324" s="739"/>
      <c r="T324" s="740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32">
        <v>4680115885554</v>
      </c>
      <c r="E325" s="733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9"/>
      <c r="R325" s="739"/>
      <c r="S325" s="739"/>
      <c r="T325" s="740"/>
      <c r="U325" s="34"/>
      <c r="V325" s="34"/>
      <c r="W325" s="35" t="s">
        <v>69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32">
        <v>4680115885646</v>
      </c>
      <c r="E326" s="733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11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9"/>
      <c r="R326" s="739"/>
      <c r="S326" s="739"/>
      <c r="T326" s="740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32">
        <v>4680115885622</v>
      </c>
      <c r="E327" s="733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8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9"/>
      <c r="R327" s="739"/>
      <c r="S327" s="739"/>
      <c r="T327" s="740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32">
        <v>4680115881938</v>
      </c>
      <c r="E328" s="733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11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9"/>
      <c r="R328" s="739"/>
      <c r="S328" s="739"/>
      <c r="T328" s="740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32">
        <v>4607091387346</v>
      </c>
      <c r="E329" s="733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11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9"/>
      <c r="R329" s="739"/>
      <c r="S329" s="739"/>
      <c r="T329" s="740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32">
        <v>4680115885608</v>
      </c>
      <c r="E330" s="733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1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9"/>
      <c r="R330" s="739"/>
      <c r="S330" s="739"/>
      <c r="T330" s="740"/>
      <c r="U330" s="34"/>
      <c r="V330" s="34"/>
      <c r="W330" s="35" t="s">
        <v>69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27" t="s">
        <v>71</v>
      </c>
      <c r="Q331" s="728"/>
      <c r="R331" s="728"/>
      <c r="S331" s="728"/>
      <c r="T331" s="728"/>
      <c r="U331" s="728"/>
      <c r="V331" s="729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27" t="s">
        <v>71</v>
      </c>
      <c r="Q332" s="728"/>
      <c r="R332" s="728"/>
      <c r="S332" s="728"/>
      <c r="T332" s="728"/>
      <c r="U332" s="728"/>
      <c r="V332" s="729"/>
      <c r="W332" s="37" t="s">
        <v>69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37" t="s">
        <v>64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32">
        <v>4607091387193</v>
      </c>
      <c r="E334" s="733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10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9"/>
      <c r="R334" s="739"/>
      <c r="S334" s="739"/>
      <c r="T334" s="740"/>
      <c r="U334" s="34"/>
      <c r="V334" s="34"/>
      <c r="W334" s="35" t="s">
        <v>69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32">
        <v>4607091387230</v>
      </c>
      <c r="E335" s="733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8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9"/>
      <c r="R335" s="739"/>
      <c r="S335" s="739"/>
      <c r="T335" s="740"/>
      <c r="U335" s="34"/>
      <c r="V335" s="34"/>
      <c r="W335" s="35" t="s">
        <v>69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32">
        <v>4607091387292</v>
      </c>
      <c r="E336" s="733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8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9"/>
      <c r="R336" s="739"/>
      <c r="S336" s="739"/>
      <c r="T336" s="740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32">
        <v>4607091387285</v>
      </c>
      <c r="E337" s="733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9"/>
      <c r="R337" s="739"/>
      <c r="S337" s="739"/>
      <c r="T337" s="740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27" t="s">
        <v>71</v>
      </c>
      <c r="Q338" s="728"/>
      <c r="R338" s="728"/>
      <c r="S338" s="728"/>
      <c r="T338" s="728"/>
      <c r="U338" s="728"/>
      <c r="V338" s="729"/>
      <c r="W338" s="37" t="s">
        <v>72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27" t="s">
        <v>71</v>
      </c>
      <c r="Q339" s="728"/>
      <c r="R339" s="728"/>
      <c r="S339" s="728"/>
      <c r="T339" s="728"/>
      <c r="U339" s="728"/>
      <c r="V339" s="729"/>
      <c r="W339" s="37" t="s">
        <v>69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37" t="s">
        <v>73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32">
        <v>4607091387766</v>
      </c>
      <c r="E341" s="733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9"/>
      <c r="R341" s="739"/>
      <c r="S341" s="739"/>
      <c r="T341" s="740"/>
      <c r="U341" s="34"/>
      <c r="V341" s="34"/>
      <c r="W341" s="35" t="s">
        <v>69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32">
        <v>4607091387957</v>
      </c>
      <c r="E342" s="733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9"/>
      <c r="R342" s="739"/>
      <c r="S342" s="739"/>
      <c r="T342" s="740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32">
        <v>4607091387964</v>
      </c>
      <c r="E343" s="733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9"/>
      <c r="R343" s="739"/>
      <c r="S343" s="739"/>
      <c r="T343" s="740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32">
        <v>4680115884588</v>
      </c>
      <c r="E344" s="733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8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9"/>
      <c r="R344" s="739"/>
      <c r="S344" s="739"/>
      <c r="T344" s="740"/>
      <c r="U344" s="34"/>
      <c r="V344" s="34"/>
      <c r="W344" s="35" t="s">
        <v>69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32">
        <v>4607091387537</v>
      </c>
      <c r="E345" s="733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8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9"/>
      <c r="R345" s="739"/>
      <c r="S345" s="739"/>
      <c r="T345" s="740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32">
        <v>4607091387513</v>
      </c>
      <c r="E346" s="733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8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9"/>
      <c r="R346" s="739"/>
      <c r="S346" s="739"/>
      <c r="T346" s="740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27" t="s">
        <v>71</v>
      </c>
      <c r="Q347" s="728"/>
      <c r="R347" s="728"/>
      <c r="S347" s="728"/>
      <c r="T347" s="728"/>
      <c r="U347" s="728"/>
      <c r="V347" s="729"/>
      <c r="W347" s="37" t="s">
        <v>72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27" t="s">
        <v>71</v>
      </c>
      <c r="Q348" s="728"/>
      <c r="R348" s="728"/>
      <c r="S348" s="728"/>
      <c r="T348" s="728"/>
      <c r="U348" s="728"/>
      <c r="V348" s="729"/>
      <c r="W348" s="37" t="s">
        <v>69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37" t="s">
        <v>213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32">
        <v>4607091380880</v>
      </c>
      <c r="E350" s="733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103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9"/>
      <c r="R350" s="739"/>
      <c r="S350" s="739"/>
      <c r="T350" s="740"/>
      <c r="U350" s="34"/>
      <c r="V350" s="34"/>
      <c r="W350" s="35" t="s">
        <v>69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32">
        <v>4607091384482</v>
      </c>
      <c r="E351" s="733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10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9"/>
      <c r="R351" s="739"/>
      <c r="S351" s="739"/>
      <c r="T351" s="740"/>
      <c r="U351" s="34"/>
      <c r="V351" s="34"/>
      <c r="W351" s="35" t="s">
        <v>69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32">
        <v>4607091380897</v>
      </c>
      <c r="E352" s="733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10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9"/>
      <c r="R352" s="739"/>
      <c r="S352" s="739"/>
      <c r="T352" s="740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27" t="s">
        <v>71</v>
      </c>
      <c r="Q353" s="728"/>
      <c r="R353" s="728"/>
      <c r="S353" s="728"/>
      <c r="T353" s="728"/>
      <c r="U353" s="728"/>
      <c r="V353" s="729"/>
      <c r="W353" s="37" t="s">
        <v>72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27" t="s">
        <v>71</v>
      </c>
      <c r="Q354" s="728"/>
      <c r="R354" s="728"/>
      <c r="S354" s="728"/>
      <c r="T354" s="728"/>
      <c r="U354" s="728"/>
      <c r="V354" s="729"/>
      <c r="W354" s="37" t="s">
        <v>69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customHeight="1" x14ac:dyDescent="0.25">
      <c r="A355" s="737" t="s">
        <v>103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32">
        <v>4607091388374</v>
      </c>
      <c r="E356" s="733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84" t="s">
        <v>591</v>
      </c>
      <c r="Q356" s="739"/>
      <c r="R356" s="739"/>
      <c r="S356" s="739"/>
      <c r="T356" s="740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32">
        <v>4607091388381</v>
      </c>
      <c r="E357" s="733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828" t="s">
        <v>595</v>
      </c>
      <c r="Q357" s="739"/>
      <c r="R357" s="739"/>
      <c r="S357" s="739"/>
      <c r="T357" s="740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32">
        <v>4607091383102</v>
      </c>
      <c r="E358" s="733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10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9"/>
      <c r="R358" s="739"/>
      <c r="S358" s="739"/>
      <c r="T358" s="740"/>
      <c r="U358" s="34"/>
      <c r="V358" s="34"/>
      <c r="W358" s="35" t="s">
        <v>69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32">
        <v>4607091388404</v>
      </c>
      <c r="E359" s="733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8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9"/>
      <c r="R359" s="739"/>
      <c r="S359" s="739"/>
      <c r="T359" s="740"/>
      <c r="U359" s="34"/>
      <c r="V359" s="34"/>
      <c r="W359" s="35" t="s">
        <v>69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27" t="s">
        <v>71</v>
      </c>
      <c r="Q360" s="728"/>
      <c r="R360" s="728"/>
      <c r="S360" s="728"/>
      <c r="T360" s="728"/>
      <c r="U360" s="728"/>
      <c r="V360" s="729"/>
      <c r="W360" s="37" t="s">
        <v>72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27" t="s">
        <v>71</v>
      </c>
      <c r="Q361" s="728"/>
      <c r="R361" s="728"/>
      <c r="S361" s="728"/>
      <c r="T361" s="728"/>
      <c r="U361" s="728"/>
      <c r="V361" s="729"/>
      <c r="W361" s="37" t="s">
        <v>69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37" t="s">
        <v>601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32">
        <v>4680115881808</v>
      </c>
      <c r="E363" s="733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9"/>
      <c r="R363" s="739"/>
      <c r="S363" s="739"/>
      <c r="T363" s="740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32">
        <v>4680115881822</v>
      </c>
      <c r="E364" s="733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9"/>
      <c r="R364" s="739"/>
      <c r="S364" s="739"/>
      <c r="T364" s="740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32">
        <v>4680115880016</v>
      </c>
      <c r="E365" s="733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9"/>
      <c r="R365" s="739"/>
      <c r="S365" s="739"/>
      <c r="T365" s="740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27" t="s">
        <v>71</v>
      </c>
      <c r="Q366" s="728"/>
      <c r="R366" s="728"/>
      <c r="S366" s="728"/>
      <c r="T366" s="728"/>
      <c r="U366" s="728"/>
      <c r="V366" s="729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27" t="s">
        <v>71</v>
      </c>
      <c r="Q367" s="728"/>
      <c r="R367" s="728"/>
      <c r="S367" s="728"/>
      <c r="T367" s="728"/>
      <c r="U367" s="728"/>
      <c r="V367" s="729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66" t="s">
        <v>611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37" t="s">
        <v>64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32">
        <v>4607091383836</v>
      </c>
      <c r="E370" s="733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7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9"/>
      <c r="R370" s="739"/>
      <c r="S370" s="739"/>
      <c r="T370" s="740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27" t="s">
        <v>71</v>
      </c>
      <c r="Q371" s="728"/>
      <c r="R371" s="728"/>
      <c r="S371" s="728"/>
      <c r="T371" s="728"/>
      <c r="U371" s="728"/>
      <c r="V371" s="729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27" t="s">
        <v>71</v>
      </c>
      <c r="Q372" s="728"/>
      <c r="R372" s="728"/>
      <c r="S372" s="728"/>
      <c r="T372" s="728"/>
      <c r="U372" s="728"/>
      <c r="V372" s="729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37" t="s">
        <v>73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32">
        <v>4607091387919</v>
      </c>
      <c r="E374" s="733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9"/>
      <c r="R374" s="739"/>
      <c r="S374" s="739"/>
      <c r="T374" s="740"/>
      <c r="U374" s="34"/>
      <c r="V374" s="34"/>
      <c r="W374" s="35" t="s">
        <v>69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32">
        <v>4680115883604</v>
      </c>
      <c r="E375" s="733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5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9"/>
      <c r="R375" s="739"/>
      <c r="S375" s="739"/>
      <c r="T375" s="740"/>
      <c r="U375" s="34"/>
      <c r="V375" s="34"/>
      <c r="W375" s="35" t="s">
        <v>69</v>
      </c>
      <c r="X375" s="723">
        <v>1.05</v>
      </c>
      <c r="Y375" s="724">
        <f>IFERROR(IF(X375="",0,CEILING((X375/$H375),1)*$H375),"")</f>
        <v>2.1</v>
      </c>
      <c r="Z375" s="36">
        <f>IFERROR(IF(Y375=0,"",ROUNDUP(Y375/H375,0)*0.00753),"")</f>
        <v>7.5300000000000002E-3</v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1.1859999999999999</v>
      </c>
      <c r="BN375" s="64">
        <f>IFERROR(Y375*I375/H375,"0")</f>
        <v>2.3719999999999999</v>
      </c>
      <c r="BO375" s="64">
        <f>IFERROR(1/J375*(X375/H375),"0")</f>
        <v>3.205128205128205E-3</v>
      </c>
      <c r="BP375" s="64">
        <f>IFERROR(1/J375*(Y375/H375),"0")</f>
        <v>6.41025641025641E-3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32">
        <v>4680115883567</v>
      </c>
      <c r="E376" s="733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0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9"/>
      <c r="R376" s="739"/>
      <c r="S376" s="739"/>
      <c r="T376" s="740"/>
      <c r="U376" s="34"/>
      <c r="V376" s="34"/>
      <c r="W376" s="35" t="s">
        <v>69</v>
      </c>
      <c r="X376" s="723">
        <v>1.05</v>
      </c>
      <c r="Y376" s="724">
        <f>IFERROR(IF(X376="",0,CEILING((X376/$H376),1)*$H376),"")</f>
        <v>2.1</v>
      </c>
      <c r="Z376" s="36">
        <f>IFERROR(IF(Y376=0,"",ROUNDUP(Y376/H376,0)*0.00753),"")</f>
        <v>7.5300000000000002E-3</v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1.18</v>
      </c>
      <c r="BN376" s="64">
        <f>IFERROR(Y376*I376/H376,"0")</f>
        <v>2.36</v>
      </c>
      <c r="BO376" s="64">
        <f>IFERROR(1/J376*(X376/H376),"0")</f>
        <v>3.205128205128205E-3</v>
      </c>
      <c r="BP376" s="64">
        <f>IFERROR(1/J376*(Y376/H376),"0")</f>
        <v>6.41025641025641E-3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27" t="s">
        <v>71</v>
      </c>
      <c r="Q377" s="728"/>
      <c r="R377" s="728"/>
      <c r="S377" s="728"/>
      <c r="T377" s="728"/>
      <c r="U377" s="728"/>
      <c r="V377" s="729"/>
      <c r="W377" s="37" t="s">
        <v>72</v>
      </c>
      <c r="X377" s="725">
        <f>IFERROR(X374/H374,"0")+IFERROR(X375/H375,"0")+IFERROR(X376/H376,"0")</f>
        <v>1</v>
      </c>
      <c r="Y377" s="725">
        <f>IFERROR(Y374/H374,"0")+IFERROR(Y375/H375,"0")+IFERROR(Y376/H376,"0")</f>
        <v>2</v>
      </c>
      <c r="Z377" s="725">
        <f>IFERROR(IF(Z374="",0,Z374),"0")+IFERROR(IF(Z375="",0,Z375),"0")+IFERROR(IF(Z376="",0,Z376),"0")</f>
        <v>1.506E-2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27" t="s">
        <v>71</v>
      </c>
      <c r="Q378" s="728"/>
      <c r="R378" s="728"/>
      <c r="S378" s="728"/>
      <c r="T378" s="728"/>
      <c r="U378" s="728"/>
      <c r="V378" s="729"/>
      <c r="W378" s="37" t="s">
        <v>69</v>
      </c>
      <c r="X378" s="725">
        <f>IFERROR(SUM(X374:X376),"0")</f>
        <v>2.1</v>
      </c>
      <c r="Y378" s="725">
        <f>IFERROR(SUM(Y374:Y376),"0")</f>
        <v>4.2</v>
      </c>
      <c r="Z378" s="37"/>
      <c r="AA378" s="726"/>
      <c r="AB378" s="726"/>
      <c r="AC378" s="726"/>
    </row>
    <row r="379" spans="1:68" ht="27.75" customHeight="1" x14ac:dyDescent="0.2">
      <c r="A379" s="905" t="s">
        <v>624</v>
      </c>
      <c r="B379" s="906"/>
      <c r="C379" s="906"/>
      <c r="D379" s="906"/>
      <c r="E379" s="906"/>
      <c r="F379" s="906"/>
      <c r="G379" s="906"/>
      <c r="H379" s="906"/>
      <c r="I379" s="906"/>
      <c r="J379" s="906"/>
      <c r="K379" s="906"/>
      <c r="L379" s="906"/>
      <c r="M379" s="906"/>
      <c r="N379" s="906"/>
      <c r="O379" s="906"/>
      <c r="P379" s="906"/>
      <c r="Q379" s="906"/>
      <c r="R379" s="906"/>
      <c r="S379" s="906"/>
      <c r="T379" s="906"/>
      <c r="U379" s="906"/>
      <c r="V379" s="906"/>
      <c r="W379" s="906"/>
      <c r="X379" s="906"/>
      <c r="Y379" s="906"/>
      <c r="Z379" s="906"/>
      <c r="AA379" s="48"/>
      <c r="AB379" s="48"/>
      <c r="AC379" s="48"/>
    </row>
    <row r="380" spans="1:68" ht="16.5" customHeight="1" x14ac:dyDescent="0.25">
      <c r="A380" s="766" t="s">
        <v>625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37" t="s">
        <v>114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32">
        <v>4680115884847</v>
      </c>
      <c r="E382" s="733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10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9"/>
      <c r="R382" s="739"/>
      <c r="S382" s="739"/>
      <c r="T382" s="740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32">
        <v>4680115884847</v>
      </c>
      <c r="E383" s="733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75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9"/>
      <c r="R383" s="739"/>
      <c r="S383" s="739"/>
      <c r="T383" s="740"/>
      <c r="U383" s="34"/>
      <c r="V383" s="34"/>
      <c r="W383" s="35" t="s">
        <v>69</v>
      </c>
      <c r="X383" s="723">
        <v>375</v>
      </c>
      <c r="Y383" s="724">
        <f t="shared" si="72"/>
        <v>375</v>
      </c>
      <c r="Z383" s="36">
        <f>IFERROR(IF(Y383=0,"",ROUNDUP(Y383/H383,0)*0.02175),"")</f>
        <v>0.54374999999999996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387</v>
      </c>
      <c r="BN383" s="64">
        <f t="shared" si="74"/>
        <v>387</v>
      </c>
      <c r="BO383" s="64">
        <f t="shared" si="75"/>
        <v>0.52083333333333326</v>
      </c>
      <c r="BP383" s="64">
        <f t="shared" si="76"/>
        <v>0.52083333333333326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32">
        <v>4680115884854</v>
      </c>
      <c r="E384" s="733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11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9"/>
      <c r="R384" s="739"/>
      <c r="S384" s="739"/>
      <c r="T384" s="740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32">
        <v>4680115884854</v>
      </c>
      <c r="E385" s="733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9"/>
      <c r="R385" s="739"/>
      <c r="S385" s="739"/>
      <c r="T385" s="740"/>
      <c r="U385" s="34"/>
      <c r="V385" s="34"/>
      <c r="W385" s="35" t="s">
        <v>69</v>
      </c>
      <c r="X385" s="723">
        <v>435</v>
      </c>
      <c r="Y385" s="724">
        <f t="shared" si="72"/>
        <v>435</v>
      </c>
      <c r="Z385" s="36">
        <f>IFERROR(IF(Y385=0,"",ROUNDUP(Y385/H385,0)*0.02175),"")</f>
        <v>0.63074999999999992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448.92</v>
      </c>
      <c r="BN385" s="64">
        <f t="shared" si="74"/>
        <v>448.92</v>
      </c>
      <c r="BO385" s="64">
        <f t="shared" si="75"/>
        <v>0.60416666666666663</v>
      </c>
      <c r="BP385" s="64">
        <f t="shared" si="76"/>
        <v>0.60416666666666663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32">
        <v>4680115884830</v>
      </c>
      <c r="E386" s="733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11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9"/>
      <c r="R386" s="739"/>
      <c r="S386" s="739"/>
      <c r="T386" s="740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32">
        <v>4680115884830</v>
      </c>
      <c r="E387" s="733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10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9"/>
      <c r="R387" s="739"/>
      <c r="S387" s="739"/>
      <c r="T387" s="740"/>
      <c r="U387" s="34"/>
      <c r="V387" s="34"/>
      <c r="W387" s="35" t="s">
        <v>69</v>
      </c>
      <c r="X387" s="723">
        <v>555</v>
      </c>
      <c r="Y387" s="724">
        <f t="shared" si="72"/>
        <v>555</v>
      </c>
      <c r="Z387" s="36">
        <f>IFERROR(IF(Y387=0,"",ROUNDUP(Y387/H387,0)*0.02175),"")</f>
        <v>0.80474999999999997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572.76</v>
      </c>
      <c r="BN387" s="64">
        <f t="shared" si="74"/>
        <v>572.76</v>
      </c>
      <c r="BO387" s="64">
        <f t="shared" si="75"/>
        <v>0.77083333333333326</v>
      </c>
      <c r="BP387" s="64">
        <f t="shared" si="76"/>
        <v>0.77083333333333326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32">
        <v>4607091383997</v>
      </c>
      <c r="E388" s="733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9"/>
      <c r="R388" s="739"/>
      <c r="S388" s="739"/>
      <c r="T388" s="740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32">
        <v>4680115882638</v>
      </c>
      <c r="E389" s="733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11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9"/>
      <c r="R389" s="739"/>
      <c r="S389" s="739"/>
      <c r="T389" s="740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32">
        <v>4680115884922</v>
      </c>
      <c r="E390" s="733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9"/>
      <c r="R390" s="739"/>
      <c r="S390" s="739"/>
      <c r="T390" s="740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32">
        <v>4680115884878</v>
      </c>
      <c r="E391" s="733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1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9"/>
      <c r="R391" s="739"/>
      <c r="S391" s="739"/>
      <c r="T391" s="740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32">
        <v>4680115884861</v>
      </c>
      <c r="E392" s="733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11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9"/>
      <c r="R392" s="739"/>
      <c r="S392" s="739"/>
      <c r="T392" s="740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27" t="s">
        <v>71</v>
      </c>
      <c r="Q393" s="728"/>
      <c r="R393" s="728"/>
      <c r="S393" s="728"/>
      <c r="T393" s="728"/>
      <c r="U393" s="728"/>
      <c r="V393" s="729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91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91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1.97925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27" t="s">
        <v>71</v>
      </c>
      <c r="Q394" s="728"/>
      <c r="R394" s="728"/>
      <c r="S394" s="728"/>
      <c r="T394" s="728"/>
      <c r="U394" s="728"/>
      <c r="V394" s="729"/>
      <c r="W394" s="37" t="s">
        <v>69</v>
      </c>
      <c r="X394" s="725">
        <f>IFERROR(SUM(X382:X392),"0")</f>
        <v>1365</v>
      </c>
      <c r="Y394" s="725">
        <f>IFERROR(SUM(Y382:Y392),"0")</f>
        <v>1365</v>
      </c>
      <c r="Z394" s="37"/>
      <c r="AA394" s="726"/>
      <c r="AB394" s="726"/>
      <c r="AC394" s="726"/>
    </row>
    <row r="395" spans="1:68" ht="14.25" customHeight="1" x14ac:dyDescent="0.25">
      <c r="A395" s="737" t="s">
        <v>166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32">
        <v>4607091383980</v>
      </c>
      <c r="E396" s="733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8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9"/>
      <c r="R396" s="739"/>
      <c r="S396" s="739"/>
      <c r="T396" s="740"/>
      <c r="U396" s="34"/>
      <c r="V396" s="34"/>
      <c r="W396" s="35" t="s">
        <v>69</v>
      </c>
      <c r="X396" s="723">
        <v>1630</v>
      </c>
      <c r="Y396" s="724">
        <f>IFERROR(IF(X396="",0,CEILING((X396/$H396),1)*$H396),"")</f>
        <v>1635</v>
      </c>
      <c r="Z396" s="36">
        <f>IFERROR(IF(Y396=0,"",ROUNDUP(Y396/H396,0)*0.02175),"")</f>
        <v>2.3707499999999997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1682.16</v>
      </c>
      <c r="BN396" s="64">
        <f>IFERROR(Y396*I396/H396,"0")</f>
        <v>1687.32</v>
      </c>
      <c r="BO396" s="64">
        <f>IFERROR(1/J396*(X396/H396),"0")</f>
        <v>2.2638888888888888</v>
      </c>
      <c r="BP396" s="64">
        <f>IFERROR(1/J396*(Y396/H396),"0")</f>
        <v>2.270833333333333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32">
        <v>4607091384178</v>
      </c>
      <c r="E397" s="733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9"/>
      <c r="R397" s="739"/>
      <c r="S397" s="739"/>
      <c r="T397" s="740"/>
      <c r="U397" s="34"/>
      <c r="V397" s="34"/>
      <c r="W397" s="35" t="s">
        <v>69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27" t="s">
        <v>71</v>
      </c>
      <c r="Q398" s="728"/>
      <c r="R398" s="728"/>
      <c r="S398" s="728"/>
      <c r="T398" s="728"/>
      <c r="U398" s="728"/>
      <c r="V398" s="729"/>
      <c r="W398" s="37" t="s">
        <v>72</v>
      </c>
      <c r="X398" s="725">
        <f>IFERROR(X396/H396,"0")+IFERROR(X397/H397,"0")</f>
        <v>108.66666666666667</v>
      </c>
      <c r="Y398" s="725">
        <f>IFERROR(Y396/H396,"0")+IFERROR(Y397/H397,"0")</f>
        <v>109</v>
      </c>
      <c r="Z398" s="725">
        <f>IFERROR(IF(Z396="",0,Z396),"0")+IFERROR(IF(Z397="",0,Z397),"0")</f>
        <v>2.3707499999999997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27" t="s">
        <v>71</v>
      </c>
      <c r="Q399" s="728"/>
      <c r="R399" s="728"/>
      <c r="S399" s="728"/>
      <c r="T399" s="728"/>
      <c r="U399" s="728"/>
      <c r="V399" s="729"/>
      <c r="W399" s="37" t="s">
        <v>69</v>
      </c>
      <c r="X399" s="725">
        <f>IFERROR(SUM(X396:X397),"0")</f>
        <v>1630</v>
      </c>
      <c r="Y399" s="725">
        <f>IFERROR(SUM(Y396:Y397),"0")</f>
        <v>1635</v>
      </c>
      <c r="Z399" s="37"/>
      <c r="AA399" s="726"/>
      <c r="AB399" s="726"/>
      <c r="AC399" s="726"/>
    </row>
    <row r="400" spans="1:68" ht="14.25" customHeight="1" x14ac:dyDescent="0.25">
      <c r="A400" s="737" t="s">
        <v>73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32">
        <v>4607091383928</v>
      </c>
      <c r="E401" s="733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10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9"/>
      <c r="R401" s="739"/>
      <c r="S401" s="739"/>
      <c r="T401" s="740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32">
        <v>4607091383928</v>
      </c>
      <c r="E402" s="733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9"/>
      <c r="R402" s="739"/>
      <c r="S402" s="739"/>
      <c r="T402" s="740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32">
        <v>4607091384260</v>
      </c>
      <c r="E403" s="733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10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9"/>
      <c r="R403" s="739"/>
      <c r="S403" s="739"/>
      <c r="T403" s="740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27" t="s">
        <v>71</v>
      </c>
      <c r="Q404" s="728"/>
      <c r="R404" s="728"/>
      <c r="S404" s="728"/>
      <c r="T404" s="728"/>
      <c r="U404" s="728"/>
      <c r="V404" s="729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27" t="s">
        <v>71</v>
      </c>
      <c r="Q405" s="728"/>
      <c r="R405" s="728"/>
      <c r="S405" s="728"/>
      <c r="T405" s="728"/>
      <c r="U405" s="728"/>
      <c r="V405" s="729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37" t="s">
        <v>213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32">
        <v>4607091384673</v>
      </c>
      <c r="E407" s="733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10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9"/>
      <c r="R407" s="739"/>
      <c r="S407" s="739"/>
      <c r="T407" s="740"/>
      <c r="U407" s="34"/>
      <c r="V407" s="34"/>
      <c r="W407" s="35" t="s">
        <v>69</v>
      </c>
      <c r="X407" s="723">
        <v>16</v>
      </c>
      <c r="Y407" s="724">
        <f>IFERROR(IF(X407="",0,CEILING((X407/$H407),1)*$H407),"")</f>
        <v>23.4</v>
      </c>
      <c r="Z407" s="36">
        <f>IFERROR(IF(Y407=0,"",ROUNDUP(Y407/H407,0)*0.02175),"")</f>
        <v>6.5250000000000002E-2</v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17.156923076923078</v>
      </c>
      <c r="BN407" s="64">
        <f>IFERROR(Y407*I407/H407,"0")</f>
        <v>25.092000000000002</v>
      </c>
      <c r="BO407" s="64">
        <f>IFERROR(1/J407*(X407/H407),"0")</f>
        <v>3.6630036630036632E-2</v>
      </c>
      <c r="BP407" s="64">
        <f>IFERROR(1/J407*(Y407/H407),"0")</f>
        <v>5.3571428571428568E-2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32">
        <v>4607091384673</v>
      </c>
      <c r="E408" s="733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7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9"/>
      <c r="R408" s="739"/>
      <c r="S408" s="739"/>
      <c r="T408" s="740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27" t="s">
        <v>71</v>
      </c>
      <c r="Q409" s="728"/>
      <c r="R409" s="728"/>
      <c r="S409" s="728"/>
      <c r="T409" s="728"/>
      <c r="U409" s="728"/>
      <c r="V409" s="729"/>
      <c r="W409" s="37" t="s">
        <v>72</v>
      </c>
      <c r="X409" s="725">
        <f>IFERROR(X407/H407,"0")+IFERROR(X408/H408,"0")</f>
        <v>2.0512820512820515</v>
      </c>
      <c r="Y409" s="725">
        <f>IFERROR(Y407/H407,"0")+IFERROR(Y408/H408,"0")</f>
        <v>3</v>
      </c>
      <c r="Z409" s="725">
        <f>IFERROR(IF(Z407="",0,Z407),"0")+IFERROR(IF(Z408="",0,Z408),"0")</f>
        <v>6.5250000000000002E-2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27" t="s">
        <v>71</v>
      </c>
      <c r="Q410" s="728"/>
      <c r="R410" s="728"/>
      <c r="S410" s="728"/>
      <c r="T410" s="728"/>
      <c r="U410" s="728"/>
      <c r="V410" s="729"/>
      <c r="W410" s="37" t="s">
        <v>69</v>
      </c>
      <c r="X410" s="725">
        <f>IFERROR(SUM(X407:X408),"0")</f>
        <v>16</v>
      </c>
      <c r="Y410" s="725">
        <f>IFERROR(SUM(Y407:Y408),"0")</f>
        <v>23.4</v>
      </c>
      <c r="Z410" s="37"/>
      <c r="AA410" s="726"/>
      <c r="AB410" s="726"/>
      <c r="AC410" s="726"/>
    </row>
    <row r="411" spans="1:68" ht="16.5" customHeight="1" x14ac:dyDescent="0.25">
      <c r="A411" s="766" t="s">
        <v>670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37" t="s">
        <v>114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32">
        <v>4680115881907</v>
      </c>
      <c r="E413" s="733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1079" t="s">
        <v>673</v>
      </c>
      <c r="Q413" s="739"/>
      <c r="R413" s="739"/>
      <c r="S413" s="739"/>
      <c r="T413" s="740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32">
        <v>4680115881907</v>
      </c>
      <c r="E414" s="733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10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9"/>
      <c r="R414" s="739"/>
      <c r="S414" s="739"/>
      <c r="T414" s="740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32">
        <v>4680115883925</v>
      </c>
      <c r="E415" s="733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8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9"/>
      <c r="R415" s="739"/>
      <c r="S415" s="739"/>
      <c r="T415" s="740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32">
        <v>4680115884892</v>
      </c>
      <c r="E416" s="733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101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9"/>
      <c r="R416" s="739"/>
      <c r="S416" s="739"/>
      <c r="T416" s="740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32">
        <v>4607091384192</v>
      </c>
      <c r="E417" s="733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9"/>
      <c r="R417" s="739"/>
      <c r="S417" s="739"/>
      <c r="T417" s="740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32">
        <v>4680115884885</v>
      </c>
      <c r="E418" s="733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8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9"/>
      <c r="R418" s="739"/>
      <c r="S418" s="739"/>
      <c r="T418" s="740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32">
        <v>4680115884908</v>
      </c>
      <c r="E419" s="733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9"/>
      <c r="R419" s="739"/>
      <c r="S419" s="739"/>
      <c r="T419" s="740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27" t="s">
        <v>71</v>
      </c>
      <c r="Q420" s="728"/>
      <c r="R420" s="728"/>
      <c r="S420" s="728"/>
      <c r="T420" s="728"/>
      <c r="U420" s="728"/>
      <c r="V420" s="729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27" t="s">
        <v>71</v>
      </c>
      <c r="Q421" s="728"/>
      <c r="R421" s="728"/>
      <c r="S421" s="728"/>
      <c r="T421" s="728"/>
      <c r="U421" s="728"/>
      <c r="V421" s="729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37" t="s">
        <v>64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32">
        <v>4607091384802</v>
      </c>
      <c r="E423" s="733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10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9"/>
      <c r="R423" s="739"/>
      <c r="S423" s="739"/>
      <c r="T423" s="740"/>
      <c r="U423" s="34"/>
      <c r="V423" s="34"/>
      <c r="W423" s="35" t="s">
        <v>69</v>
      </c>
      <c r="X423" s="723">
        <v>8</v>
      </c>
      <c r="Y423" s="724">
        <f>IFERROR(IF(X423="",0,CEILING((X423/$H423),1)*$H423),"")</f>
        <v>8.76</v>
      </c>
      <c r="Z423" s="36">
        <f>IFERROR(IF(Y423=0,"",ROUNDUP(Y423/H423,0)*0.00753),"")</f>
        <v>1.506E-2</v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8.474885844748858</v>
      </c>
      <c r="BN423" s="64">
        <f>IFERROR(Y423*I423/H423,"0")</f>
        <v>9.2799999999999994</v>
      </c>
      <c r="BO423" s="64">
        <f>IFERROR(1/J423*(X423/H423),"0")</f>
        <v>1.1708230886313079E-2</v>
      </c>
      <c r="BP423" s="64">
        <f>IFERROR(1/J423*(Y423/H423),"0")</f>
        <v>1.282051282051282E-2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32">
        <v>4607091384826</v>
      </c>
      <c r="E424" s="733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9"/>
      <c r="R424" s="739"/>
      <c r="S424" s="739"/>
      <c r="T424" s="740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27" t="s">
        <v>71</v>
      </c>
      <c r="Q425" s="728"/>
      <c r="R425" s="728"/>
      <c r="S425" s="728"/>
      <c r="T425" s="728"/>
      <c r="U425" s="728"/>
      <c r="V425" s="729"/>
      <c r="W425" s="37" t="s">
        <v>72</v>
      </c>
      <c r="X425" s="725">
        <f>IFERROR(X423/H423,"0")+IFERROR(X424/H424,"0")</f>
        <v>1.8264840182648403</v>
      </c>
      <c r="Y425" s="725">
        <f>IFERROR(Y423/H423,"0")+IFERROR(Y424/H424,"0")</f>
        <v>2</v>
      </c>
      <c r="Z425" s="725">
        <f>IFERROR(IF(Z423="",0,Z423),"0")+IFERROR(IF(Z424="",0,Z424),"0")</f>
        <v>1.506E-2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27" t="s">
        <v>71</v>
      </c>
      <c r="Q426" s="728"/>
      <c r="R426" s="728"/>
      <c r="S426" s="728"/>
      <c r="T426" s="728"/>
      <c r="U426" s="728"/>
      <c r="V426" s="729"/>
      <c r="W426" s="37" t="s">
        <v>69</v>
      </c>
      <c r="X426" s="725">
        <f>IFERROR(SUM(X423:X424),"0")</f>
        <v>8</v>
      </c>
      <c r="Y426" s="725">
        <f>IFERROR(SUM(Y423:Y424),"0")</f>
        <v>8.76</v>
      </c>
      <c r="Z426" s="37"/>
      <c r="AA426" s="726"/>
      <c r="AB426" s="726"/>
      <c r="AC426" s="726"/>
    </row>
    <row r="427" spans="1:68" ht="14.25" customHeight="1" x14ac:dyDescent="0.25">
      <c r="A427" s="737" t="s">
        <v>73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32">
        <v>4607091384246</v>
      </c>
      <c r="E428" s="733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105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9"/>
      <c r="R428" s="739"/>
      <c r="S428" s="739"/>
      <c r="T428" s="740"/>
      <c r="U428" s="34"/>
      <c r="V428" s="34"/>
      <c r="W428" s="35" t="s">
        <v>69</v>
      </c>
      <c r="X428" s="723">
        <v>93.6</v>
      </c>
      <c r="Y428" s="724">
        <f>IFERROR(IF(X428="",0,CEILING((X428/$H428),1)*$H428),"")</f>
        <v>93.6</v>
      </c>
      <c r="Z428" s="36">
        <f>IFERROR(IF(Y428=0,"",ROUNDUP(Y428/H428,0)*0.02175),"")</f>
        <v>0.26100000000000001</v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100.36800000000001</v>
      </c>
      <c r="BN428" s="64">
        <f>IFERROR(Y428*I428/H428,"0")</f>
        <v>100.36800000000001</v>
      </c>
      <c r="BO428" s="64">
        <f>IFERROR(1/J428*(X428/H428),"0")</f>
        <v>0.21428571428571427</v>
      </c>
      <c r="BP428" s="64">
        <f>IFERROR(1/J428*(Y428/H428),"0")</f>
        <v>0.21428571428571427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32">
        <v>4680115881976</v>
      </c>
      <c r="E429" s="733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10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9"/>
      <c r="R429" s="739"/>
      <c r="S429" s="739"/>
      <c r="T429" s="740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32">
        <v>4607091384253</v>
      </c>
      <c r="E430" s="733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8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9"/>
      <c r="R430" s="739"/>
      <c r="S430" s="739"/>
      <c r="T430" s="740"/>
      <c r="U430" s="34"/>
      <c r="V430" s="34"/>
      <c r="W430" s="35" t="s">
        <v>69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32">
        <v>4607091384253</v>
      </c>
      <c r="E431" s="733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10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9"/>
      <c r="R431" s="739"/>
      <c r="S431" s="739"/>
      <c r="T431" s="740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32">
        <v>4680115881969</v>
      </c>
      <c r="E432" s="733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11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9"/>
      <c r="R432" s="739"/>
      <c r="S432" s="739"/>
      <c r="T432" s="740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27" t="s">
        <v>71</v>
      </c>
      <c r="Q433" s="728"/>
      <c r="R433" s="728"/>
      <c r="S433" s="728"/>
      <c r="T433" s="728"/>
      <c r="U433" s="728"/>
      <c r="V433" s="729"/>
      <c r="W433" s="37" t="s">
        <v>72</v>
      </c>
      <c r="X433" s="725">
        <f>IFERROR(X428/H428,"0")+IFERROR(X429/H429,"0")+IFERROR(X430/H430,"0")+IFERROR(X431/H431,"0")+IFERROR(X432/H432,"0")</f>
        <v>12</v>
      </c>
      <c r="Y433" s="725">
        <f>IFERROR(Y428/H428,"0")+IFERROR(Y429/H429,"0")+IFERROR(Y430/H430,"0")+IFERROR(Y431/H431,"0")+IFERROR(Y432/H432,"0")</f>
        <v>12</v>
      </c>
      <c r="Z433" s="725">
        <f>IFERROR(IF(Z428="",0,Z428),"0")+IFERROR(IF(Z429="",0,Z429),"0")+IFERROR(IF(Z430="",0,Z430),"0")+IFERROR(IF(Z431="",0,Z431),"0")+IFERROR(IF(Z432="",0,Z432),"0")</f>
        <v>0.26100000000000001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27" t="s">
        <v>71</v>
      </c>
      <c r="Q434" s="728"/>
      <c r="R434" s="728"/>
      <c r="S434" s="728"/>
      <c r="T434" s="728"/>
      <c r="U434" s="728"/>
      <c r="V434" s="729"/>
      <c r="W434" s="37" t="s">
        <v>69</v>
      </c>
      <c r="X434" s="725">
        <f>IFERROR(SUM(X428:X432),"0")</f>
        <v>93.6</v>
      </c>
      <c r="Y434" s="725">
        <f>IFERROR(SUM(Y428:Y432),"0")</f>
        <v>93.6</v>
      </c>
      <c r="Z434" s="37"/>
      <c r="AA434" s="726"/>
      <c r="AB434" s="726"/>
      <c r="AC434" s="726"/>
    </row>
    <row r="435" spans="1:68" ht="14.25" customHeight="1" x14ac:dyDescent="0.25">
      <c r="A435" s="737" t="s">
        <v>213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32">
        <v>4607091389357</v>
      </c>
      <c r="E436" s="733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7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9"/>
      <c r="R436" s="739"/>
      <c r="S436" s="739"/>
      <c r="T436" s="740"/>
      <c r="U436" s="34"/>
      <c r="V436" s="34"/>
      <c r="W436" s="35" t="s">
        <v>69</v>
      </c>
      <c r="X436" s="723">
        <v>8</v>
      </c>
      <c r="Y436" s="724">
        <f>IFERROR(IF(X436="",0,CEILING((X436/$H436),1)*$H436),"")</f>
        <v>15.6</v>
      </c>
      <c r="Z436" s="36">
        <f>IFERROR(IF(Y436=0,"",ROUNDUP(Y436/H436,0)*0.02175),"")</f>
        <v>4.3499999999999997E-2</v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8.4923076923076923</v>
      </c>
      <c r="BN436" s="64">
        <f>IFERROR(Y436*I436/H436,"0")</f>
        <v>16.559999999999999</v>
      </c>
      <c r="BO436" s="64">
        <f>IFERROR(1/J436*(X436/H436),"0")</f>
        <v>1.8315018315018316E-2</v>
      </c>
      <c r="BP436" s="64">
        <f>IFERROR(1/J436*(Y436/H436),"0")</f>
        <v>3.5714285714285712E-2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27" t="s">
        <v>71</v>
      </c>
      <c r="Q437" s="728"/>
      <c r="R437" s="728"/>
      <c r="S437" s="728"/>
      <c r="T437" s="728"/>
      <c r="U437" s="728"/>
      <c r="V437" s="729"/>
      <c r="W437" s="37" t="s">
        <v>72</v>
      </c>
      <c r="X437" s="725">
        <f>IFERROR(X436/H436,"0")</f>
        <v>1.0256410256410258</v>
      </c>
      <c r="Y437" s="725">
        <f>IFERROR(Y436/H436,"0")</f>
        <v>2</v>
      </c>
      <c r="Z437" s="725">
        <f>IFERROR(IF(Z436="",0,Z436),"0")</f>
        <v>4.3499999999999997E-2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27" t="s">
        <v>71</v>
      </c>
      <c r="Q438" s="728"/>
      <c r="R438" s="728"/>
      <c r="S438" s="728"/>
      <c r="T438" s="728"/>
      <c r="U438" s="728"/>
      <c r="V438" s="729"/>
      <c r="W438" s="37" t="s">
        <v>69</v>
      </c>
      <c r="X438" s="725">
        <f>IFERROR(SUM(X436:X436),"0")</f>
        <v>8</v>
      </c>
      <c r="Y438" s="725">
        <f>IFERROR(SUM(Y436:Y436),"0")</f>
        <v>15.6</v>
      </c>
      <c r="Z438" s="37"/>
      <c r="AA438" s="726"/>
      <c r="AB438" s="726"/>
      <c r="AC438" s="726"/>
    </row>
    <row r="439" spans="1:68" ht="27.75" customHeight="1" x14ac:dyDescent="0.2">
      <c r="A439" s="905" t="s">
        <v>709</v>
      </c>
      <c r="B439" s="906"/>
      <c r="C439" s="906"/>
      <c r="D439" s="906"/>
      <c r="E439" s="906"/>
      <c r="F439" s="906"/>
      <c r="G439" s="906"/>
      <c r="H439" s="906"/>
      <c r="I439" s="906"/>
      <c r="J439" s="906"/>
      <c r="K439" s="906"/>
      <c r="L439" s="906"/>
      <c r="M439" s="906"/>
      <c r="N439" s="906"/>
      <c r="O439" s="906"/>
      <c r="P439" s="906"/>
      <c r="Q439" s="906"/>
      <c r="R439" s="906"/>
      <c r="S439" s="906"/>
      <c r="T439" s="906"/>
      <c r="U439" s="906"/>
      <c r="V439" s="906"/>
      <c r="W439" s="906"/>
      <c r="X439" s="906"/>
      <c r="Y439" s="906"/>
      <c r="Z439" s="906"/>
      <c r="AA439" s="48"/>
      <c r="AB439" s="48"/>
      <c r="AC439" s="48"/>
    </row>
    <row r="440" spans="1:68" ht="16.5" customHeight="1" x14ac:dyDescent="0.25">
      <c r="A440" s="766" t="s">
        <v>710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37" t="s">
        <v>114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32">
        <v>4607091389708</v>
      </c>
      <c r="E442" s="733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10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9"/>
      <c r="R442" s="739"/>
      <c r="S442" s="739"/>
      <c r="T442" s="740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27" t="s">
        <v>71</v>
      </c>
      <c r="Q443" s="728"/>
      <c r="R443" s="728"/>
      <c r="S443" s="728"/>
      <c r="T443" s="728"/>
      <c r="U443" s="728"/>
      <c r="V443" s="729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27" t="s">
        <v>71</v>
      </c>
      <c r="Q444" s="728"/>
      <c r="R444" s="728"/>
      <c r="S444" s="728"/>
      <c r="T444" s="728"/>
      <c r="U444" s="728"/>
      <c r="V444" s="729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37" t="s">
        <v>64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32">
        <v>4607091389753</v>
      </c>
      <c r="E446" s="733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5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9"/>
      <c r="R446" s="739"/>
      <c r="S446" s="739"/>
      <c r="T446" s="740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32">
        <v>4607091389753</v>
      </c>
      <c r="E447" s="733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9"/>
      <c r="R447" s="739"/>
      <c r="S447" s="739"/>
      <c r="T447" s="740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32">
        <v>4607091389760</v>
      </c>
      <c r="E448" s="733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9"/>
      <c r="R448" s="739"/>
      <c r="S448" s="739"/>
      <c r="T448" s="740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32">
        <v>4607091389746</v>
      </c>
      <c r="E449" s="733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76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9"/>
      <c r="R449" s="739"/>
      <c r="S449" s="739"/>
      <c r="T449" s="740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32">
        <v>4607091389746</v>
      </c>
      <c r="E450" s="733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8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9"/>
      <c r="R450" s="739"/>
      <c r="S450" s="739"/>
      <c r="T450" s="740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32">
        <v>4680115883147</v>
      </c>
      <c r="E451" s="733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5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9"/>
      <c r="R451" s="739"/>
      <c r="S451" s="739"/>
      <c r="T451" s="740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32">
        <v>4680115883147</v>
      </c>
      <c r="E452" s="733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11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9"/>
      <c r="R452" s="739"/>
      <c r="S452" s="739"/>
      <c r="T452" s="740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32">
        <v>4607091384338</v>
      </c>
      <c r="E453" s="733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10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9"/>
      <c r="R453" s="739"/>
      <c r="S453" s="739"/>
      <c r="T453" s="740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32">
        <v>4607091384338</v>
      </c>
      <c r="E454" s="733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11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9"/>
      <c r="R454" s="739"/>
      <c r="S454" s="739"/>
      <c r="T454" s="740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32">
        <v>4680115883154</v>
      </c>
      <c r="E455" s="733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112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9"/>
      <c r="R455" s="739"/>
      <c r="S455" s="739"/>
      <c r="T455" s="740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32">
        <v>4680115883154</v>
      </c>
      <c r="E456" s="733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10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9"/>
      <c r="R456" s="739"/>
      <c r="S456" s="739"/>
      <c r="T456" s="740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32">
        <v>4607091389524</v>
      </c>
      <c r="E457" s="733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111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9"/>
      <c r="R457" s="739"/>
      <c r="S457" s="739"/>
      <c r="T457" s="740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32">
        <v>4607091389524</v>
      </c>
      <c r="E458" s="733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1092" t="s">
        <v>740</v>
      </c>
      <c r="Q458" s="739"/>
      <c r="R458" s="739"/>
      <c r="S458" s="739"/>
      <c r="T458" s="740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32">
        <v>4680115883161</v>
      </c>
      <c r="E459" s="733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9"/>
      <c r="R459" s="739"/>
      <c r="S459" s="739"/>
      <c r="T459" s="740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32">
        <v>4607091389531</v>
      </c>
      <c r="E460" s="733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9"/>
      <c r="R460" s="739"/>
      <c r="S460" s="739"/>
      <c r="T460" s="740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32">
        <v>4607091389531</v>
      </c>
      <c r="E461" s="733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9"/>
      <c r="R461" s="739"/>
      <c r="S461" s="739"/>
      <c r="T461" s="740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32">
        <v>4607091384345</v>
      </c>
      <c r="E462" s="733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9"/>
      <c r="R462" s="739"/>
      <c r="S462" s="739"/>
      <c r="T462" s="740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32">
        <v>4680115883185</v>
      </c>
      <c r="E463" s="733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83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9"/>
      <c r="R463" s="739"/>
      <c r="S463" s="739"/>
      <c r="T463" s="740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32">
        <v>4680115883185</v>
      </c>
      <c r="E464" s="733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9"/>
      <c r="R464" s="739"/>
      <c r="S464" s="739"/>
      <c r="T464" s="740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27" t="s">
        <v>71</v>
      </c>
      <c r="Q465" s="728"/>
      <c r="R465" s="728"/>
      <c r="S465" s="728"/>
      <c r="T465" s="728"/>
      <c r="U465" s="728"/>
      <c r="V465" s="729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27" t="s">
        <v>71</v>
      </c>
      <c r="Q466" s="728"/>
      <c r="R466" s="728"/>
      <c r="S466" s="728"/>
      <c r="T466" s="728"/>
      <c r="U466" s="728"/>
      <c r="V466" s="729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37" t="s">
        <v>73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32">
        <v>4607091384352</v>
      </c>
      <c r="E468" s="733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11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9"/>
      <c r="R468" s="739"/>
      <c r="S468" s="739"/>
      <c r="T468" s="740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32">
        <v>4607091389654</v>
      </c>
      <c r="E469" s="733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10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9"/>
      <c r="R469" s="739"/>
      <c r="S469" s="739"/>
      <c r="T469" s="740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27" t="s">
        <v>71</v>
      </c>
      <c r="Q470" s="728"/>
      <c r="R470" s="728"/>
      <c r="S470" s="728"/>
      <c r="T470" s="728"/>
      <c r="U470" s="728"/>
      <c r="V470" s="729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27" t="s">
        <v>71</v>
      </c>
      <c r="Q471" s="728"/>
      <c r="R471" s="728"/>
      <c r="S471" s="728"/>
      <c r="T471" s="728"/>
      <c r="U471" s="728"/>
      <c r="V471" s="729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37" t="s">
        <v>103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32">
        <v>4680115884335</v>
      </c>
      <c r="E473" s="733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10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9"/>
      <c r="R473" s="739"/>
      <c r="S473" s="739"/>
      <c r="T473" s="740"/>
      <c r="U473" s="34"/>
      <c r="V473" s="34"/>
      <c r="W473" s="35" t="s">
        <v>69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765</v>
      </c>
      <c r="B474" s="54" t="s">
        <v>766</v>
      </c>
      <c r="C474" s="31">
        <v>4301170011</v>
      </c>
      <c r="D474" s="732">
        <v>4680115884113</v>
      </c>
      <c r="E474" s="733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10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9"/>
      <c r="R474" s="739"/>
      <c r="S474" s="739"/>
      <c r="T474" s="740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27" t="s">
        <v>71</v>
      </c>
      <c r="Q475" s="728"/>
      <c r="R475" s="728"/>
      <c r="S475" s="728"/>
      <c r="T475" s="728"/>
      <c r="U475" s="728"/>
      <c r="V475" s="729"/>
      <c r="W475" s="37" t="s">
        <v>72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27" t="s">
        <v>71</v>
      </c>
      <c r="Q476" s="728"/>
      <c r="R476" s="728"/>
      <c r="S476" s="728"/>
      <c r="T476" s="728"/>
      <c r="U476" s="728"/>
      <c r="V476" s="729"/>
      <c r="W476" s="37" t="s">
        <v>69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66" t="s">
        <v>768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37" t="s">
        <v>166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769</v>
      </c>
      <c r="B479" s="54" t="s">
        <v>770</v>
      </c>
      <c r="C479" s="31">
        <v>4301020315</v>
      </c>
      <c r="D479" s="732">
        <v>4607091389364</v>
      </c>
      <c r="E479" s="733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10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9"/>
      <c r="R479" s="739"/>
      <c r="S479" s="739"/>
      <c r="T479" s="740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27" t="s">
        <v>71</v>
      </c>
      <c r="Q480" s="728"/>
      <c r="R480" s="728"/>
      <c r="S480" s="728"/>
      <c r="T480" s="728"/>
      <c r="U480" s="728"/>
      <c r="V480" s="729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27" t="s">
        <v>71</v>
      </c>
      <c r="Q481" s="728"/>
      <c r="R481" s="728"/>
      <c r="S481" s="728"/>
      <c r="T481" s="728"/>
      <c r="U481" s="728"/>
      <c r="V481" s="729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37" t="s">
        <v>64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772</v>
      </c>
      <c r="B483" s="54" t="s">
        <v>773</v>
      </c>
      <c r="C483" s="31">
        <v>4301031324</v>
      </c>
      <c r="D483" s="732">
        <v>4607091389739</v>
      </c>
      <c r="E483" s="733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8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9"/>
      <c r="R483" s="739"/>
      <c r="S483" s="739"/>
      <c r="T483" s="740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775</v>
      </c>
      <c r="B484" s="54" t="s">
        <v>776</v>
      </c>
      <c r="C484" s="31">
        <v>4301031363</v>
      </c>
      <c r="D484" s="732">
        <v>4607091389425</v>
      </c>
      <c r="E484" s="733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7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9"/>
      <c r="R484" s="739"/>
      <c r="S484" s="739"/>
      <c r="T484" s="740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4301031334</v>
      </c>
      <c r="D485" s="732">
        <v>4680115880771</v>
      </c>
      <c r="E485" s="733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0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9"/>
      <c r="R485" s="739"/>
      <c r="S485" s="739"/>
      <c r="T485" s="740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781</v>
      </c>
      <c r="B486" s="54" t="s">
        <v>782</v>
      </c>
      <c r="C486" s="31">
        <v>4301031327</v>
      </c>
      <c r="D486" s="732">
        <v>4607091389500</v>
      </c>
      <c r="E486" s="733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9"/>
      <c r="R486" s="739"/>
      <c r="S486" s="739"/>
      <c r="T486" s="740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781</v>
      </c>
      <c r="B487" s="54" t="s">
        <v>783</v>
      </c>
      <c r="C487" s="31">
        <v>4301031359</v>
      </c>
      <c r="D487" s="732">
        <v>4607091389500</v>
      </c>
      <c r="E487" s="733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12" t="s">
        <v>784</v>
      </c>
      <c r="Q487" s="739"/>
      <c r="R487" s="739"/>
      <c r="S487" s="739"/>
      <c r="T487" s="740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27" t="s">
        <v>71</v>
      </c>
      <c r="Q488" s="728"/>
      <c r="R488" s="728"/>
      <c r="S488" s="728"/>
      <c r="T488" s="728"/>
      <c r="U488" s="728"/>
      <c r="V488" s="729"/>
      <c r="W488" s="37" t="s">
        <v>72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27" t="s">
        <v>71</v>
      </c>
      <c r="Q489" s="728"/>
      <c r="R489" s="728"/>
      <c r="S489" s="728"/>
      <c r="T489" s="728"/>
      <c r="U489" s="728"/>
      <c r="V489" s="729"/>
      <c r="W489" s="37" t="s">
        <v>69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37" t="s">
        <v>103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785</v>
      </c>
      <c r="B491" s="54" t="s">
        <v>786</v>
      </c>
      <c r="C491" s="31">
        <v>4301032046</v>
      </c>
      <c r="D491" s="732">
        <v>4680115884359</v>
      </c>
      <c r="E491" s="733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9"/>
      <c r="R491" s="739"/>
      <c r="S491" s="739"/>
      <c r="T491" s="740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27" t="s">
        <v>71</v>
      </c>
      <c r="Q492" s="728"/>
      <c r="R492" s="728"/>
      <c r="S492" s="728"/>
      <c r="T492" s="728"/>
      <c r="U492" s="728"/>
      <c r="V492" s="729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27" t="s">
        <v>71</v>
      </c>
      <c r="Q493" s="728"/>
      <c r="R493" s="728"/>
      <c r="S493" s="728"/>
      <c r="T493" s="728"/>
      <c r="U493" s="728"/>
      <c r="V493" s="729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37" t="s">
        <v>787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788</v>
      </c>
      <c r="B495" s="54" t="s">
        <v>789</v>
      </c>
      <c r="C495" s="31">
        <v>4301040357</v>
      </c>
      <c r="D495" s="732">
        <v>4680115884564</v>
      </c>
      <c r="E495" s="733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102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9"/>
      <c r="R495" s="739"/>
      <c r="S495" s="739"/>
      <c r="T495" s="740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27" t="s">
        <v>71</v>
      </c>
      <c r="Q496" s="728"/>
      <c r="R496" s="728"/>
      <c r="S496" s="728"/>
      <c r="T496" s="728"/>
      <c r="U496" s="728"/>
      <c r="V496" s="729"/>
      <c r="W496" s="37" t="s">
        <v>72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27" t="s">
        <v>71</v>
      </c>
      <c r="Q497" s="728"/>
      <c r="R497" s="728"/>
      <c r="S497" s="728"/>
      <c r="T497" s="728"/>
      <c r="U497" s="728"/>
      <c r="V497" s="729"/>
      <c r="W497" s="37" t="s">
        <v>69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66" t="s">
        <v>791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37" t="s">
        <v>64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792</v>
      </c>
      <c r="B500" s="54" t="s">
        <v>793</v>
      </c>
      <c r="C500" s="31">
        <v>4301031294</v>
      </c>
      <c r="D500" s="732">
        <v>4680115885189</v>
      </c>
      <c r="E500" s="733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7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9"/>
      <c r="R500" s="739"/>
      <c r="S500" s="739"/>
      <c r="T500" s="740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4301031293</v>
      </c>
      <c r="D501" s="732">
        <v>4680115885172</v>
      </c>
      <c r="E501" s="733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7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9"/>
      <c r="R501" s="739"/>
      <c r="S501" s="739"/>
      <c r="T501" s="740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797</v>
      </c>
      <c r="B502" s="54" t="s">
        <v>798</v>
      </c>
      <c r="C502" s="31">
        <v>4301031291</v>
      </c>
      <c r="D502" s="732">
        <v>4680115885110</v>
      </c>
      <c r="E502" s="733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9"/>
      <c r="R502" s="739"/>
      <c r="S502" s="739"/>
      <c r="T502" s="740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800</v>
      </c>
      <c r="B503" s="54" t="s">
        <v>801</v>
      </c>
      <c r="C503" s="31">
        <v>4301031329</v>
      </c>
      <c r="D503" s="732">
        <v>4680115885219</v>
      </c>
      <c r="E503" s="733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25" t="s">
        <v>802</v>
      </c>
      <c r="Q503" s="739"/>
      <c r="R503" s="739"/>
      <c r="S503" s="739"/>
      <c r="T503" s="740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27" t="s">
        <v>71</v>
      </c>
      <c r="Q504" s="728"/>
      <c r="R504" s="728"/>
      <c r="S504" s="728"/>
      <c r="T504" s="728"/>
      <c r="U504" s="728"/>
      <c r="V504" s="729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27" t="s">
        <v>71</v>
      </c>
      <c r="Q505" s="728"/>
      <c r="R505" s="728"/>
      <c r="S505" s="728"/>
      <c r="T505" s="728"/>
      <c r="U505" s="728"/>
      <c r="V505" s="729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66" t="s">
        <v>804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37" t="s">
        <v>64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805</v>
      </c>
      <c r="B508" s="54" t="s">
        <v>806</v>
      </c>
      <c r="C508" s="31">
        <v>4301031261</v>
      </c>
      <c r="D508" s="732">
        <v>4680115885103</v>
      </c>
      <c r="E508" s="733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10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9"/>
      <c r="R508" s="739"/>
      <c r="S508" s="739"/>
      <c r="T508" s="740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27" t="s">
        <v>71</v>
      </c>
      <c r="Q509" s="728"/>
      <c r="R509" s="728"/>
      <c r="S509" s="728"/>
      <c r="T509" s="728"/>
      <c r="U509" s="728"/>
      <c r="V509" s="729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27" t="s">
        <v>71</v>
      </c>
      <c r="Q510" s="728"/>
      <c r="R510" s="728"/>
      <c r="S510" s="728"/>
      <c r="T510" s="728"/>
      <c r="U510" s="728"/>
      <c r="V510" s="729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905" t="s">
        <v>808</v>
      </c>
      <c r="B511" s="906"/>
      <c r="C511" s="906"/>
      <c r="D511" s="906"/>
      <c r="E511" s="906"/>
      <c r="F511" s="906"/>
      <c r="G511" s="906"/>
      <c r="H511" s="906"/>
      <c r="I511" s="906"/>
      <c r="J511" s="906"/>
      <c r="K511" s="906"/>
      <c r="L511" s="906"/>
      <c r="M511" s="906"/>
      <c r="N511" s="906"/>
      <c r="O511" s="906"/>
      <c r="P511" s="906"/>
      <c r="Q511" s="906"/>
      <c r="R511" s="906"/>
      <c r="S511" s="906"/>
      <c r="T511" s="906"/>
      <c r="U511" s="906"/>
      <c r="V511" s="906"/>
      <c r="W511" s="906"/>
      <c r="X511" s="906"/>
      <c r="Y511" s="906"/>
      <c r="Z511" s="906"/>
      <c r="AA511" s="48"/>
      <c r="AB511" s="48"/>
      <c r="AC511" s="48"/>
    </row>
    <row r="512" spans="1:68" ht="16.5" customHeight="1" x14ac:dyDescent="0.25">
      <c r="A512" s="766" t="s">
        <v>808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37" t="s">
        <v>114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809</v>
      </c>
      <c r="B514" s="54" t="s">
        <v>810</v>
      </c>
      <c r="C514" s="31">
        <v>4301011795</v>
      </c>
      <c r="D514" s="732">
        <v>4607091389067</v>
      </c>
      <c r="E514" s="733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9"/>
      <c r="R514" s="739"/>
      <c r="S514" s="739"/>
      <c r="T514" s="740"/>
      <c r="U514" s="34"/>
      <c r="V514" s="34"/>
      <c r="W514" s="35" t="s">
        <v>69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811</v>
      </c>
      <c r="B515" s="54" t="s">
        <v>812</v>
      </c>
      <c r="C515" s="31">
        <v>4301011961</v>
      </c>
      <c r="D515" s="732">
        <v>4680115885271</v>
      </c>
      <c r="E515" s="733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9"/>
      <c r="R515" s="739"/>
      <c r="S515" s="739"/>
      <c r="T515" s="740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814</v>
      </c>
      <c r="B516" s="54" t="s">
        <v>815</v>
      </c>
      <c r="C516" s="31">
        <v>4301011774</v>
      </c>
      <c r="D516" s="732">
        <v>4680115884502</v>
      </c>
      <c r="E516" s="733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9"/>
      <c r="R516" s="739"/>
      <c r="S516" s="739"/>
      <c r="T516" s="740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817</v>
      </c>
      <c r="B517" s="54" t="s">
        <v>818</v>
      </c>
      <c r="C517" s="31">
        <v>4301011771</v>
      </c>
      <c r="D517" s="732">
        <v>4607091389104</v>
      </c>
      <c r="E517" s="733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9"/>
      <c r="R517" s="739"/>
      <c r="S517" s="739"/>
      <c r="T517" s="740"/>
      <c r="U517" s="34"/>
      <c r="V517" s="34"/>
      <c r="W517" s="35" t="s">
        <v>69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820</v>
      </c>
      <c r="B518" s="54" t="s">
        <v>821</v>
      </c>
      <c r="C518" s="31">
        <v>4301011799</v>
      </c>
      <c r="D518" s="732">
        <v>4680115884519</v>
      </c>
      <c r="E518" s="733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11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9"/>
      <c r="R518" s="739"/>
      <c r="S518" s="739"/>
      <c r="T518" s="740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823</v>
      </c>
      <c r="B519" s="54" t="s">
        <v>824</v>
      </c>
      <c r="C519" s="31">
        <v>4301011376</v>
      </c>
      <c r="D519" s="732">
        <v>4680115885226</v>
      </c>
      <c r="E519" s="733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9"/>
      <c r="R519" s="739"/>
      <c r="S519" s="739"/>
      <c r="T519" s="740"/>
      <c r="U519" s="34"/>
      <c r="V519" s="34"/>
      <c r="W519" s="35" t="s">
        <v>69</v>
      </c>
      <c r="X519" s="723">
        <v>225</v>
      </c>
      <c r="Y519" s="724">
        <f t="shared" si="89"/>
        <v>227.04000000000002</v>
      </c>
      <c r="Z519" s="36">
        <f t="shared" si="90"/>
        <v>0.51427999999999996</v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240.34090909090909</v>
      </c>
      <c r="BN519" s="64">
        <f t="shared" si="92"/>
        <v>242.51999999999998</v>
      </c>
      <c r="BO519" s="64">
        <f t="shared" si="93"/>
        <v>0.40974650349650349</v>
      </c>
      <c r="BP519" s="64">
        <f t="shared" si="94"/>
        <v>0.41346153846153849</v>
      </c>
    </row>
    <row r="520" spans="1:68" ht="27" customHeight="1" x14ac:dyDescent="0.25">
      <c r="A520" s="54" t="s">
        <v>826</v>
      </c>
      <c r="B520" s="54" t="s">
        <v>827</v>
      </c>
      <c r="C520" s="31">
        <v>4301012035</v>
      </c>
      <c r="D520" s="732">
        <v>4680115880603</v>
      </c>
      <c r="E520" s="733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1131" t="s">
        <v>828</v>
      </c>
      <c r="Q520" s="739"/>
      <c r="R520" s="739"/>
      <c r="S520" s="739"/>
      <c r="T520" s="740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826</v>
      </c>
      <c r="B521" s="54" t="s">
        <v>829</v>
      </c>
      <c r="C521" s="31">
        <v>4301011778</v>
      </c>
      <c r="D521" s="732">
        <v>4680115880603</v>
      </c>
      <c r="E521" s="733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10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9"/>
      <c r="R521" s="739"/>
      <c r="S521" s="739"/>
      <c r="T521" s="740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4301012036</v>
      </c>
      <c r="D522" s="732">
        <v>4680115882782</v>
      </c>
      <c r="E522" s="733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1105" t="s">
        <v>832</v>
      </c>
      <c r="Q522" s="739"/>
      <c r="R522" s="739"/>
      <c r="S522" s="739"/>
      <c r="T522" s="740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833</v>
      </c>
      <c r="B523" s="54" t="s">
        <v>834</v>
      </c>
      <c r="C523" s="31">
        <v>4301012034</v>
      </c>
      <c r="D523" s="732">
        <v>4607091389982</v>
      </c>
      <c r="E523" s="733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1040" t="s">
        <v>835</v>
      </c>
      <c r="Q523" s="739"/>
      <c r="R523" s="739"/>
      <c r="S523" s="739"/>
      <c r="T523" s="740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833</v>
      </c>
      <c r="B524" s="54" t="s">
        <v>836</v>
      </c>
      <c r="C524" s="31">
        <v>4301011784</v>
      </c>
      <c r="D524" s="732">
        <v>4607091389982</v>
      </c>
      <c r="E524" s="733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10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9"/>
      <c r="R524" s="739"/>
      <c r="S524" s="739"/>
      <c r="T524" s="740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27" t="s">
        <v>71</v>
      </c>
      <c r="Q525" s="728"/>
      <c r="R525" s="728"/>
      <c r="S525" s="728"/>
      <c r="T525" s="728"/>
      <c r="U525" s="728"/>
      <c r="V525" s="729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42.61363636363636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43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0.51427999999999996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27" t="s">
        <v>71</v>
      </c>
      <c r="Q526" s="728"/>
      <c r="R526" s="728"/>
      <c r="S526" s="728"/>
      <c r="T526" s="728"/>
      <c r="U526" s="728"/>
      <c r="V526" s="729"/>
      <c r="W526" s="37" t="s">
        <v>69</v>
      </c>
      <c r="X526" s="725">
        <f>IFERROR(SUM(X514:X524),"0")</f>
        <v>225</v>
      </c>
      <c r="Y526" s="725">
        <f>IFERROR(SUM(Y514:Y524),"0")</f>
        <v>227.04000000000002</v>
      </c>
      <c r="Z526" s="37"/>
      <c r="AA526" s="726"/>
      <c r="AB526" s="726"/>
      <c r="AC526" s="726"/>
    </row>
    <row r="527" spans="1:68" ht="14.25" customHeight="1" x14ac:dyDescent="0.25">
      <c r="A527" s="737" t="s">
        <v>166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837</v>
      </c>
      <c r="B528" s="54" t="s">
        <v>838</v>
      </c>
      <c r="C528" s="31">
        <v>4301020222</v>
      </c>
      <c r="D528" s="732">
        <v>4607091388930</v>
      </c>
      <c r="E528" s="733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7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9"/>
      <c r="R528" s="739"/>
      <c r="S528" s="739"/>
      <c r="T528" s="740"/>
      <c r="U528" s="34"/>
      <c r="V528" s="34"/>
      <c r="W528" s="35" t="s">
        <v>69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customHeight="1" x14ac:dyDescent="0.25">
      <c r="A529" s="54" t="s">
        <v>840</v>
      </c>
      <c r="B529" s="54" t="s">
        <v>841</v>
      </c>
      <c r="C529" s="31">
        <v>4301020206</v>
      </c>
      <c r="D529" s="732">
        <v>4680115880054</v>
      </c>
      <c r="E529" s="733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10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9"/>
      <c r="R529" s="739"/>
      <c r="S529" s="739"/>
      <c r="T529" s="740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840</v>
      </c>
      <c r="B530" s="54" t="s">
        <v>842</v>
      </c>
      <c r="C530" s="31">
        <v>4301020364</v>
      </c>
      <c r="D530" s="732">
        <v>4680115880054</v>
      </c>
      <c r="E530" s="733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914" t="s">
        <v>843</v>
      </c>
      <c r="Q530" s="739"/>
      <c r="R530" s="739"/>
      <c r="S530" s="739"/>
      <c r="T530" s="740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27" t="s">
        <v>71</v>
      </c>
      <c r="Q531" s="728"/>
      <c r="R531" s="728"/>
      <c r="S531" s="728"/>
      <c r="T531" s="728"/>
      <c r="U531" s="728"/>
      <c r="V531" s="729"/>
      <c r="W531" s="37" t="s">
        <v>72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27" t="s">
        <v>71</v>
      </c>
      <c r="Q532" s="728"/>
      <c r="R532" s="728"/>
      <c r="S532" s="728"/>
      <c r="T532" s="728"/>
      <c r="U532" s="728"/>
      <c r="V532" s="729"/>
      <c r="W532" s="37" t="s">
        <v>69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customHeight="1" x14ac:dyDescent="0.25">
      <c r="A533" s="737" t="s">
        <v>64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844</v>
      </c>
      <c r="B534" s="54" t="s">
        <v>845</v>
      </c>
      <c r="C534" s="31">
        <v>4301031252</v>
      </c>
      <c r="D534" s="732">
        <v>4680115883116</v>
      </c>
      <c r="E534" s="733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7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9"/>
      <c r="R534" s="739"/>
      <c r="S534" s="739"/>
      <c r="T534" s="740"/>
      <c r="U534" s="34"/>
      <c r="V534" s="34"/>
      <c r="W534" s="35" t="s">
        <v>69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847</v>
      </c>
      <c r="B535" s="54" t="s">
        <v>848</v>
      </c>
      <c r="C535" s="31">
        <v>4301031248</v>
      </c>
      <c r="D535" s="732">
        <v>4680115883093</v>
      </c>
      <c r="E535" s="733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9"/>
      <c r="R535" s="739"/>
      <c r="S535" s="739"/>
      <c r="T535" s="740"/>
      <c r="U535" s="34"/>
      <c r="V535" s="34"/>
      <c r="W535" s="35" t="s">
        <v>69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850</v>
      </c>
      <c r="B536" s="54" t="s">
        <v>851</v>
      </c>
      <c r="C536" s="31">
        <v>4301031250</v>
      </c>
      <c r="D536" s="732">
        <v>4680115883109</v>
      </c>
      <c r="E536" s="733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9"/>
      <c r="R536" s="739"/>
      <c r="S536" s="739"/>
      <c r="T536" s="740"/>
      <c r="U536" s="34"/>
      <c r="V536" s="34"/>
      <c r="W536" s="35" t="s">
        <v>69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853</v>
      </c>
      <c r="B537" s="54" t="s">
        <v>854</v>
      </c>
      <c r="C537" s="31">
        <v>4301031249</v>
      </c>
      <c r="D537" s="732">
        <v>4680115882072</v>
      </c>
      <c r="E537" s="733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10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9"/>
      <c r="R537" s="739"/>
      <c r="S537" s="739"/>
      <c r="T537" s="740"/>
      <c r="U537" s="34"/>
      <c r="V537" s="34"/>
      <c r="W537" s="35" t="s">
        <v>69</v>
      </c>
      <c r="X537" s="723">
        <v>0</v>
      </c>
      <c r="Y537" s="724">
        <f t="shared" si="95"/>
        <v>0</v>
      </c>
      <c r="Z537" s="36" t="str">
        <f>IFERROR(IF(Y537=0,"",ROUNDUP(Y537/H537,0)*0.00902),"")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853</v>
      </c>
      <c r="B538" s="54" t="s">
        <v>856</v>
      </c>
      <c r="C538" s="31">
        <v>4301031383</v>
      </c>
      <c r="D538" s="732">
        <v>4680115882072</v>
      </c>
      <c r="E538" s="733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33" t="s">
        <v>857</v>
      </c>
      <c r="Q538" s="739"/>
      <c r="R538" s="739"/>
      <c r="S538" s="739"/>
      <c r="T538" s="740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858</v>
      </c>
      <c r="B539" s="54" t="s">
        <v>859</v>
      </c>
      <c r="C539" s="31">
        <v>4301031251</v>
      </c>
      <c r="D539" s="732">
        <v>4680115882102</v>
      </c>
      <c r="E539" s="733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9"/>
      <c r="R539" s="739"/>
      <c r="S539" s="739"/>
      <c r="T539" s="740"/>
      <c r="U539" s="34"/>
      <c r="V539" s="34"/>
      <c r="W539" s="35" t="s">
        <v>69</v>
      </c>
      <c r="X539" s="723">
        <v>0</v>
      </c>
      <c r="Y539" s="724">
        <f t="shared" si="95"/>
        <v>0</v>
      </c>
      <c r="Z539" s="36" t="str">
        <f>IFERROR(IF(Y539=0,"",ROUNDUP(Y539/H539,0)*0.00902),"")</f>
        <v/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858</v>
      </c>
      <c r="B540" s="54" t="s">
        <v>860</v>
      </c>
      <c r="C540" s="31">
        <v>4301031385</v>
      </c>
      <c r="D540" s="732">
        <v>4680115882102</v>
      </c>
      <c r="E540" s="733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39" t="s">
        <v>861</v>
      </c>
      <c r="Q540" s="739"/>
      <c r="R540" s="739"/>
      <c r="S540" s="739"/>
      <c r="T540" s="740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4301031253</v>
      </c>
      <c r="D541" s="732">
        <v>4680115882096</v>
      </c>
      <c r="E541" s="733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8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9"/>
      <c r="R541" s="739"/>
      <c r="S541" s="739"/>
      <c r="T541" s="740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863</v>
      </c>
      <c r="B542" s="54" t="s">
        <v>865</v>
      </c>
      <c r="C542" s="31">
        <v>4301031384</v>
      </c>
      <c r="D542" s="732">
        <v>4680115882096</v>
      </c>
      <c r="E542" s="733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1074" t="s">
        <v>866</v>
      </c>
      <c r="Q542" s="739"/>
      <c r="R542" s="739"/>
      <c r="S542" s="739"/>
      <c r="T542" s="740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27" t="s">
        <v>71</v>
      </c>
      <c r="Q543" s="728"/>
      <c r="R543" s="728"/>
      <c r="S543" s="728"/>
      <c r="T543" s="728"/>
      <c r="U543" s="728"/>
      <c r="V543" s="729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27" t="s">
        <v>71</v>
      </c>
      <c r="Q544" s="728"/>
      <c r="R544" s="728"/>
      <c r="S544" s="728"/>
      <c r="T544" s="728"/>
      <c r="U544" s="728"/>
      <c r="V544" s="729"/>
      <c r="W544" s="37" t="s">
        <v>69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37" t="s">
        <v>73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868</v>
      </c>
      <c r="B546" s="54" t="s">
        <v>869</v>
      </c>
      <c r="C546" s="31">
        <v>4301051230</v>
      </c>
      <c r="D546" s="732">
        <v>4607091383409</v>
      </c>
      <c r="E546" s="733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10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9"/>
      <c r="R546" s="739"/>
      <c r="S546" s="739"/>
      <c r="T546" s="740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871</v>
      </c>
      <c r="B547" s="54" t="s">
        <v>872</v>
      </c>
      <c r="C547" s="31">
        <v>4301051231</v>
      </c>
      <c r="D547" s="732">
        <v>4607091383416</v>
      </c>
      <c r="E547" s="733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8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9"/>
      <c r="R547" s="739"/>
      <c r="S547" s="739"/>
      <c r="T547" s="740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4301051058</v>
      </c>
      <c r="D548" s="732">
        <v>4680115883536</v>
      </c>
      <c r="E548" s="733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10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9"/>
      <c r="R548" s="739"/>
      <c r="S548" s="739"/>
      <c r="T548" s="740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27" t="s">
        <v>71</v>
      </c>
      <c r="Q549" s="728"/>
      <c r="R549" s="728"/>
      <c r="S549" s="728"/>
      <c r="T549" s="728"/>
      <c r="U549" s="728"/>
      <c r="V549" s="729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27" t="s">
        <v>71</v>
      </c>
      <c r="Q550" s="728"/>
      <c r="R550" s="728"/>
      <c r="S550" s="728"/>
      <c r="T550" s="728"/>
      <c r="U550" s="728"/>
      <c r="V550" s="729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37" t="s">
        <v>213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877</v>
      </c>
      <c r="B552" s="54" t="s">
        <v>878</v>
      </c>
      <c r="C552" s="31">
        <v>4301060363</v>
      </c>
      <c r="D552" s="732">
        <v>4680115885035</v>
      </c>
      <c r="E552" s="733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11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9"/>
      <c r="R552" s="739"/>
      <c r="S552" s="739"/>
      <c r="T552" s="740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880</v>
      </c>
      <c r="B553" s="54" t="s">
        <v>881</v>
      </c>
      <c r="C553" s="31">
        <v>4301060436</v>
      </c>
      <c r="D553" s="732">
        <v>4680115885936</v>
      </c>
      <c r="E553" s="733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1072" t="s">
        <v>882</v>
      </c>
      <c r="Q553" s="739"/>
      <c r="R553" s="739"/>
      <c r="S553" s="739"/>
      <c r="T553" s="740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27" t="s">
        <v>71</v>
      </c>
      <c r="Q554" s="728"/>
      <c r="R554" s="728"/>
      <c r="S554" s="728"/>
      <c r="T554" s="728"/>
      <c r="U554" s="728"/>
      <c r="V554" s="729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27" t="s">
        <v>71</v>
      </c>
      <c r="Q555" s="728"/>
      <c r="R555" s="728"/>
      <c r="S555" s="728"/>
      <c r="T555" s="728"/>
      <c r="U555" s="728"/>
      <c r="V555" s="729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905" t="s">
        <v>883</v>
      </c>
      <c r="B556" s="906"/>
      <c r="C556" s="906"/>
      <c r="D556" s="906"/>
      <c r="E556" s="906"/>
      <c r="F556" s="906"/>
      <c r="G556" s="906"/>
      <c r="H556" s="906"/>
      <c r="I556" s="906"/>
      <c r="J556" s="906"/>
      <c r="K556" s="906"/>
      <c r="L556" s="906"/>
      <c r="M556" s="906"/>
      <c r="N556" s="906"/>
      <c r="O556" s="906"/>
      <c r="P556" s="906"/>
      <c r="Q556" s="906"/>
      <c r="R556" s="906"/>
      <c r="S556" s="906"/>
      <c r="T556" s="906"/>
      <c r="U556" s="906"/>
      <c r="V556" s="906"/>
      <c r="W556" s="906"/>
      <c r="X556" s="906"/>
      <c r="Y556" s="906"/>
      <c r="Z556" s="906"/>
      <c r="AA556" s="48"/>
      <c r="AB556" s="48"/>
      <c r="AC556" s="48"/>
    </row>
    <row r="557" spans="1:68" ht="16.5" customHeight="1" x14ac:dyDescent="0.25">
      <c r="A557" s="766" t="s">
        <v>883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37" t="s">
        <v>114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884</v>
      </c>
      <c r="B559" s="54" t="s">
        <v>885</v>
      </c>
      <c r="C559" s="31">
        <v>4301011763</v>
      </c>
      <c r="D559" s="732">
        <v>4640242181011</v>
      </c>
      <c r="E559" s="733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26" t="s">
        <v>886</v>
      </c>
      <c r="Q559" s="739"/>
      <c r="R559" s="739"/>
      <c r="S559" s="739"/>
      <c r="T559" s="740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4301011585</v>
      </c>
      <c r="D560" s="732">
        <v>4640242180441</v>
      </c>
      <c r="E560" s="733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850" t="s">
        <v>890</v>
      </c>
      <c r="Q560" s="739"/>
      <c r="R560" s="739"/>
      <c r="S560" s="739"/>
      <c r="T560" s="740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4301011584</v>
      </c>
      <c r="D561" s="732">
        <v>4640242180564</v>
      </c>
      <c r="E561" s="733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31" t="s">
        <v>894</v>
      </c>
      <c r="Q561" s="739"/>
      <c r="R561" s="739"/>
      <c r="S561" s="739"/>
      <c r="T561" s="740"/>
      <c r="U561" s="34"/>
      <c r="V561" s="34"/>
      <c r="W561" s="35" t="s">
        <v>69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4301011762</v>
      </c>
      <c r="D562" s="732">
        <v>4640242180922</v>
      </c>
      <c r="E562" s="733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1125" t="s">
        <v>898</v>
      </c>
      <c r="Q562" s="739"/>
      <c r="R562" s="739"/>
      <c r="S562" s="739"/>
      <c r="T562" s="740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4301011764</v>
      </c>
      <c r="D563" s="732">
        <v>4640242181189</v>
      </c>
      <c r="E563" s="733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1096" t="s">
        <v>902</v>
      </c>
      <c r="Q563" s="739"/>
      <c r="R563" s="739"/>
      <c r="S563" s="739"/>
      <c r="T563" s="740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4301011551</v>
      </c>
      <c r="D564" s="732">
        <v>4640242180038</v>
      </c>
      <c r="E564" s="733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63" t="s">
        <v>905</v>
      </c>
      <c r="Q564" s="739"/>
      <c r="R564" s="739"/>
      <c r="S564" s="739"/>
      <c r="T564" s="740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4301011765</v>
      </c>
      <c r="D565" s="732">
        <v>4640242181172</v>
      </c>
      <c r="E565" s="733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1106" t="s">
        <v>908</v>
      </c>
      <c r="Q565" s="739"/>
      <c r="R565" s="739"/>
      <c r="S565" s="739"/>
      <c r="T565" s="740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27" t="s">
        <v>71</v>
      </c>
      <c r="Q566" s="728"/>
      <c r="R566" s="728"/>
      <c r="S566" s="728"/>
      <c r="T566" s="728"/>
      <c r="U566" s="728"/>
      <c r="V566" s="729"/>
      <c r="W566" s="37" t="s">
        <v>72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27" t="s">
        <v>71</v>
      </c>
      <c r="Q567" s="728"/>
      <c r="R567" s="728"/>
      <c r="S567" s="728"/>
      <c r="T567" s="728"/>
      <c r="U567" s="728"/>
      <c r="V567" s="729"/>
      <c r="W567" s="37" t="s">
        <v>69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37" t="s">
        <v>166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909</v>
      </c>
      <c r="B569" s="54" t="s">
        <v>910</v>
      </c>
      <c r="C569" s="31">
        <v>4301020269</v>
      </c>
      <c r="D569" s="732">
        <v>4640242180519</v>
      </c>
      <c r="E569" s="733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872" t="s">
        <v>911</v>
      </c>
      <c r="Q569" s="739"/>
      <c r="R569" s="739"/>
      <c r="S569" s="739"/>
      <c r="T569" s="740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912</v>
      </c>
      <c r="B570" s="54" t="s">
        <v>913</v>
      </c>
      <c r="C570" s="31">
        <v>4301020260</v>
      </c>
      <c r="D570" s="732">
        <v>4640242180526</v>
      </c>
      <c r="E570" s="733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1087" t="s">
        <v>914</v>
      </c>
      <c r="Q570" s="739"/>
      <c r="R570" s="739"/>
      <c r="S570" s="739"/>
      <c r="T570" s="740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4301020309</v>
      </c>
      <c r="D571" s="732">
        <v>4640242180090</v>
      </c>
      <c r="E571" s="733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1075" t="s">
        <v>917</v>
      </c>
      <c r="Q571" s="739"/>
      <c r="R571" s="739"/>
      <c r="S571" s="739"/>
      <c r="T571" s="740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4301020295</v>
      </c>
      <c r="D572" s="732">
        <v>4640242181363</v>
      </c>
      <c r="E572" s="733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1046" t="s">
        <v>921</v>
      </c>
      <c r="Q572" s="739"/>
      <c r="R572" s="739"/>
      <c r="S572" s="739"/>
      <c r="T572" s="740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27" t="s">
        <v>71</v>
      </c>
      <c r="Q573" s="728"/>
      <c r="R573" s="728"/>
      <c r="S573" s="728"/>
      <c r="T573" s="728"/>
      <c r="U573" s="728"/>
      <c r="V573" s="729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27" t="s">
        <v>71</v>
      </c>
      <c r="Q574" s="728"/>
      <c r="R574" s="728"/>
      <c r="S574" s="728"/>
      <c r="T574" s="728"/>
      <c r="U574" s="728"/>
      <c r="V574" s="729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37" t="s">
        <v>64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922</v>
      </c>
      <c r="B576" s="54" t="s">
        <v>923</v>
      </c>
      <c r="C576" s="31">
        <v>4301031280</v>
      </c>
      <c r="D576" s="732">
        <v>4640242180816</v>
      </c>
      <c r="E576" s="733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841" t="s">
        <v>924</v>
      </c>
      <c r="Q576" s="739"/>
      <c r="R576" s="739"/>
      <c r="S576" s="739"/>
      <c r="T576" s="740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926</v>
      </c>
      <c r="B577" s="54" t="s">
        <v>927</v>
      </c>
      <c r="C577" s="31">
        <v>4301031244</v>
      </c>
      <c r="D577" s="732">
        <v>4640242180595</v>
      </c>
      <c r="E577" s="733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836" t="s">
        <v>928</v>
      </c>
      <c r="Q577" s="739"/>
      <c r="R577" s="739"/>
      <c r="S577" s="739"/>
      <c r="T577" s="740"/>
      <c r="U577" s="34"/>
      <c r="V577" s="34"/>
      <c r="W577" s="35" t="s">
        <v>69</v>
      </c>
      <c r="X577" s="723">
        <v>8</v>
      </c>
      <c r="Y577" s="724">
        <f t="shared" si="105"/>
        <v>8.4</v>
      </c>
      <c r="Z577" s="36">
        <f>IFERROR(IF(Y577=0,"",ROUNDUP(Y577/H577,0)*0.00753),"")</f>
        <v>1.506E-2</v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8.4952380952380953</v>
      </c>
      <c r="BN577" s="64">
        <f t="shared" si="107"/>
        <v>8.92</v>
      </c>
      <c r="BO577" s="64">
        <f t="shared" si="108"/>
        <v>1.2210012210012208E-2</v>
      </c>
      <c r="BP577" s="64">
        <f t="shared" si="109"/>
        <v>1.282051282051282E-2</v>
      </c>
    </row>
    <row r="578" spans="1:68" ht="27" customHeight="1" x14ac:dyDescent="0.25">
      <c r="A578" s="54" t="s">
        <v>930</v>
      </c>
      <c r="B578" s="54" t="s">
        <v>931</v>
      </c>
      <c r="C578" s="31">
        <v>4301031289</v>
      </c>
      <c r="D578" s="732">
        <v>4640242181615</v>
      </c>
      <c r="E578" s="733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819" t="s">
        <v>932</v>
      </c>
      <c r="Q578" s="739"/>
      <c r="R578" s="739"/>
      <c r="S578" s="739"/>
      <c r="T578" s="740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934</v>
      </c>
      <c r="B579" s="54" t="s">
        <v>935</v>
      </c>
      <c r="C579" s="31">
        <v>4301031285</v>
      </c>
      <c r="D579" s="732">
        <v>4640242181639</v>
      </c>
      <c r="E579" s="733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789" t="s">
        <v>936</v>
      </c>
      <c r="Q579" s="739"/>
      <c r="R579" s="739"/>
      <c r="S579" s="739"/>
      <c r="T579" s="740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938</v>
      </c>
      <c r="B580" s="54" t="s">
        <v>939</v>
      </c>
      <c r="C580" s="31">
        <v>4301031287</v>
      </c>
      <c r="D580" s="732">
        <v>4640242181622</v>
      </c>
      <c r="E580" s="733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856" t="s">
        <v>940</v>
      </c>
      <c r="Q580" s="739"/>
      <c r="R580" s="739"/>
      <c r="S580" s="739"/>
      <c r="T580" s="740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942</v>
      </c>
      <c r="B581" s="54" t="s">
        <v>943</v>
      </c>
      <c r="C581" s="31">
        <v>4301031203</v>
      </c>
      <c r="D581" s="732">
        <v>4640242180908</v>
      </c>
      <c r="E581" s="733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98" t="s">
        <v>944</v>
      </c>
      <c r="Q581" s="739"/>
      <c r="R581" s="739"/>
      <c r="S581" s="739"/>
      <c r="T581" s="740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4301031200</v>
      </c>
      <c r="D582" s="732">
        <v>4640242180489</v>
      </c>
      <c r="E582" s="733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860" t="s">
        <v>947</v>
      </c>
      <c r="Q582" s="739"/>
      <c r="R582" s="739"/>
      <c r="S582" s="739"/>
      <c r="T582" s="740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27" t="s">
        <v>71</v>
      </c>
      <c r="Q583" s="728"/>
      <c r="R583" s="728"/>
      <c r="S583" s="728"/>
      <c r="T583" s="728"/>
      <c r="U583" s="728"/>
      <c r="V583" s="729"/>
      <c r="W583" s="37" t="s">
        <v>72</v>
      </c>
      <c r="X583" s="725">
        <f>IFERROR(X576/H576,"0")+IFERROR(X577/H577,"0")+IFERROR(X578/H578,"0")+IFERROR(X579/H579,"0")+IFERROR(X580/H580,"0")+IFERROR(X581/H581,"0")+IFERROR(X582/H582,"0")</f>
        <v>1.9047619047619047</v>
      </c>
      <c r="Y583" s="725">
        <f>IFERROR(Y576/H576,"0")+IFERROR(Y577/H577,"0")+IFERROR(Y578/H578,"0")+IFERROR(Y579/H579,"0")+IFERROR(Y580/H580,"0")+IFERROR(Y581/H581,"0")+IFERROR(Y582/H582,"0")</f>
        <v>2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1.506E-2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27" t="s">
        <v>71</v>
      </c>
      <c r="Q584" s="728"/>
      <c r="R584" s="728"/>
      <c r="S584" s="728"/>
      <c r="T584" s="728"/>
      <c r="U584" s="728"/>
      <c r="V584" s="729"/>
      <c r="W584" s="37" t="s">
        <v>69</v>
      </c>
      <c r="X584" s="725">
        <f>IFERROR(SUM(X576:X582),"0")</f>
        <v>8</v>
      </c>
      <c r="Y584" s="725">
        <f>IFERROR(SUM(Y576:Y582),"0")</f>
        <v>8.4</v>
      </c>
      <c r="Z584" s="37"/>
      <c r="AA584" s="726"/>
      <c r="AB584" s="726"/>
      <c r="AC584" s="726"/>
    </row>
    <row r="585" spans="1:68" ht="14.25" customHeight="1" x14ac:dyDescent="0.25">
      <c r="A585" s="737" t="s">
        <v>73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948</v>
      </c>
      <c r="B586" s="54" t="s">
        <v>949</v>
      </c>
      <c r="C586" s="31">
        <v>4301051746</v>
      </c>
      <c r="D586" s="732">
        <v>4640242180533</v>
      </c>
      <c r="E586" s="733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50" t="s">
        <v>950</v>
      </c>
      <c r="Q586" s="739"/>
      <c r="R586" s="739"/>
      <c r="S586" s="739"/>
      <c r="T586" s="740"/>
      <c r="U586" s="34"/>
      <c r="V586" s="34"/>
      <c r="W586" s="35" t="s">
        <v>69</v>
      </c>
      <c r="X586" s="723">
        <v>24</v>
      </c>
      <c r="Y586" s="724">
        <f>IFERROR(IF(X586="",0,CEILING((X586/$H586),1)*$H586),"")</f>
        <v>31.2</v>
      </c>
      <c r="Z586" s="36">
        <f>IFERROR(IF(Y586=0,"",ROUNDUP(Y586/H586,0)*0.02175),"")</f>
        <v>8.6999999999999994E-2</v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25.735384615384618</v>
      </c>
      <c r="BN586" s="64">
        <f>IFERROR(Y586*I586/H586,"0")</f>
        <v>33.456000000000003</v>
      </c>
      <c r="BO586" s="64">
        <f>IFERROR(1/J586*(X586/H586),"0")</f>
        <v>5.4945054945054944E-2</v>
      </c>
      <c r="BP586" s="64">
        <f>IFERROR(1/J586*(Y586/H586),"0")</f>
        <v>7.1428571428571425E-2</v>
      </c>
    </row>
    <row r="587" spans="1:68" ht="27" customHeight="1" x14ac:dyDescent="0.25">
      <c r="A587" s="54" t="s">
        <v>952</v>
      </c>
      <c r="B587" s="54" t="s">
        <v>953</v>
      </c>
      <c r="C587" s="31">
        <v>4301051510</v>
      </c>
      <c r="D587" s="732">
        <v>4640242180540</v>
      </c>
      <c r="E587" s="733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1026" t="s">
        <v>954</v>
      </c>
      <c r="Q587" s="739"/>
      <c r="R587" s="739"/>
      <c r="S587" s="739"/>
      <c r="T587" s="740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956</v>
      </c>
      <c r="B588" s="54" t="s">
        <v>957</v>
      </c>
      <c r="C588" s="31">
        <v>4301051390</v>
      </c>
      <c r="D588" s="732">
        <v>4640242181233</v>
      </c>
      <c r="E588" s="733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824" t="s">
        <v>958</v>
      </c>
      <c r="Q588" s="739"/>
      <c r="R588" s="739"/>
      <c r="S588" s="739"/>
      <c r="T588" s="740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959</v>
      </c>
      <c r="B589" s="54" t="s">
        <v>960</v>
      </c>
      <c r="C589" s="31">
        <v>4301051448</v>
      </c>
      <c r="D589" s="732">
        <v>4640242181226</v>
      </c>
      <c r="E589" s="733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777" t="s">
        <v>961</v>
      </c>
      <c r="Q589" s="739"/>
      <c r="R589" s="739"/>
      <c r="S589" s="739"/>
      <c r="T589" s="740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27" t="s">
        <v>71</v>
      </c>
      <c r="Q590" s="728"/>
      <c r="R590" s="728"/>
      <c r="S590" s="728"/>
      <c r="T590" s="728"/>
      <c r="U590" s="728"/>
      <c r="V590" s="729"/>
      <c r="W590" s="37" t="s">
        <v>72</v>
      </c>
      <c r="X590" s="725">
        <f>IFERROR(X586/H586,"0")+IFERROR(X587/H587,"0")+IFERROR(X588/H588,"0")+IFERROR(X589/H589,"0")</f>
        <v>3.0769230769230771</v>
      </c>
      <c r="Y590" s="725">
        <f>IFERROR(Y586/H586,"0")+IFERROR(Y587/H587,"0")+IFERROR(Y588/H588,"0")+IFERROR(Y589/H589,"0")</f>
        <v>4</v>
      </c>
      <c r="Z590" s="725">
        <f>IFERROR(IF(Z586="",0,Z586),"0")+IFERROR(IF(Z587="",0,Z587),"0")+IFERROR(IF(Z588="",0,Z588),"0")+IFERROR(IF(Z589="",0,Z589),"0")</f>
        <v>8.6999999999999994E-2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27" t="s">
        <v>71</v>
      </c>
      <c r="Q591" s="728"/>
      <c r="R591" s="728"/>
      <c r="S591" s="728"/>
      <c r="T591" s="728"/>
      <c r="U591" s="728"/>
      <c r="V591" s="729"/>
      <c r="W591" s="37" t="s">
        <v>69</v>
      </c>
      <c r="X591" s="725">
        <f>IFERROR(SUM(X586:X589),"0")</f>
        <v>24</v>
      </c>
      <c r="Y591" s="725">
        <f>IFERROR(SUM(Y586:Y589),"0")</f>
        <v>31.2</v>
      </c>
      <c r="Z591" s="37"/>
      <c r="AA591" s="726"/>
      <c r="AB591" s="726"/>
      <c r="AC591" s="726"/>
    </row>
    <row r="592" spans="1:68" ht="14.25" customHeight="1" x14ac:dyDescent="0.25">
      <c r="A592" s="737" t="s">
        <v>213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962</v>
      </c>
      <c r="B593" s="54" t="s">
        <v>963</v>
      </c>
      <c r="C593" s="31">
        <v>4301060408</v>
      </c>
      <c r="D593" s="732">
        <v>4640242180120</v>
      </c>
      <c r="E593" s="733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1025" t="s">
        <v>964</v>
      </c>
      <c r="Q593" s="739"/>
      <c r="R593" s="739"/>
      <c r="S593" s="739"/>
      <c r="T593" s="740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966</v>
      </c>
      <c r="C594" s="31">
        <v>4301060354</v>
      </c>
      <c r="D594" s="732">
        <v>4640242180120</v>
      </c>
      <c r="E594" s="733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1136" t="s">
        <v>967</v>
      </c>
      <c r="Q594" s="739"/>
      <c r="R594" s="739"/>
      <c r="S594" s="739"/>
      <c r="T594" s="740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968</v>
      </c>
      <c r="B595" s="54" t="s">
        <v>969</v>
      </c>
      <c r="C595" s="31">
        <v>4301060407</v>
      </c>
      <c r="D595" s="732">
        <v>4640242180137</v>
      </c>
      <c r="E595" s="733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82" t="s">
        <v>970</v>
      </c>
      <c r="Q595" s="739"/>
      <c r="R595" s="739"/>
      <c r="S595" s="739"/>
      <c r="T595" s="740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968</v>
      </c>
      <c r="B596" s="54" t="s">
        <v>972</v>
      </c>
      <c r="C596" s="31">
        <v>4301060355</v>
      </c>
      <c r="D596" s="732">
        <v>4640242180137</v>
      </c>
      <c r="E596" s="733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40" t="s">
        <v>973</v>
      </c>
      <c r="Q596" s="739"/>
      <c r="R596" s="739"/>
      <c r="S596" s="739"/>
      <c r="T596" s="740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27" t="s">
        <v>71</v>
      </c>
      <c r="Q597" s="728"/>
      <c r="R597" s="728"/>
      <c r="S597" s="728"/>
      <c r="T597" s="728"/>
      <c r="U597" s="728"/>
      <c r="V597" s="729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27" t="s">
        <v>71</v>
      </c>
      <c r="Q598" s="728"/>
      <c r="R598" s="728"/>
      <c r="S598" s="728"/>
      <c r="T598" s="728"/>
      <c r="U598" s="728"/>
      <c r="V598" s="729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66" t="s">
        <v>974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37" t="s">
        <v>114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975</v>
      </c>
      <c r="B601" s="54" t="s">
        <v>976</v>
      </c>
      <c r="C601" s="31">
        <v>4301011951</v>
      </c>
      <c r="D601" s="732">
        <v>4640242180045</v>
      </c>
      <c r="E601" s="733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802" t="s">
        <v>977</v>
      </c>
      <c r="Q601" s="739"/>
      <c r="R601" s="739"/>
      <c r="S601" s="739"/>
      <c r="T601" s="740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979</v>
      </c>
      <c r="B602" s="54" t="s">
        <v>980</v>
      </c>
      <c r="C602" s="31">
        <v>4301011950</v>
      </c>
      <c r="D602" s="732">
        <v>4640242180601</v>
      </c>
      <c r="E602" s="733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38" t="s">
        <v>981</v>
      </c>
      <c r="Q602" s="739"/>
      <c r="R602" s="739"/>
      <c r="S602" s="739"/>
      <c r="T602" s="740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27" t="s">
        <v>71</v>
      </c>
      <c r="Q603" s="728"/>
      <c r="R603" s="728"/>
      <c r="S603" s="728"/>
      <c r="T603" s="728"/>
      <c r="U603" s="728"/>
      <c r="V603" s="729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27" t="s">
        <v>71</v>
      </c>
      <c r="Q604" s="728"/>
      <c r="R604" s="728"/>
      <c r="S604" s="728"/>
      <c r="T604" s="728"/>
      <c r="U604" s="728"/>
      <c r="V604" s="729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37" t="s">
        <v>166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983</v>
      </c>
      <c r="B606" s="54" t="s">
        <v>984</v>
      </c>
      <c r="C606" s="31">
        <v>4301020314</v>
      </c>
      <c r="D606" s="732">
        <v>4640242180090</v>
      </c>
      <c r="E606" s="733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97" t="s">
        <v>985</v>
      </c>
      <c r="Q606" s="739"/>
      <c r="R606" s="739"/>
      <c r="S606" s="739"/>
      <c r="T606" s="740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27" t="s">
        <v>71</v>
      </c>
      <c r="Q607" s="728"/>
      <c r="R607" s="728"/>
      <c r="S607" s="728"/>
      <c r="T607" s="728"/>
      <c r="U607" s="728"/>
      <c r="V607" s="729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27" t="s">
        <v>71</v>
      </c>
      <c r="Q608" s="728"/>
      <c r="R608" s="728"/>
      <c r="S608" s="728"/>
      <c r="T608" s="728"/>
      <c r="U608" s="728"/>
      <c r="V608" s="729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37" t="s">
        <v>64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987</v>
      </c>
      <c r="B610" s="54" t="s">
        <v>988</v>
      </c>
      <c r="C610" s="31">
        <v>4301031321</v>
      </c>
      <c r="D610" s="732">
        <v>4640242180076</v>
      </c>
      <c r="E610" s="733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1021" t="s">
        <v>989</v>
      </c>
      <c r="Q610" s="739"/>
      <c r="R610" s="739"/>
      <c r="S610" s="739"/>
      <c r="T610" s="740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27" t="s">
        <v>71</v>
      </c>
      <c r="Q611" s="728"/>
      <c r="R611" s="728"/>
      <c r="S611" s="728"/>
      <c r="T611" s="728"/>
      <c r="U611" s="728"/>
      <c r="V611" s="729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27" t="s">
        <v>71</v>
      </c>
      <c r="Q612" s="728"/>
      <c r="R612" s="728"/>
      <c r="S612" s="728"/>
      <c r="T612" s="728"/>
      <c r="U612" s="728"/>
      <c r="V612" s="729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37" t="s">
        <v>73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991</v>
      </c>
      <c r="B614" s="54" t="s">
        <v>992</v>
      </c>
      <c r="C614" s="31">
        <v>4301051780</v>
      </c>
      <c r="D614" s="732">
        <v>4640242180106</v>
      </c>
      <c r="E614" s="733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60" t="s">
        <v>993</v>
      </c>
      <c r="Q614" s="739"/>
      <c r="R614" s="739"/>
      <c r="S614" s="739"/>
      <c r="T614" s="740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27" t="s">
        <v>71</v>
      </c>
      <c r="Q615" s="728"/>
      <c r="R615" s="728"/>
      <c r="S615" s="728"/>
      <c r="T615" s="728"/>
      <c r="U615" s="728"/>
      <c r="V615" s="729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27" t="s">
        <v>71</v>
      </c>
      <c r="Q616" s="728"/>
      <c r="R616" s="728"/>
      <c r="S616" s="728"/>
      <c r="T616" s="728"/>
      <c r="U616" s="728"/>
      <c r="V616" s="729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895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896"/>
      <c r="P617" s="899" t="s">
        <v>995</v>
      </c>
      <c r="Q617" s="900"/>
      <c r="R617" s="900"/>
      <c r="S617" s="900"/>
      <c r="T617" s="900"/>
      <c r="U617" s="900"/>
      <c r="V617" s="757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3527.4599999999996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3587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896"/>
      <c r="P618" s="899" t="s">
        <v>996</v>
      </c>
      <c r="Q618" s="900"/>
      <c r="R618" s="900"/>
      <c r="S618" s="900"/>
      <c r="T618" s="900"/>
      <c r="U618" s="900"/>
      <c r="V618" s="757"/>
      <c r="W618" s="37" t="s">
        <v>69</v>
      </c>
      <c r="X618" s="725">
        <f>IFERROR(SUM(BM22:BM614),"0")</f>
        <v>3657.2148147158782</v>
      </c>
      <c r="Y618" s="725">
        <f>IFERROR(SUM(BN22:BN614),"0")</f>
        <v>3720.4940000000001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896"/>
      <c r="P619" s="899" t="s">
        <v>997</v>
      </c>
      <c r="Q619" s="900"/>
      <c r="R619" s="900"/>
      <c r="S619" s="900"/>
      <c r="T619" s="900"/>
      <c r="U619" s="900"/>
      <c r="V619" s="757"/>
      <c r="W619" s="37" t="s">
        <v>998</v>
      </c>
      <c r="X619" s="38">
        <f>ROUNDUP(SUM(BO22:BO614),0)</f>
        <v>6</v>
      </c>
      <c r="Y619" s="38">
        <f>ROUNDUP(SUM(BP22:BP614),0)</f>
        <v>6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896"/>
      <c r="P620" s="899" t="s">
        <v>999</v>
      </c>
      <c r="Q620" s="900"/>
      <c r="R620" s="900"/>
      <c r="S620" s="900"/>
      <c r="T620" s="900"/>
      <c r="U620" s="900"/>
      <c r="V620" s="757"/>
      <c r="W620" s="37" t="s">
        <v>69</v>
      </c>
      <c r="X620" s="725">
        <f>GrossWeightTotal+PalletQtyTotal*25</f>
        <v>3807.2148147158782</v>
      </c>
      <c r="Y620" s="725">
        <f>GrossWeightTotalR+PalletQtyTotalR*25</f>
        <v>3870.4940000000001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896"/>
      <c r="P621" s="899" t="s">
        <v>1000</v>
      </c>
      <c r="Q621" s="900"/>
      <c r="R621" s="900"/>
      <c r="S621" s="900"/>
      <c r="T621" s="900"/>
      <c r="U621" s="900"/>
      <c r="V621" s="757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295.51167105345189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306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896"/>
      <c r="P622" s="899" t="s">
        <v>1001</v>
      </c>
      <c r="Q622" s="900"/>
      <c r="R622" s="900"/>
      <c r="S622" s="900"/>
      <c r="T622" s="900"/>
      <c r="U622" s="900"/>
      <c r="V622" s="757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5.7043899999999992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51" t="s">
        <v>112</v>
      </c>
      <c r="D624" s="979"/>
      <c r="E624" s="979"/>
      <c r="F624" s="979"/>
      <c r="G624" s="979"/>
      <c r="H624" s="753"/>
      <c r="I624" s="751" t="s">
        <v>332</v>
      </c>
      <c r="J624" s="979"/>
      <c r="K624" s="979"/>
      <c r="L624" s="979"/>
      <c r="M624" s="979"/>
      <c r="N624" s="979"/>
      <c r="O624" s="979"/>
      <c r="P624" s="979"/>
      <c r="Q624" s="979"/>
      <c r="R624" s="979"/>
      <c r="S624" s="979"/>
      <c r="T624" s="979"/>
      <c r="U624" s="979"/>
      <c r="V624" s="753"/>
      <c r="W624" s="751" t="s">
        <v>624</v>
      </c>
      <c r="X624" s="753"/>
      <c r="Y624" s="751" t="s">
        <v>709</v>
      </c>
      <c r="Z624" s="979"/>
      <c r="AA624" s="979"/>
      <c r="AB624" s="753"/>
      <c r="AC624" s="715" t="s">
        <v>808</v>
      </c>
      <c r="AD624" s="751" t="s">
        <v>883</v>
      </c>
      <c r="AE624" s="753"/>
      <c r="AF624" s="716"/>
    </row>
    <row r="625" spans="1:32" ht="14.25" customHeight="1" thickTop="1" x14ac:dyDescent="0.2">
      <c r="A625" s="730" t="s">
        <v>1004</v>
      </c>
      <c r="B625" s="751" t="s">
        <v>63</v>
      </c>
      <c r="C625" s="751" t="s">
        <v>113</v>
      </c>
      <c r="D625" s="751" t="s">
        <v>138</v>
      </c>
      <c r="E625" s="751" t="s">
        <v>221</v>
      </c>
      <c r="F625" s="751" t="s">
        <v>243</v>
      </c>
      <c r="G625" s="751" t="s">
        <v>293</v>
      </c>
      <c r="H625" s="751" t="s">
        <v>112</v>
      </c>
      <c r="I625" s="751" t="s">
        <v>333</v>
      </c>
      <c r="J625" s="751" t="s">
        <v>358</v>
      </c>
      <c r="K625" s="751" t="s">
        <v>429</v>
      </c>
      <c r="L625" s="716"/>
      <c r="M625" s="751" t="s">
        <v>449</v>
      </c>
      <c r="N625" s="716"/>
      <c r="O625" s="751" t="s">
        <v>473</v>
      </c>
      <c r="P625" s="751" t="s">
        <v>490</v>
      </c>
      <c r="Q625" s="751" t="s">
        <v>493</v>
      </c>
      <c r="R625" s="751" t="s">
        <v>502</v>
      </c>
      <c r="S625" s="751" t="s">
        <v>516</v>
      </c>
      <c r="T625" s="751" t="s">
        <v>520</v>
      </c>
      <c r="U625" s="751" t="s">
        <v>528</v>
      </c>
      <c r="V625" s="751" t="s">
        <v>611</v>
      </c>
      <c r="W625" s="751" t="s">
        <v>625</v>
      </c>
      <c r="X625" s="751" t="s">
        <v>670</v>
      </c>
      <c r="Y625" s="751" t="s">
        <v>710</v>
      </c>
      <c r="Z625" s="751" t="s">
        <v>768</v>
      </c>
      <c r="AA625" s="751" t="s">
        <v>791</v>
      </c>
      <c r="AB625" s="751" t="s">
        <v>804</v>
      </c>
      <c r="AC625" s="751" t="s">
        <v>808</v>
      </c>
      <c r="AD625" s="751" t="s">
        <v>883</v>
      </c>
      <c r="AE625" s="751" t="s">
        <v>974</v>
      </c>
      <c r="AF625" s="716"/>
    </row>
    <row r="626" spans="1:32" ht="13.5" customHeight="1" thickBot="1" x14ac:dyDescent="0.25">
      <c r="A626" s="731"/>
      <c r="B626" s="752"/>
      <c r="C626" s="752"/>
      <c r="D626" s="752"/>
      <c r="E626" s="752"/>
      <c r="F626" s="752"/>
      <c r="G626" s="752"/>
      <c r="H626" s="752"/>
      <c r="I626" s="752"/>
      <c r="J626" s="752"/>
      <c r="K626" s="752"/>
      <c r="L626" s="716"/>
      <c r="M626" s="752"/>
      <c r="N626" s="716"/>
      <c r="O626" s="752"/>
      <c r="P626" s="752"/>
      <c r="Q626" s="752"/>
      <c r="R626" s="752"/>
      <c r="S626" s="752"/>
      <c r="T626" s="752"/>
      <c r="U626" s="752"/>
      <c r="V626" s="752"/>
      <c r="W626" s="752"/>
      <c r="X626" s="752"/>
      <c r="Y626" s="752"/>
      <c r="Z626" s="752"/>
      <c r="AA626" s="752"/>
      <c r="AB626" s="752"/>
      <c r="AC626" s="752"/>
      <c r="AD626" s="752"/>
      <c r="AE626" s="752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33.6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128.4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12.8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46">
        <f>IFERROR(Y370*1,"0")+IFERROR(Y374*1,"0")+IFERROR(Y375*1,"0")+IFERROR(Y376*1,"0")</f>
        <v>4.2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3023.4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117.96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227.04000000000002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39.6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66:E66"/>
    <mergeCell ref="D197:E19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219:T219"/>
    <mergeCell ref="P272:T272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2024-10-29T08:41:33Z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