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11,24 ДНР в Мариуполь ЛП доставка на ср\"/>
    </mc:Choice>
  </mc:AlternateContent>
  <xr:revisionPtr revIDLastSave="0" documentId="13_ncr:1_{6B01A008-8585-48DF-BA96-813F31F38C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BO539" i="1"/>
  <c r="BM539" i="1"/>
  <c r="Y539" i="1"/>
  <c r="P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BP428" i="1" s="1"/>
  <c r="P428" i="1"/>
  <c r="X426" i="1"/>
  <c r="X425" i="1"/>
  <c r="BO424" i="1"/>
  <c r="BM424" i="1"/>
  <c r="Y424" i="1"/>
  <c r="P424" i="1"/>
  <c r="BO423" i="1"/>
  <c r="BM423" i="1"/>
  <c r="Y423" i="1"/>
  <c r="Y426" i="1" s="1"/>
  <c r="P423" i="1"/>
  <c r="X421" i="1"/>
  <c r="X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10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Z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BP317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Y208" i="1" s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Z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O132" i="1"/>
  <c r="BM132" i="1"/>
  <c r="Y132" i="1"/>
  <c r="BO131" i="1"/>
  <c r="BM131" i="1"/>
  <c r="Y131" i="1"/>
  <c r="P131" i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51" i="1" l="1"/>
  <c r="BN351" i="1"/>
  <c r="Z351" i="1"/>
  <c r="BP357" i="1"/>
  <c r="BN357" i="1"/>
  <c r="Z357" i="1"/>
  <c r="BP408" i="1"/>
  <c r="BN408" i="1"/>
  <c r="Z408" i="1"/>
  <c r="BP432" i="1"/>
  <c r="BN432" i="1"/>
  <c r="Z432" i="1"/>
  <c r="BP463" i="1"/>
  <c r="BN463" i="1"/>
  <c r="Z463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X618" i="1"/>
  <c r="Z52" i="1"/>
  <c r="BN52" i="1"/>
  <c r="Z66" i="1"/>
  <c r="BN66" i="1"/>
  <c r="Z69" i="1"/>
  <c r="BN69" i="1"/>
  <c r="Y78" i="1"/>
  <c r="Z82" i="1"/>
  <c r="BN82" i="1"/>
  <c r="Z100" i="1"/>
  <c r="BN100" i="1"/>
  <c r="Z122" i="1"/>
  <c r="BN122" i="1"/>
  <c r="Z137" i="1"/>
  <c r="BN137" i="1"/>
  <c r="Z140" i="1"/>
  <c r="BN140" i="1"/>
  <c r="Z159" i="1"/>
  <c r="BN159" i="1"/>
  <c r="Z176" i="1"/>
  <c r="BN176" i="1"/>
  <c r="Z200" i="1"/>
  <c r="BN200" i="1"/>
  <c r="Z221" i="1"/>
  <c r="BN221" i="1"/>
  <c r="Z233" i="1"/>
  <c r="BN233" i="1"/>
  <c r="Z243" i="1"/>
  <c r="BN243" i="1"/>
  <c r="K627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Y283" i="1"/>
  <c r="Z294" i="1"/>
  <c r="BN294" i="1"/>
  <c r="Z308" i="1"/>
  <c r="Z309" i="1" s="1"/>
  <c r="BN308" i="1"/>
  <c r="BP308" i="1"/>
  <c r="Y309" i="1"/>
  <c r="Z313" i="1"/>
  <c r="Z314" i="1" s="1"/>
  <c r="BN313" i="1"/>
  <c r="BP313" i="1"/>
  <c r="Z317" i="1"/>
  <c r="BN317" i="1"/>
  <c r="Y320" i="1"/>
  <c r="U627" i="1"/>
  <c r="Z325" i="1"/>
  <c r="BN325" i="1"/>
  <c r="Z337" i="1"/>
  <c r="BN337" i="1"/>
  <c r="BP356" i="1"/>
  <c r="BN356" i="1"/>
  <c r="Z356" i="1"/>
  <c r="BP384" i="1"/>
  <c r="BN384" i="1"/>
  <c r="Z384" i="1"/>
  <c r="BP414" i="1"/>
  <c r="BN414" i="1"/>
  <c r="Z414" i="1"/>
  <c r="BP452" i="1"/>
  <c r="BN452" i="1"/>
  <c r="Z452" i="1"/>
  <c r="Y489" i="1"/>
  <c r="BP486" i="1"/>
  <c r="BN486" i="1"/>
  <c r="Z486" i="1"/>
  <c r="BP517" i="1"/>
  <c r="BN517" i="1"/>
  <c r="Z517" i="1"/>
  <c r="BP537" i="1"/>
  <c r="BN537" i="1"/>
  <c r="Z537" i="1"/>
  <c r="BP541" i="1"/>
  <c r="BN541" i="1"/>
  <c r="Z541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Y360" i="1"/>
  <c r="X621" i="1"/>
  <c r="E627" i="1"/>
  <c r="Z376" i="1"/>
  <c r="BN376" i="1"/>
  <c r="Z396" i="1"/>
  <c r="BN396" i="1"/>
  <c r="Z428" i="1"/>
  <c r="BN428" i="1"/>
  <c r="BP58" i="1"/>
  <c r="BN58" i="1"/>
  <c r="Z58" i="1"/>
  <c r="BP75" i="1"/>
  <c r="BN75" i="1"/>
  <c r="Z75" i="1"/>
  <c r="BP84" i="1"/>
  <c r="BN84" i="1"/>
  <c r="Z84" i="1"/>
  <c r="BP107" i="1"/>
  <c r="BN107" i="1"/>
  <c r="Z107" i="1"/>
  <c r="BP124" i="1"/>
  <c r="BN124" i="1"/>
  <c r="Z124" i="1"/>
  <c r="BP132" i="1"/>
  <c r="BN132" i="1"/>
  <c r="Z132" i="1"/>
  <c r="BP142" i="1"/>
  <c r="BN142" i="1"/>
  <c r="Z142" i="1"/>
  <c r="Y165" i="1"/>
  <c r="BP163" i="1"/>
  <c r="BN163" i="1"/>
  <c r="Z163" i="1"/>
  <c r="BP178" i="1"/>
  <c r="BN178" i="1"/>
  <c r="Z178" i="1"/>
  <c r="Y191" i="1"/>
  <c r="BP190" i="1"/>
  <c r="BN190" i="1"/>
  <c r="Z190" i="1"/>
  <c r="Z191" i="1" s="1"/>
  <c r="BP194" i="1"/>
  <c r="BN194" i="1"/>
  <c r="Z194" i="1"/>
  <c r="BP207" i="1"/>
  <c r="BN207" i="1"/>
  <c r="Z207" i="1"/>
  <c r="BP211" i="1"/>
  <c r="BN211" i="1"/>
  <c r="Z211" i="1"/>
  <c r="Y239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82" i="1"/>
  <c r="BN382" i="1"/>
  <c r="Z382" i="1"/>
  <c r="BP390" i="1"/>
  <c r="BN390" i="1"/>
  <c r="Z390" i="1"/>
  <c r="BP602" i="1"/>
  <c r="BN602" i="1"/>
  <c r="Z602" i="1"/>
  <c r="Y612" i="1"/>
  <c r="Y611" i="1"/>
  <c r="BP610" i="1"/>
  <c r="BN610" i="1"/>
  <c r="Z610" i="1"/>
  <c r="Z611" i="1" s="1"/>
  <c r="B627" i="1"/>
  <c r="X619" i="1"/>
  <c r="X620" i="1" s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50" i="1"/>
  <c r="BN50" i="1"/>
  <c r="Z50" i="1"/>
  <c r="D627" i="1"/>
  <c r="BP64" i="1"/>
  <c r="BN64" i="1"/>
  <c r="Z64" i="1"/>
  <c r="BP76" i="1"/>
  <c r="BN76" i="1"/>
  <c r="Z76" i="1"/>
  <c r="BP94" i="1"/>
  <c r="BN94" i="1"/>
  <c r="Z94" i="1"/>
  <c r="BP115" i="1"/>
  <c r="BN115" i="1"/>
  <c r="Z115" i="1"/>
  <c r="BP131" i="1"/>
  <c r="BN131" i="1"/>
  <c r="Z131" i="1"/>
  <c r="BP133" i="1"/>
  <c r="BN133" i="1"/>
  <c r="Z133" i="1"/>
  <c r="BP153" i="1"/>
  <c r="BN153" i="1"/>
  <c r="Z153" i="1"/>
  <c r="Y180" i="1"/>
  <c r="BP174" i="1"/>
  <c r="BN174" i="1"/>
  <c r="Z174" i="1"/>
  <c r="BP198" i="1"/>
  <c r="BN198" i="1"/>
  <c r="Z198" i="1"/>
  <c r="BP219" i="1"/>
  <c r="BN219" i="1"/>
  <c r="Z219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BP303" i="1"/>
  <c r="BN303" i="1"/>
  <c r="Z303" i="1"/>
  <c r="BP335" i="1"/>
  <c r="BN335" i="1"/>
  <c r="Z335" i="1"/>
  <c r="BP345" i="1"/>
  <c r="BN345" i="1"/>
  <c r="Z345" i="1"/>
  <c r="BP365" i="1"/>
  <c r="BN365" i="1"/>
  <c r="Z365" i="1"/>
  <c r="Y371" i="1"/>
  <c r="BP370" i="1"/>
  <c r="BN370" i="1"/>
  <c r="Z370" i="1"/>
  <c r="Z371" i="1" s="1"/>
  <c r="BP374" i="1"/>
  <c r="BN374" i="1"/>
  <c r="Z374" i="1"/>
  <c r="BP386" i="1"/>
  <c r="BN386" i="1"/>
  <c r="Z386" i="1"/>
  <c r="BP402" i="1"/>
  <c r="BN402" i="1"/>
  <c r="Z402" i="1"/>
  <c r="BP424" i="1"/>
  <c r="BN424" i="1"/>
  <c r="Z424" i="1"/>
  <c r="Y438" i="1"/>
  <c r="Y437" i="1"/>
  <c r="BP436" i="1"/>
  <c r="BN436" i="1"/>
  <c r="Z436" i="1"/>
  <c r="Z437" i="1" s="1"/>
  <c r="Y443" i="1"/>
  <c r="BP442" i="1"/>
  <c r="BN442" i="1"/>
  <c r="Z442" i="1"/>
  <c r="Z443" i="1" s="1"/>
  <c r="Y465" i="1"/>
  <c r="BP446" i="1"/>
  <c r="BN446" i="1"/>
  <c r="Z446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Y88" i="1"/>
  <c r="Y96" i="1"/>
  <c r="Y102" i="1"/>
  <c r="Y117" i="1"/>
  <c r="F627" i="1"/>
  <c r="Y135" i="1"/>
  <c r="Y144" i="1"/>
  <c r="H627" i="1"/>
  <c r="Y238" i="1"/>
  <c r="Y246" i="1"/>
  <c r="Y270" i="1"/>
  <c r="Y295" i="1"/>
  <c r="Y304" i="1"/>
  <c r="Y319" i="1"/>
  <c r="Y367" i="1"/>
  <c r="Y366" i="1"/>
  <c r="Y377" i="1"/>
  <c r="BP392" i="1"/>
  <c r="BN392" i="1"/>
  <c r="Z392" i="1"/>
  <c r="BP416" i="1"/>
  <c r="BN416" i="1"/>
  <c r="Z416" i="1"/>
  <c r="BP430" i="1"/>
  <c r="BN430" i="1"/>
  <c r="Z430" i="1"/>
  <c r="BP450" i="1"/>
  <c r="BN450" i="1"/>
  <c r="Z450" i="1"/>
  <c r="BP461" i="1"/>
  <c r="BN461" i="1"/>
  <c r="Z461" i="1"/>
  <c r="BP484" i="1"/>
  <c r="BN484" i="1"/>
  <c r="Z484" i="1"/>
  <c r="BP515" i="1"/>
  <c r="BN515" i="1"/>
  <c r="Z515" i="1"/>
  <c r="BP520" i="1"/>
  <c r="BN520" i="1"/>
  <c r="Z520" i="1"/>
  <c r="BP535" i="1"/>
  <c r="BN535" i="1"/>
  <c r="Z535" i="1"/>
  <c r="AE627" i="1"/>
  <c r="Y603" i="1"/>
  <c r="BP601" i="1"/>
  <c r="BN601" i="1"/>
  <c r="Z601" i="1"/>
  <c r="Z603" i="1" s="1"/>
  <c r="Y398" i="1"/>
  <c r="X627" i="1"/>
  <c r="Y434" i="1"/>
  <c r="Y47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6" i="1"/>
  <c r="BP195" i="1"/>
  <c r="BN195" i="1"/>
  <c r="Z195" i="1"/>
  <c r="BP199" i="1"/>
  <c r="BN199" i="1"/>
  <c r="Z199" i="1"/>
  <c r="BP212" i="1"/>
  <c r="BN212" i="1"/>
  <c r="Z212" i="1"/>
  <c r="Y214" i="1"/>
  <c r="Y224" i="1"/>
  <c r="Y225" i="1"/>
  <c r="BP216" i="1"/>
  <c r="BN216" i="1"/>
  <c r="Z216" i="1"/>
  <c r="BP220" i="1"/>
  <c r="BN220" i="1"/>
  <c r="Z220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Y172" i="1"/>
  <c r="Z175" i="1"/>
  <c r="BN175" i="1"/>
  <c r="Z177" i="1"/>
  <c r="BN177" i="1"/>
  <c r="Y185" i="1"/>
  <c r="Z183" i="1"/>
  <c r="Z185" i="1" s="1"/>
  <c r="BN183" i="1"/>
  <c r="BP184" i="1"/>
  <c r="BN184" i="1"/>
  <c r="Y202" i="1"/>
  <c r="BP197" i="1"/>
  <c r="BN197" i="1"/>
  <c r="Z197" i="1"/>
  <c r="BP201" i="1"/>
  <c r="BN201" i="1"/>
  <c r="Z201" i="1"/>
  <c r="Y203" i="1"/>
  <c r="J627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I627" i="1"/>
  <c r="Y192" i="1"/>
  <c r="Z228" i="1"/>
  <c r="BN228" i="1"/>
  <c r="BP228" i="1"/>
  <c r="Z230" i="1"/>
  <c r="BN230" i="1"/>
  <c r="Z232" i="1"/>
  <c r="BN232" i="1"/>
  <c r="Z234" i="1"/>
  <c r="BN234" i="1"/>
  <c r="Z236" i="1"/>
  <c r="BN236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R627" i="1"/>
  <c r="Z300" i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BP346" i="1"/>
  <c r="BN346" i="1"/>
  <c r="Z346" i="1"/>
  <c r="Y348" i="1"/>
  <c r="Y353" i="1"/>
  <c r="BP350" i="1"/>
  <c r="BN350" i="1"/>
  <c r="Z350" i="1"/>
  <c r="Y361" i="1"/>
  <c r="BP364" i="1"/>
  <c r="BN364" i="1"/>
  <c r="Z364" i="1"/>
  <c r="V627" i="1"/>
  <c r="Y378" i="1"/>
  <c r="BP383" i="1"/>
  <c r="BN383" i="1"/>
  <c r="Z383" i="1"/>
  <c r="Y393" i="1"/>
  <c r="BP387" i="1"/>
  <c r="BN387" i="1"/>
  <c r="Z387" i="1"/>
  <c r="Z223" i="1"/>
  <c r="BN223" i="1"/>
  <c r="Y257" i="1"/>
  <c r="Y332" i="1"/>
  <c r="BP342" i="1"/>
  <c r="BN342" i="1"/>
  <c r="BP344" i="1"/>
  <c r="BN344" i="1"/>
  <c r="Z344" i="1"/>
  <c r="BP352" i="1"/>
  <c r="BN352" i="1"/>
  <c r="Z352" i="1"/>
  <c r="Y354" i="1"/>
  <c r="BP358" i="1"/>
  <c r="BN358" i="1"/>
  <c r="Z358" i="1"/>
  <c r="BP375" i="1"/>
  <c r="BN375" i="1"/>
  <c r="Z375" i="1"/>
  <c r="Z377" i="1" s="1"/>
  <c r="BP385" i="1"/>
  <c r="BN385" i="1"/>
  <c r="Z385" i="1"/>
  <c r="BP389" i="1"/>
  <c r="BN389" i="1"/>
  <c r="Z389" i="1"/>
  <c r="Y399" i="1"/>
  <c r="Y405" i="1"/>
  <c r="Y409" i="1"/>
  <c r="Y421" i="1"/>
  <c r="Y425" i="1"/>
  <c r="Y433" i="1"/>
  <c r="Y466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BP536" i="1"/>
  <c r="BN536" i="1"/>
  <c r="Z536" i="1"/>
  <c r="BP540" i="1"/>
  <c r="BN540" i="1"/>
  <c r="Z54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Z391" i="1"/>
  <c r="BN391" i="1"/>
  <c r="Y394" i="1"/>
  <c r="Z397" i="1"/>
  <c r="BN397" i="1"/>
  <c r="Z401" i="1"/>
  <c r="BN401" i="1"/>
  <c r="BP401" i="1"/>
  <c r="Z403" i="1"/>
  <c r="BN403" i="1"/>
  <c r="Z407" i="1"/>
  <c r="Z409" i="1" s="1"/>
  <c r="BN407" i="1"/>
  <c r="BP407" i="1"/>
  <c r="Z413" i="1"/>
  <c r="BN413" i="1"/>
  <c r="BP413" i="1"/>
  <c r="Z415" i="1"/>
  <c r="BN415" i="1"/>
  <c r="Z417" i="1"/>
  <c r="BN417" i="1"/>
  <c r="Z419" i="1"/>
  <c r="BN419" i="1"/>
  <c r="Y420" i="1"/>
  <c r="Z423" i="1"/>
  <c r="Z425" i="1" s="1"/>
  <c r="BN423" i="1"/>
  <c r="BP423" i="1"/>
  <c r="Z429" i="1"/>
  <c r="BN429" i="1"/>
  <c r="Z431" i="1"/>
  <c r="BN431" i="1"/>
  <c r="Y627" i="1"/>
  <c r="Y444" i="1"/>
  <c r="Z447" i="1"/>
  <c r="BN447" i="1"/>
  <c r="Z449" i="1"/>
  <c r="BN449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Z474" i="1"/>
  <c r="Z475" i="1" s="1"/>
  <c r="BN474" i="1"/>
  <c r="Z479" i="1"/>
  <c r="Z480" i="1" s="1"/>
  <c r="BN479" i="1"/>
  <c r="BP479" i="1"/>
  <c r="Z483" i="1"/>
  <c r="BN483" i="1"/>
  <c r="BP483" i="1"/>
  <c r="Z485" i="1"/>
  <c r="BN485" i="1"/>
  <c r="AA627" i="1"/>
  <c r="Y504" i="1"/>
  <c r="Z501" i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Y532" i="1"/>
  <c r="Y544" i="1"/>
  <c r="BP534" i="1"/>
  <c r="BN534" i="1"/>
  <c r="Z534" i="1"/>
  <c r="BP539" i="1"/>
  <c r="BN539" i="1"/>
  <c r="Z539" i="1"/>
  <c r="Y543" i="1"/>
  <c r="BP547" i="1"/>
  <c r="BN547" i="1"/>
  <c r="Z547" i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9" i="1" l="1"/>
  <c r="Z347" i="1"/>
  <c r="Z366" i="1"/>
  <c r="Z304" i="1"/>
  <c r="Z269" i="1"/>
  <c r="Z245" i="1"/>
  <c r="Z554" i="1"/>
  <c r="Z573" i="1"/>
  <c r="Z398" i="1"/>
  <c r="Z465" i="1"/>
  <c r="Z433" i="1"/>
  <c r="Z531" i="1"/>
  <c r="Z179" i="1"/>
  <c r="Z144" i="1"/>
  <c r="Z54" i="1"/>
  <c r="Z543" i="1"/>
  <c r="Z504" i="1"/>
  <c r="Z420" i="1"/>
  <c r="Z404" i="1"/>
  <c r="Z360" i="1"/>
  <c r="Z393" i="1"/>
  <c r="Z283" i="1"/>
  <c r="Z257" i="1"/>
  <c r="Z238" i="1"/>
  <c r="Z134" i="1"/>
  <c r="Z126" i="1"/>
  <c r="Z102" i="1"/>
  <c r="Z87" i="1"/>
  <c r="Z59" i="1"/>
  <c r="Z213" i="1"/>
  <c r="Z202" i="1"/>
  <c r="Y619" i="1"/>
  <c r="Z224" i="1"/>
  <c r="Z488" i="1"/>
  <c r="Z597" i="1"/>
  <c r="Z583" i="1"/>
  <c r="Z566" i="1"/>
  <c r="Z525" i="1"/>
  <c r="Z353" i="1"/>
  <c r="Z338" i="1"/>
  <c r="Z331" i="1"/>
  <c r="Z117" i="1"/>
  <c r="Z109" i="1"/>
  <c r="Z96" i="1"/>
  <c r="Z78" i="1"/>
  <c r="Z71" i="1"/>
  <c r="Z35" i="1"/>
  <c r="Y621" i="1"/>
  <c r="Y618" i="1"/>
  <c r="Y617" i="1"/>
  <c r="Z622" i="1" l="1"/>
  <c r="Y620" i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<sst xmlns="http://schemas.openxmlformats.org/spreadsheetml/2006/main" count="2901" uniqueCount="1021">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</sst>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5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45596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Четверг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 t="s">
        <v>19</v>
      </c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20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21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22</v>
      </c>
      <c r="Q10" s="937"/>
      <c r="R10" s="938"/>
      <c r="U10" s="24" t="s">
        <v>23</v>
      </c>
      <c r="V10" s="776" t="s">
        <v>24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4"/>
      <c r="R11" s="875"/>
      <c r="U11" s="24" t="s">
        <v>27</v>
      </c>
      <c r="V11" s="1046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29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30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31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32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33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34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35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887" t="s">
        <v>38</v>
      </c>
      <c r="D17" s="773" t="s">
        <v>39</v>
      </c>
      <c r="E17" s="84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843"/>
      <c r="R17" s="843"/>
      <c r="S17" s="843"/>
      <c r="T17" s="844"/>
      <c r="U17" s="1125" t="s">
        <v>51</v>
      </c>
      <c r="V17" s="755"/>
      <c r="W17" s="773" t="s">
        <v>52</v>
      </c>
      <c r="X17" s="773" t="s">
        <v>53</v>
      </c>
      <c r="Y17" s="1126" t="s">
        <v>54</v>
      </c>
      <c r="Z17" s="1017" t="s">
        <v>55</v>
      </c>
      <c r="AA17" s="993" t="s">
        <v>56</v>
      </c>
      <c r="AB17" s="993" t="s">
        <v>57</v>
      </c>
      <c r="AC17" s="993" t="s">
        <v>58</v>
      </c>
      <c r="AD17" s="993" t="s">
        <v>59</v>
      </c>
      <c r="AE17" s="1080"/>
      <c r="AF17" s="1081"/>
      <c r="AG17" s="66"/>
      <c r="BD17" s="65" t="s">
        <v>60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64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71</v>
      </c>
      <c r="Q23" s="740"/>
      <c r="R23" s="740"/>
      <c r="S23" s="740"/>
      <c r="T23" s="740"/>
      <c r="U23" s="740"/>
      <c r="V23" s="741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71</v>
      </c>
      <c r="Q24" s="740"/>
      <c r="R24" s="740"/>
      <c r="S24" s="740"/>
      <c r="T24" s="740"/>
      <c r="U24" s="740"/>
      <c r="V24" s="741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73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27">
        <v>4607091383881</v>
      </c>
      <c r="E26" s="728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2"/>
      <c r="R26" s="732"/>
      <c r="S26" s="732"/>
      <c r="T26" s="733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27">
        <v>4680115885912</v>
      </c>
      <c r="E27" s="728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83" t="s">
        <v>80</v>
      </c>
      <c r="Q27" s="732"/>
      <c r="R27" s="732"/>
      <c r="S27" s="732"/>
      <c r="T27" s="733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3" t="s">
        <v>92</v>
      </c>
      <c r="Q31" s="732"/>
      <c r="R31" s="732"/>
      <c r="S31" s="732"/>
      <c r="T31" s="733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27">
        <v>4607091383911</v>
      </c>
      <c r="E32" s="728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2"/>
      <c r="R32" s="732"/>
      <c r="S32" s="732"/>
      <c r="T32" s="733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27">
        <v>4680115885905</v>
      </c>
      <c r="E33" s="728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30" t="s">
        <v>99</v>
      </c>
      <c r="Q33" s="732"/>
      <c r="R33" s="732"/>
      <c r="S33" s="732"/>
      <c r="T33" s="733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71</v>
      </c>
      <c r="Q35" s="740"/>
      <c r="R35" s="740"/>
      <c r="S35" s="740"/>
      <c r="T35" s="740"/>
      <c r="U35" s="740"/>
      <c r="V35" s="741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71</v>
      </c>
      <c r="Q36" s="740"/>
      <c r="R36" s="740"/>
      <c r="S36" s="740"/>
      <c r="T36" s="740"/>
      <c r="U36" s="740"/>
      <c r="V36" s="741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103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71</v>
      </c>
      <c r="Q39" s="740"/>
      <c r="R39" s="740"/>
      <c r="S39" s="740"/>
      <c r="T39" s="740"/>
      <c r="U39" s="740"/>
      <c r="V39" s="741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71</v>
      </c>
      <c r="Q40" s="740"/>
      <c r="R40" s="740"/>
      <c r="S40" s="740"/>
      <c r="T40" s="740"/>
      <c r="U40" s="740"/>
      <c r="V40" s="741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109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71</v>
      </c>
      <c r="Q43" s="740"/>
      <c r="R43" s="740"/>
      <c r="S43" s="740"/>
      <c r="T43" s="740"/>
      <c r="U43" s="740"/>
      <c r="V43" s="741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71</v>
      </c>
      <c r="Q44" s="740"/>
      <c r="R44" s="740"/>
      <c r="S44" s="740"/>
      <c r="T44" s="740"/>
      <c r="U44" s="740"/>
      <c r="V44" s="741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112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113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114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7">
        <v>4607091385670</v>
      </c>
      <c r="E48" s="728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2"/>
      <c r="R48" s="732"/>
      <c r="S48" s="732"/>
      <c r="T48" s="733"/>
      <c r="U48" s="34"/>
      <c r="V48" s="34"/>
      <c r="W48" s="35" t="s">
        <v>69</v>
      </c>
      <c r="X48" s="723">
        <v>950</v>
      </c>
      <c r="Y48" s="724">
        <f t="shared" ref="Y48:Y53" si="6">IFERROR(IF(X48="",0,CEILING((X48/$H48),1)*$H48),"")</f>
        <v>950.40000000000009</v>
      </c>
      <c r="Z48" s="36">
        <f>IFERROR(IF(Y48=0,"",ROUNDUP(Y48/H48,0)*0.02175),"")</f>
        <v>1.9139999999999999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992.22222222222217</v>
      </c>
      <c r="BN48" s="64">
        <f t="shared" ref="BN48:BN53" si="8">IFERROR(Y48*I48/H48,"0")</f>
        <v>992.64</v>
      </c>
      <c r="BO48" s="64">
        <f t="shared" ref="BO48:BO53" si="9">IFERROR(1/J48*(X48/H48),"0")</f>
        <v>1.5707671957671956</v>
      </c>
      <c r="BP48" s="64">
        <f t="shared" ref="BP48:BP53" si="10">IFERROR(1/J48*(Y48/H48),"0")</f>
        <v>1.5714285714285714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7">
        <v>4607091385670</v>
      </c>
      <c r="E49" s="728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2"/>
      <c r="R49" s="732"/>
      <c r="S49" s="732"/>
      <c r="T49" s="733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7">
        <v>4607091385687</v>
      </c>
      <c r="E51" s="728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2"/>
      <c r="R51" s="732"/>
      <c r="S51" s="732"/>
      <c r="T51" s="733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27">
        <v>4680115882539</v>
      </c>
      <c r="E52" s="728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2"/>
      <c r="R52" s="732"/>
      <c r="S52" s="732"/>
      <c r="T52" s="733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71</v>
      </c>
      <c r="Q54" s="740"/>
      <c r="R54" s="740"/>
      <c r="S54" s="740"/>
      <c r="T54" s="740"/>
      <c r="U54" s="740"/>
      <c r="V54" s="741"/>
      <c r="W54" s="37" t="s">
        <v>72</v>
      </c>
      <c r="X54" s="725">
        <f>IFERROR(X48/H48,"0")+IFERROR(X49/H49,"0")+IFERROR(X50/H50,"0")+IFERROR(X51/H51,"0")+IFERROR(X52/H52,"0")+IFERROR(X53/H53,"0")</f>
        <v>87.962962962962962</v>
      </c>
      <c r="Y54" s="725">
        <f>IFERROR(Y48/H48,"0")+IFERROR(Y49/H49,"0")+IFERROR(Y50/H50,"0")+IFERROR(Y51/H51,"0")+IFERROR(Y52/H52,"0")+IFERROR(Y53/H53,"0")</f>
        <v>88</v>
      </c>
      <c r="Z54" s="725">
        <f>IFERROR(IF(Z48="",0,Z48),"0")+IFERROR(IF(Z49="",0,Z49),"0")+IFERROR(IF(Z50="",0,Z50),"0")+IFERROR(IF(Z51="",0,Z51),"0")+IFERROR(IF(Z52="",0,Z52),"0")+IFERROR(IF(Z53="",0,Z53),"0")</f>
        <v>1.9139999999999999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71</v>
      </c>
      <c r="Q55" s="740"/>
      <c r="R55" s="740"/>
      <c r="S55" s="740"/>
      <c r="T55" s="740"/>
      <c r="U55" s="740"/>
      <c r="V55" s="741"/>
      <c r="W55" s="37" t="s">
        <v>69</v>
      </c>
      <c r="X55" s="725">
        <f>IFERROR(SUM(X48:X53),"0")</f>
        <v>950</v>
      </c>
      <c r="Y55" s="725">
        <f>IFERROR(SUM(Y48:Y53),"0")</f>
        <v>950.40000000000009</v>
      </c>
      <c r="Z55" s="37"/>
      <c r="AA55" s="726"/>
      <c r="AB55" s="726"/>
      <c r="AC55" s="726"/>
    </row>
    <row r="56" spans="1:68" ht="14.25" customHeight="1" x14ac:dyDescent="0.25">
      <c r="A56" s="742" t="s">
        <v>73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71</v>
      </c>
      <c r="Q59" s="740"/>
      <c r="R59" s="740"/>
      <c r="S59" s="740"/>
      <c r="T59" s="740"/>
      <c r="U59" s="740"/>
      <c r="V59" s="741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71</v>
      </c>
      <c r="Q60" s="740"/>
      <c r="R60" s="740"/>
      <c r="S60" s="740"/>
      <c r="T60" s="740"/>
      <c r="U60" s="740"/>
      <c r="V60" s="741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138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114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2"/>
      <c r="R63" s="732"/>
      <c r="S63" s="732"/>
      <c r="T63" s="733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904" t="s">
        <v>159</v>
      </c>
      <c r="Q68" s="732"/>
      <c r="R68" s="732"/>
      <c r="S68" s="732"/>
      <c r="T68" s="733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69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71</v>
      </c>
      <c r="Q71" s="740"/>
      <c r="R71" s="740"/>
      <c r="S71" s="740"/>
      <c r="T71" s="740"/>
      <c r="U71" s="740"/>
      <c r="V71" s="741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71</v>
      </c>
      <c r="Q72" s="740"/>
      <c r="R72" s="740"/>
      <c r="S72" s="740"/>
      <c r="T72" s="740"/>
      <c r="U72" s="740"/>
      <c r="V72" s="741"/>
      <c r="W72" s="37" t="s">
        <v>69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166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69</v>
      </c>
      <c r="X74" s="723">
        <v>300</v>
      </c>
      <c r="Y74" s="724">
        <f>IFERROR(IF(X74="",0,CEILING((X74/$H74),1)*$H74),"")</f>
        <v>302.40000000000003</v>
      </c>
      <c r="Z74" s="36">
        <f>IFERROR(IF(Y74=0,"",ROUNDUP(Y74/H74,0)*0.02175),"")</f>
        <v>0.60899999999999999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313.33333333333331</v>
      </c>
      <c r="BN74" s="64">
        <f>IFERROR(Y74*I74/H74,"0")</f>
        <v>315.83999999999997</v>
      </c>
      <c r="BO74" s="64">
        <f>IFERROR(1/J74*(X74/H74),"0")</f>
        <v>0.49603174603174593</v>
      </c>
      <c r="BP74" s="64">
        <f>IFERROR(1/J74*(Y74/H74),"0")</f>
        <v>0.5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30" t="s">
        <v>175</v>
      </c>
      <c r="Q76" s="732"/>
      <c r="R76" s="732"/>
      <c r="S76" s="732"/>
      <c r="T76" s="733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71</v>
      </c>
      <c r="Q78" s="740"/>
      <c r="R78" s="740"/>
      <c r="S78" s="740"/>
      <c r="T78" s="740"/>
      <c r="U78" s="740"/>
      <c r="V78" s="741"/>
      <c r="W78" s="37" t="s">
        <v>72</v>
      </c>
      <c r="X78" s="725">
        <f>IFERROR(X74/H74,"0")+IFERROR(X75/H75,"0")+IFERROR(X76/H76,"0")+IFERROR(X77/H77,"0")</f>
        <v>27.777777777777775</v>
      </c>
      <c r="Y78" s="725">
        <f>IFERROR(Y74/H74,"0")+IFERROR(Y75/H75,"0")+IFERROR(Y76/H76,"0")+IFERROR(Y77/H77,"0")</f>
        <v>28</v>
      </c>
      <c r="Z78" s="725">
        <f>IFERROR(IF(Z74="",0,Z74),"0")+IFERROR(IF(Z75="",0,Z75),"0")+IFERROR(IF(Z76="",0,Z76),"0")+IFERROR(IF(Z77="",0,Z77),"0")</f>
        <v>0.60899999999999999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71</v>
      </c>
      <c r="Q79" s="740"/>
      <c r="R79" s="740"/>
      <c r="S79" s="740"/>
      <c r="T79" s="740"/>
      <c r="U79" s="740"/>
      <c r="V79" s="741"/>
      <c r="W79" s="37" t="s">
        <v>69</v>
      </c>
      <c r="X79" s="725">
        <f>IFERROR(SUM(X74:X77),"0")</f>
        <v>300</v>
      </c>
      <c r="Y79" s="725">
        <f>IFERROR(SUM(Y74:Y77),"0")</f>
        <v>302.40000000000003</v>
      </c>
      <c r="Z79" s="37"/>
      <c r="AA79" s="726"/>
      <c r="AB79" s="726"/>
      <c r="AC79" s="726"/>
    </row>
    <row r="80" spans="1:68" ht="14.25" customHeight="1" x14ac:dyDescent="0.25">
      <c r="A80" s="742" t="s">
        <v>64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71</v>
      </c>
      <c r="Q87" s="740"/>
      <c r="R87" s="740"/>
      <c r="S87" s="740"/>
      <c r="T87" s="740"/>
      <c r="U87" s="740"/>
      <c r="V87" s="741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71</v>
      </c>
      <c r="Q88" s="740"/>
      <c r="R88" s="740"/>
      <c r="S88" s="740"/>
      <c r="T88" s="740"/>
      <c r="U88" s="740"/>
      <c r="V88" s="741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73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6" t="s">
        <v>195</v>
      </c>
      <c r="Q90" s="732"/>
      <c r="R90" s="732"/>
      <c r="S90" s="732"/>
      <c r="T90" s="733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9" t="s">
        <v>200</v>
      </c>
      <c r="Q91" s="732"/>
      <c r="R91" s="732"/>
      <c r="S91" s="732"/>
      <c r="T91" s="733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9" t="s">
        <v>204</v>
      </c>
      <c r="Q92" s="732"/>
      <c r="R92" s="732"/>
      <c r="S92" s="732"/>
      <c r="T92" s="733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31" t="s">
        <v>207</v>
      </c>
      <c r="Q93" s="732"/>
      <c r="R93" s="732"/>
      <c r="S93" s="732"/>
      <c r="T93" s="733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71</v>
      </c>
      <c r="Q96" s="740"/>
      <c r="R96" s="740"/>
      <c r="S96" s="740"/>
      <c r="T96" s="740"/>
      <c r="U96" s="740"/>
      <c r="V96" s="741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71</v>
      </c>
      <c r="Q97" s="740"/>
      <c r="R97" s="740"/>
      <c r="S97" s="740"/>
      <c r="T97" s="740"/>
      <c r="U97" s="740"/>
      <c r="V97" s="741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213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71</v>
      </c>
      <c r="Q102" s="740"/>
      <c r="R102" s="740"/>
      <c r="S102" s="740"/>
      <c r="T102" s="740"/>
      <c r="U102" s="740"/>
      <c r="V102" s="741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71</v>
      </c>
      <c r="Q103" s="740"/>
      <c r="R103" s="740"/>
      <c r="S103" s="740"/>
      <c r="T103" s="740"/>
      <c r="U103" s="740"/>
      <c r="V103" s="741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221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114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69</v>
      </c>
      <c r="X106" s="723">
        <v>490</v>
      </c>
      <c r="Y106" s="724">
        <f>IFERROR(IF(X106="",0,CEILING((X106/$H106),1)*$H106),"")</f>
        <v>496.8</v>
      </c>
      <c r="Z106" s="36">
        <f>IFERROR(IF(Y106=0,"",ROUNDUP(Y106/H106,0)*0.02175),"")</f>
        <v>1.0004999999999999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511.77777777777771</v>
      </c>
      <c r="BN106" s="64">
        <f>IFERROR(Y106*I106/H106,"0")</f>
        <v>518.87999999999988</v>
      </c>
      <c r="BO106" s="64">
        <f>IFERROR(1/J106*(X106/H106),"0")</f>
        <v>0.81018518518518512</v>
      </c>
      <c r="BP106" s="64">
        <f>IFERROR(1/J106*(Y106/H106),"0")</f>
        <v>0.8214285714285714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69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71</v>
      </c>
      <c r="Q109" s="740"/>
      <c r="R109" s="740"/>
      <c r="S109" s="740"/>
      <c r="T109" s="740"/>
      <c r="U109" s="740"/>
      <c r="V109" s="741"/>
      <c r="W109" s="37" t="s">
        <v>72</v>
      </c>
      <c r="X109" s="725">
        <f>IFERROR(X106/H106,"0")+IFERROR(X107/H107,"0")+IFERROR(X108/H108,"0")</f>
        <v>45.370370370370367</v>
      </c>
      <c r="Y109" s="725">
        <f>IFERROR(Y106/H106,"0")+IFERROR(Y107/H107,"0")+IFERROR(Y108/H108,"0")</f>
        <v>46</v>
      </c>
      <c r="Z109" s="725">
        <f>IFERROR(IF(Z106="",0,Z106),"0")+IFERROR(IF(Z107="",0,Z107),"0")+IFERROR(IF(Z108="",0,Z108),"0")</f>
        <v>1.0004999999999999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71</v>
      </c>
      <c r="Q110" s="740"/>
      <c r="R110" s="740"/>
      <c r="S110" s="740"/>
      <c r="T110" s="740"/>
      <c r="U110" s="740"/>
      <c r="V110" s="741"/>
      <c r="W110" s="37" t="s">
        <v>69</v>
      </c>
      <c r="X110" s="725">
        <f>IFERROR(SUM(X106:X108),"0")</f>
        <v>490</v>
      </c>
      <c r="Y110" s="725">
        <f>IFERROR(SUM(Y106:Y108),"0")</f>
        <v>496.8</v>
      </c>
      <c r="Z110" s="37"/>
      <c r="AA110" s="726"/>
      <c r="AB110" s="726"/>
      <c r="AC110" s="726"/>
    </row>
    <row r="111" spans="1:68" ht="14.25" customHeight="1" x14ac:dyDescent="0.25">
      <c r="A111" s="742" t="s">
        <v>73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27">
        <v>4607091386967</v>
      </c>
      <c r="E112" s="728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2"/>
      <c r="R112" s="732"/>
      <c r="S112" s="732"/>
      <c r="T112" s="733"/>
      <c r="U112" s="34"/>
      <c r="V112" s="34"/>
      <c r="W112" s="35" t="s">
        <v>69</v>
      </c>
      <c r="X112" s="723">
        <v>490</v>
      </c>
      <c r="Y112" s="724">
        <f>IFERROR(IF(X112="",0,CEILING((X112/$H112),1)*$H112),"")</f>
        <v>495.6</v>
      </c>
      <c r="Z112" s="36">
        <f>IFERROR(IF(Y112=0,"",ROUNDUP(Y112/H112,0)*0.02175),"")</f>
        <v>1.28325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522.90000000000009</v>
      </c>
      <c r="BN112" s="64">
        <f>IFERROR(Y112*I112/H112,"0")</f>
        <v>528.87600000000009</v>
      </c>
      <c r="BO112" s="64">
        <f>IFERROR(1/J112*(X112/H112),"0")</f>
        <v>1.0416666666666665</v>
      </c>
      <c r="BP112" s="64">
        <f>IFERROR(1/J112*(Y112/H112),"0")</f>
        <v>1.0535714285714286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27">
        <v>4607091386967</v>
      </c>
      <c r="E113" s="728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2"/>
      <c r="R113" s="732"/>
      <c r="S113" s="732"/>
      <c r="T113" s="733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69</v>
      </c>
      <c r="X114" s="723">
        <v>400</v>
      </c>
      <c r="Y114" s="724">
        <f>IFERROR(IF(X114="",0,CEILING((X114/$H114),1)*$H114),"")</f>
        <v>402.3</v>
      </c>
      <c r="Z114" s="36">
        <f>IFERROR(IF(Y114=0,"",ROUNDUP(Y114/H114,0)*0.00753),"")</f>
        <v>1.1219700000000001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440.29629629629625</v>
      </c>
      <c r="BN114" s="64">
        <f>IFERROR(Y114*I114/H114,"0")</f>
        <v>442.82799999999997</v>
      </c>
      <c r="BO114" s="64">
        <f>IFERROR(1/J114*(X114/H114),"0")</f>
        <v>0.94966761633428298</v>
      </c>
      <c r="BP114" s="64">
        <f>IFERROR(1/J114*(Y114/H114),"0")</f>
        <v>0.95512820512820507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71</v>
      </c>
      <c r="Q117" s="740"/>
      <c r="R117" s="740"/>
      <c r="S117" s="740"/>
      <c r="T117" s="740"/>
      <c r="U117" s="740"/>
      <c r="V117" s="741"/>
      <c r="W117" s="37" t="s">
        <v>72</v>
      </c>
      <c r="X117" s="725">
        <f>IFERROR(X112/H112,"0")+IFERROR(X113/H113,"0")+IFERROR(X114/H114,"0")+IFERROR(X115/H115,"0")+IFERROR(X116/H116,"0")</f>
        <v>206.48148148148147</v>
      </c>
      <c r="Y117" s="725">
        <f>IFERROR(Y112/H112,"0")+IFERROR(Y113/H113,"0")+IFERROR(Y114/H114,"0")+IFERROR(Y115/H115,"0")+IFERROR(Y116/H116,"0")</f>
        <v>208</v>
      </c>
      <c r="Z117" s="725">
        <f>IFERROR(IF(Z112="",0,Z112),"0")+IFERROR(IF(Z113="",0,Z113),"0")+IFERROR(IF(Z114="",0,Z114),"0")+IFERROR(IF(Z115="",0,Z115),"0")+IFERROR(IF(Z116="",0,Z116),"0")</f>
        <v>2.4052199999999999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71</v>
      </c>
      <c r="Q118" s="740"/>
      <c r="R118" s="740"/>
      <c r="S118" s="740"/>
      <c r="T118" s="740"/>
      <c r="U118" s="740"/>
      <c r="V118" s="741"/>
      <c r="W118" s="37" t="s">
        <v>69</v>
      </c>
      <c r="X118" s="725">
        <f>IFERROR(SUM(X112:X116),"0")</f>
        <v>890</v>
      </c>
      <c r="Y118" s="725">
        <f>IFERROR(SUM(Y112:Y116),"0")</f>
        <v>897.90000000000009</v>
      </c>
      <c r="Z118" s="37"/>
      <c r="AA118" s="726"/>
      <c r="AB118" s="726"/>
      <c r="AC118" s="726"/>
    </row>
    <row r="119" spans="1:68" ht="16.5" customHeight="1" x14ac:dyDescent="0.25">
      <c r="A119" s="744" t="s">
        <v>243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114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27">
        <v>4680115882133</v>
      </c>
      <c r="E121" s="728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27">
        <v>4680115882133</v>
      </c>
      <c r="E122" s="728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71</v>
      </c>
      <c r="Q126" s="740"/>
      <c r="R126" s="740"/>
      <c r="S126" s="740"/>
      <c r="T126" s="740"/>
      <c r="U126" s="740"/>
      <c r="V126" s="741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71</v>
      </c>
      <c r="Q127" s="740"/>
      <c r="R127" s="740"/>
      <c r="S127" s="740"/>
      <c r="T127" s="740"/>
      <c r="U127" s="740"/>
      <c r="V127" s="741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166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5" t="s">
        <v>259</v>
      </c>
      <c r="Q130" s="732"/>
      <c r="R130" s="732"/>
      <c r="S130" s="732"/>
      <c r="T130" s="733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2"/>
      <c r="R131" s="732"/>
      <c r="S131" s="732"/>
      <c r="T131" s="733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6" t="s">
        <v>264</v>
      </c>
      <c r="Q132" s="732"/>
      <c r="R132" s="732"/>
      <c r="S132" s="732"/>
      <c r="T132" s="733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2"/>
      <c r="R133" s="732"/>
      <c r="S133" s="732"/>
      <c r="T133" s="733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71</v>
      </c>
      <c r="Q134" s="740"/>
      <c r="R134" s="740"/>
      <c r="S134" s="740"/>
      <c r="T134" s="740"/>
      <c r="U134" s="740"/>
      <c r="V134" s="741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71</v>
      </c>
      <c r="Q135" s="740"/>
      <c r="R135" s="740"/>
      <c r="S135" s="740"/>
      <c r="T135" s="740"/>
      <c r="U135" s="740"/>
      <c r="V135" s="741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73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7">
        <v>4607091385168</v>
      </c>
      <c r="E137" s="728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2"/>
      <c r="R137" s="732"/>
      <c r="S137" s="732"/>
      <c r="T137" s="733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7">
        <v>4607091385168</v>
      </c>
      <c r="E138" s="728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2"/>
      <c r="R138" s="732"/>
      <c r="S138" s="732"/>
      <c r="T138" s="733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8" t="s">
        <v>275</v>
      </c>
      <c r="Q139" s="732"/>
      <c r="R139" s="732"/>
      <c r="S139" s="732"/>
      <c r="T139" s="733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69</v>
      </c>
      <c r="X141" s="723">
        <v>440</v>
      </c>
      <c r="Y141" s="724">
        <f t="shared" si="26"/>
        <v>440.1</v>
      </c>
      <c r="Z141" s="36">
        <f>IFERROR(IF(Y141=0,"",ROUNDUP(Y141/H141,0)*0.00753),"")</f>
        <v>1.22739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484.3259259259259</v>
      </c>
      <c r="BN141" s="64">
        <f t="shared" si="28"/>
        <v>484.43599999999998</v>
      </c>
      <c r="BO141" s="64">
        <f t="shared" si="29"/>
        <v>1.0446343779677112</v>
      </c>
      <c r="BP141" s="64">
        <f t="shared" si="30"/>
        <v>1.0448717948717949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71</v>
      </c>
      <c r="Q144" s="740"/>
      <c r="R144" s="740"/>
      <c r="S144" s="740"/>
      <c r="T144" s="740"/>
      <c r="U144" s="740"/>
      <c r="V144" s="741"/>
      <c r="W144" s="37" t="s">
        <v>72</v>
      </c>
      <c r="X144" s="725">
        <f>IFERROR(X137/H137,"0")+IFERROR(X138/H138,"0")+IFERROR(X139/H139,"0")+IFERROR(X140/H140,"0")+IFERROR(X141/H141,"0")+IFERROR(X142/H142,"0")+IFERROR(X143/H143,"0")</f>
        <v>162.96296296296296</v>
      </c>
      <c r="Y144" s="725">
        <f>IFERROR(Y137/H137,"0")+IFERROR(Y138/H138,"0")+IFERROR(Y139/H139,"0")+IFERROR(Y140/H140,"0")+IFERROR(Y141/H141,"0")+IFERROR(Y142/H142,"0")+IFERROR(Y143/H143,"0")</f>
        <v>163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1.22739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71</v>
      </c>
      <c r="Q145" s="740"/>
      <c r="R145" s="740"/>
      <c r="S145" s="740"/>
      <c r="T145" s="740"/>
      <c r="U145" s="740"/>
      <c r="V145" s="741"/>
      <c r="W145" s="37" t="s">
        <v>69</v>
      </c>
      <c r="X145" s="725">
        <f>IFERROR(SUM(X137:X143),"0")</f>
        <v>440</v>
      </c>
      <c r="Y145" s="725">
        <f>IFERROR(SUM(Y137:Y143),"0")</f>
        <v>440.1</v>
      </c>
      <c r="Z145" s="37"/>
      <c r="AA145" s="726"/>
      <c r="AB145" s="726"/>
      <c r="AC145" s="726"/>
    </row>
    <row r="146" spans="1:68" ht="14.25" customHeight="1" x14ac:dyDescent="0.25">
      <c r="A146" s="742" t="s">
        <v>213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71</v>
      </c>
      <c r="Q149" s="740"/>
      <c r="R149" s="740"/>
      <c r="S149" s="740"/>
      <c r="T149" s="740"/>
      <c r="U149" s="740"/>
      <c r="V149" s="741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71</v>
      </c>
      <c r="Q150" s="740"/>
      <c r="R150" s="740"/>
      <c r="S150" s="740"/>
      <c r="T150" s="740"/>
      <c r="U150" s="740"/>
      <c r="V150" s="741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293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114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2"/>
      <c r="R153" s="732"/>
      <c r="S153" s="732"/>
      <c r="T153" s="733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2"/>
      <c r="R154" s="732"/>
      <c r="S154" s="732"/>
      <c r="T154" s="733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71</v>
      </c>
      <c r="Q155" s="740"/>
      <c r="R155" s="740"/>
      <c r="S155" s="740"/>
      <c r="T155" s="740"/>
      <c r="U155" s="740"/>
      <c r="V155" s="741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71</v>
      </c>
      <c r="Q156" s="740"/>
      <c r="R156" s="740"/>
      <c r="S156" s="740"/>
      <c r="T156" s="740"/>
      <c r="U156" s="740"/>
      <c r="V156" s="741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64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71</v>
      </c>
      <c r="Q160" s="740"/>
      <c r="R160" s="740"/>
      <c r="S160" s="740"/>
      <c r="T160" s="740"/>
      <c r="U160" s="740"/>
      <c r="V160" s="741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71</v>
      </c>
      <c r="Q161" s="740"/>
      <c r="R161" s="740"/>
      <c r="S161" s="740"/>
      <c r="T161" s="740"/>
      <c r="U161" s="740"/>
      <c r="V161" s="741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73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71</v>
      </c>
      <c r="Q165" s="740"/>
      <c r="R165" s="740"/>
      <c r="S165" s="740"/>
      <c r="T165" s="740"/>
      <c r="U165" s="740"/>
      <c r="V165" s="741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71</v>
      </c>
      <c r="Q166" s="740"/>
      <c r="R166" s="740"/>
      <c r="S166" s="740"/>
      <c r="T166" s="740"/>
      <c r="U166" s="740"/>
      <c r="V166" s="741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112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114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71</v>
      </c>
      <c r="Q171" s="740"/>
      <c r="R171" s="740"/>
      <c r="S171" s="740"/>
      <c r="T171" s="740"/>
      <c r="U171" s="740"/>
      <c r="V171" s="741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71</v>
      </c>
      <c r="Q172" s="740"/>
      <c r="R172" s="740"/>
      <c r="S172" s="740"/>
      <c r="T172" s="740"/>
      <c r="U172" s="740"/>
      <c r="V172" s="741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64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71</v>
      </c>
      <c r="Q179" s="740"/>
      <c r="R179" s="740"/>
      <c r="S179" s="740"/>
      <c r="T179" s="740"/>
      <c r="U179" s="740"/>
      <c r="V179" s="741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71</v>
      </c>
      <c r="Q180" s="740"/>
      <c r="R180" s="740"/>
      <c r="S180" s="740"/>
      <c r="T180" s="740"/>
      <c r="U180" s="740"/>
      <c r="V180" s="741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73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71</v>
      </c>
      <c r="Q185" s="740"/>
      <c r="R185" s="740"/>
      <c r="S185" s="740"/>
      <c r="T185" s="740"/>
      <c r="U185" s="740"/>
      <c r="V185" s="741"/>
      <c r="W185" s="37" t="s">
        <v>72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71</v>
      </c>
      <c r="Q186" s="740"/>
      <c r="R186" s="740"/>
      <c r="S186" s="740"/>
      <c r="T186" s="740"/>
      <c r="U186" s="740"/>
      <c r="V186" s="741"/>
      <c r="W186" s="37" t="s">
        <v>69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825" t="s">
        <v>332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333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166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6" t="s">
        <v>336</v>
      </c>
      <c r="Q190" s="732"/>
      <c r="R190" s="732"/>
      <c r="S190" s="732"/>
      <c r="T190" s="733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71</v>
      </c>
      <c r="Q191" s="740"/>
      <c r="R191" s="740"/>
      <c r="S191" s="740"/>
      <c r="T191" s="740"/>
      <c r="U191" s="740"/>
      <c r="V191" s="741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71</v>
      </c>
      <c r="Q192" s="740"/>
      <c r="R192" s="740"/>
      <c r="S192" s="740"/>
      <c r="T192" s="740"/>
      <c r="U192" s="740"/>
      <c r="V192" s="741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64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71</v>
      </c>
      <c r="Q202" s="740"/>
      <c r="R202" s="740"/>
      <c r="S202" s="740"/>
      <c r="T202" s="740"/>
      <c r="U202" s="740"/>
      <c r="V202" s="741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71</v>
      </c>
      <c r="Q203" s="740"/>
      <c r="R203" s="740"/>
      <c r="S203" s="740"/>
      <c r="T203" s="740"/>
      <c r="U203" s="740"/>
      <c r="V203" s="741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358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114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71</v>
      </c>
      <c r="Q208" s="740"/>
      <c r="R208" s="740"/>
      <c r="S208" s="740"/>
      <c r="T208" s="740"/>
      <c r="U208" s="740"/>
      <c r="V208" s="741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71</v>
      </c>
      <c r="Q209" s="740"/>
      <c r="R209" s="740"/>
      <c r="S209" s="740"/>
      <c r="T209" s="740"/>
      <c r="U209" s="740"/>
      <c r="V209" s="741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166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71</v>
      </c>
      <c r="Q213" s="740"/>
      <c r="R213" s="740"/>
      <c r="S213" s="740"/>
      <c r="T213" s="740"/>
      <c r="U213" s="740"/>
      <c r="V213" s="741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71</v>
      </c>
      <c r="Q214" s="740"/>
      <c r="R214" s="740"/>
      <c r="S214" s="740"/>
      <c r="T214" s="740"/>
      <c r="U214" s="740"/>
      <c r="V214" s="741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64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71</v>
      </c>
      <c r="Q224" s="740"/>
      <c r="R224" s="740"/>
      <c r="S224" s="740"/>
      <c r="T224" s="740"/>
      <c r="U224" s="740"/>
      <c r="V224" s="741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71</v>
      </c>
      <c r="Q225" s="740"/>
      <c r="R225" s="740"/>
      <c r="S225" s="740"/>
      <c r="T225" s="740"/>
      <c r="U225" s="740"/>
      <c r="V225" s="741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73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69</v>
      </c>
      <c r="X230" s="723">
        <v>390</v>
      </c>
      <c r="Y230" s="724">
        <f t="shared" si="41"/>
        <v>391.49999999999994</v>
      </c>
      <c r="Z230" s="36">
        <f>IFERROR(IF(Y230=0,"",ROUNDUP(Y230/H230,0)*0.02175),"")</f>
        <v>0.9787499999999999</v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415.28275862068966</v>
      </c>
      <c r="BN230" s="64">
        <f t="shared" si="43"/>
        <v>416.87999999999994</v>
      </c>
      <c r="BO230" s="64">
        <f t="shared" si="44"/>
        <v>0.80049261083743839</v>
      </c>
      <c r="BP230" s="64">
        <f t="shared" si="45"/>
        <v>0.80357142857142849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71</v>
      </c>
      <c r="Q238" s="740"/>
      <c r="R238" s="740"/>
      <c r="S238" s="740"/>
      <c r="T238" s="740"/>
      <c r="U238" s="740"/>
      <c r="V238" s="741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44.827586206896555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45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0.9787499999999999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71</v>
      </c>
      <c r="Q239" s="740"/>
      <c r="R239" s="740"/>
      <c r="S239" s="740"/>
      <c r="T239" s="740"/>
      <c r="U239" s="740"/>
      <c r="V239" s="741"/>
      <c r="W239" s="37" t="s">
        <v>69</v>
      </c>
      <c r="X239" s="725">
        <f>IFERROR(SUM(X227:X237),"0")</f>
        <v>390</v>
      </c>
      <c r="Y239" s="725">
        <f>IFERROR(SUM(Y227:Y237),"0")</f>
        <v>391.49999999999994</v>
      </c>
      <c r="Z239" s="37"/>
      <c r="AA239" s="726"/>
      <c r="AB239" s="726"/>
      <c r="AC239" s="726"/>
    </row>
    <row r="240" spans="1:68" ht="14.25" customHeight="1" x14ac:dyDescent="0.25">
      <c r="A240" s="742" t="s">
        <v>213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71</v>
      </c>
      <c r="Q245" s="740"/>
      <c r="R245" s="740"/>
      <c r="S245" s="740"/>
      <c r="T245" s="740"/>
      <c r="U245" s="740"/>
      <c r="V245" s="741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71</v>
      </c>
      <c r="Q246" s="740"/>
      <c r="R246" s="740"/>
      <c r="S246" s="740"/>
      <c r="T246" s="740"/>
      <c r="U246" s="740"/>
      <c r="V246" s="741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429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114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71</v>
      </c>
      <c r="Q257" s="740"/>
      <c r="R257" s="740"/>
      <c r="S257" s="740"/>
      <c r="T257" s="740"/>
      <c r="U257" s="740"/>
      <c r="V257" s="741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71</v>
      </c>
      <c r="Q258" s="740"/>
      <c r="R258" s="740"/>
      <c r="S258" s="740"/>
      <c r="T258" s="740"/>
      <c r="U258" s="740"/>
      <c r="V258" s="741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449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114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71</v>
      </c>
      <c r="Q269" s="740"/>
      <c r="R269" s="740"/>
      <c r="S269" s="740"/>
      <c r="T269" s="740"/>
      <c r="U269" s="740"/>
      <c r="V269" s="741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71</v>
      </c>
      <c r="Q270" s="740"/>
      <c r="R270" s="740"/>
      <c r="S270" s="740"/>
      <c r="T270" s="740"/>
      <c r="U270" s="740"/>
      <c r="V270" s="741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166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13" t="s">
        <v>471</v>
      </c>
      <c r="Q272" s="732"/>
      <c r="R272" s="732"/>
      <c r="S272" s="732"/>
      <c r="T272" s="733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71</v>
      </c>
      <c r="Q273" s="740"/>
      <c r="R273" s="740"/>
      <c r="S273" s="740"/>
      <c r="T273" s="740"/>
      <c r="U273" s="740"/>
      <c r="V273" s="741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71</v>
      </c>
      <c r="Q274" s="740"/>
      <c r="R274" s="740"/>
      <c r="S274" s="740"/>
      <c r="T274" s="740"/>
      <c r="U274" s="740"/>
      <c r="V274" s="741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473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114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3" t="s">
        <v>479</v>
      </c>
      <c r="Q278" s="732"/>
      <c r="R278" s="732"/>
      <c r="S278" s="732"/>
      <c r="T278" s="733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71</v>
      </c>
      <c r="Q283" s="740"/>
      <c r="R283" s="740"/>
      <c r="S283" s="740"/>
      <c r="T283" s="740"/>
      <c r="U283" s="740"/>
      <c r="V283" s="741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71</v>
      </c>
      <c r="Q284" s="740"/>
      <c r="R284" s="740"/>
      <c r="S284" s="740"/>
      <c r="T284" s="740"/>
      <c r="U284" s="740"/>
      <c r="V284" s="741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490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114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71</v>
      </c>
      <c r="Q288" s="740"/>
      <c r="R288" s="740"/>
      <c r="S288" s="740"/>
      <c r="T288" s="740"/>
      <c r="U288" s="740"/>
      <c r="V288" s="741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71</v>
      </c>
      <c r="Q289" s="740"/>
      <c r="R289" s="740"/>
      <c r="S289" s="740"/>
      <c r="T289" s="740"/>
      <c r="U289" s="740"/>
      <c r="V289" s="741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493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114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71</v>
      </c>
      <c r="Q295" s="740"/>
      <c r="R295" s="740"/>
      <c r="S295" s="740"/>
      <c r="T295" s="740"/>
      <c r="U295" s="740"/>
      <c r="V295" s="741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71</v>
      </c>
      <c r="Q296" s="740"/>
      <c r="R296" s="740"/>
      <c r="S296" s="740"/>
      <c r="T296" s="740"/>
      <c r="U296" s="740"/>
      <c r="V296" s="741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502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73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69</v>
      </c>
      <c r="X301" s="723">
        <v>20</v>
      </c>
      <c r="Y301" s="724">
        <f>IFERROR(IF(X301="",0,CEILING((X301/$H301),1)*$H301),"")</f>
        <v>21.599999999999998</v>
      </c>
      <c r="Z301" s="36">
        <f>IFERROR(IF(Y301=0,"",ROUNDUP(Y301/H301,0)*0.00753),"")</f>
        <v>6.7769999999999997E-2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22.266666666666669</v>
      </c>
      <c r="BN301" s="64">
        <f>IFERROR(Y301*I301/H301,"0")</f>
        <v>24.047999999999998</v>
      </c>
      <c r="BO301" s="64">
        <f>IFERROR(1/J301*(X301/H301),"0")</f>
        <v>5.3418803418803423E-2</v>
      </c>
      <c r="BP301" s="64">
        <f>IFERROR(1/J301*(Y301/H301),"0")</f>
        <v>5.7692307692307689E-2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69</v>
      </c>
      <c r="X302" s="723">
        <v>40</v>
      </c>
      <c r="Y302" s="724">
        <f>IFERROR(IF(X302="",0,CEILING((X302/$H302),1)*$H302),"")</f>
        <v>40.799999999999997</v>
      </c>
      <c r="Z302" s="36">
        <f>IFERROR(IF(Y302=0,"",ROUNDUP(Y302/H302,0)*0.00753),"")</f>
        <v>0.12801000000000001</v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43.333333333333336</v>
      </c>
      <c r="BN302" s="64">
        <f>IFERROR(Y302*I302/H302,"0")</f>
        <v>44.2</v>
      </c>
      <c r="BO302" s="64">
        <f>IFERROR(1/J302*(X302/H302),"0")</f>
        <v>0.10683760683760685</v>
      </c>
      <c r="BP302" s="64">
        <f>IFERROR(1/J302*(Y302/H302),"0")</f>
        <v>0.10897435897435898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71</v>
      </c>
      <c r="Q304" s="740"/>
      <c r="R304" s="740"/>
      <c r="S304" s="740"/>
      <c r="T304" s="740"/>
      <c r="U304" s="740"/>
      <c r="V304" s="741"/>
      <c r="W304" s="37" t="s">
        <v>72</v>
      </c>
      <c r="X304" s="725">
        <f>IFERROR(X299/H299,"0")+IFERROR(X300/H300,"0")+IFERROR(X301/H301,"0")+IFERROR(X302/H302,"0")+IFERROR(X303/H303,"0")</f>
        <v>25</v>
      </c>
      <c r="Y304" s="725">
        <f>IFERROR(Y299/H299,"0")+IFERROR(Y300/H300,"0")+IFERROR(Y301/H301,"0")+IFERROR(Y302/H302,"0")+IFERROR(Y303/H303,"0")</f>
        <v>26</v>
      </c>
      <c r="Z304" s="725">
        <f>IFERROR(IF(Z299="",0,Z299),"0")+IFERROR(IF(Z300="",0,Z300),"0")+IFERROR(IF(Z301="",0,Z301),"0")+IFERROR(IF(Z302="",0,Z302),"0")+IFERROR(IF(Z303="",0,Z303),"0")</f>
        <v>0.19578000000000001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71</v>
      </c>
      <c r="Q305" s="740"/>
      <c r="R305" s="740"/>
      <c r="S305" s="740"/>
      <c r="T305" s="740"/>
      <c r="U305" s="740"/>
      <c r="V305" s="741"/>
      <c r="W305" s="37" t="s">
        <v>69</v>
      </c>
      <c r="X305" s="725">
        <f>IFERROR(SUM(X299:X303),"0")</f>
        <v>60</v>
      </c>
      <c r="Y305" s="725">
        <f>IFERROR(SUM(Y299:Y303),"0")</f>
        <v>62.399999999999991</v>
      </c>
      <c r="Z305" s="37"/>
      <c r="AA305" s="726"/>
      <c r="AB305" s="726"/>
      <c r="AC305" s="726"/>
    </row>
    <row r="306" spans="1:68" ht="16.5" customHeight="1" x14ac:dyDescent="0.25">
      <c r="A306" s="744" t="s">
        <v>516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73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71</v>
      </c>
      <c r="Q309" s="740"/>
      <c r="R309" s="740"/>
      <c r="S309" s="740"/>
      <c r="T309" s="740"/>
      <c r="U309" s="740"/>
      <c r="V309" s="741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71</v>
      </c>
      <c r="Q310" s="740"/>
      <c r="R310" s="740"/>
      <c r="S310" s="740"/>
      <c r="T310" s="740"/>
      <c r="U310" s="740"/>
      <c r="V310" s="741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520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114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71</v>
      </c>
      <c r="Q314" s="740"/>
      <c r="R314" s="740"/>
      <c r="S314" s="740"/>
      <c r="T314" s="740"/>
      <c r="U314" s="740"/>
      <c r="V314" s="741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71</v>
      </c>
      <c r="Q315" s="740"/>
      <c r="R315" s="740"/>
      <c r="S315" s="740"/>
      <c r="T315" s="740"/>
      <c r="U315" s="740"/>
      <c r="V315" s="741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64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71</v>
      </c>
      <c r="Q319" s="740"/>
      <c r="R319" s="740"/>
      <c r="S319" s="740"/>
      <c r="T319" s="740"/>
      <c r="U319" s="740"/>
      <c r="V319" s="741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71</v>
      </c>
      <c r="Q320" s="740"/>
      <c r="R320" s="740"/>
      <c r="S320" s="740"/>
      <c r="T320" s="740"/>
      <c r="U320" s="740"/>
      <c r="V320" s="741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528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114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951" t="s">
        <v>534</v>
      </c>
      <c r="Q324" s="732"/>
      <c r="R324" s="732"/>
      <c r="S324" s="732"/>
      <c r="T324" s="733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71</v>
      </c>
      <c r="Q331" s="740"/>
      <c r="R331" s="740"/>
      <c r="S331" s="740"/>
      <c r="T331" s="740"/>
      <c r="U331" s="740"/>
      <c r="V331" s="741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71</v>
      </c>
      <c r="Q332" s="740"/>
      <c r="R332" s="740"/>
      <c r="S332" s="740"/>
      <c r="T332" s="740"/>
      <c r="U332" s="740"/>
      <c r="V332" s="741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42" t="s">
        <v>64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71</v>
      </c>
      <c r="Q338" s="740"/>
      <c r="R338" s="740"/>
      <c r="S338" s="740"/>
      <c r="T338" s="740"/>
      <c r="U338" s="740"/>
      <c r="V338" s="741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71</v>
      </c>
      <c r="Q339" s="740"/>
      <c r="R339" s="740"/>
      <c r="S339" s="740"/>
      <c r="T339" s="740"/>
      <c r="U339" s="740"/>
      <c r="V339" s="741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73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69</v>
      </c>
      <c r="X341" s="723">
        <v>200</v>
      </c>
      <c r="Y341" s="724">
        <f t="shared" ref="Y341:Y346" si="67">IFERROR(IF(X341="",0,CEILING((X341/$H341),1)*$H341),"")</f>
        <v>202.79999999999998</v>
      </c>
      <c r="Z341" s="36">
        <f>IFERROR(IF(Y341=0,"",ROUNDUP(Y341/H341,0)*0.02175),"")</f>
        <v>0.5655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214.30769230769232</v>
      </c>
      <c r="BN341" s="64">
        <f t="shared" ref="BN341:BN346" si="69">IFERROR(Y341*I341/H341,"0")</f>
        <v>217.30800000000002</v>
      </c>
      <c r="BO341" s="64">
        <f t="shared" ref="BO341:BO346" si="70">IFERROR(1/J341*(X341/H341),"0")</f>
        <v>0.45787545787545786</v>
      </c>
      <c r="BP341" s="64">
        <f t="shared" ref="BP341:BP346" si="71">IFERROR(1/J341*(Y341/H341),"0")</f>
        <v>0.46428571428571425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71</v>
      </c>
      <c r="Q347" s="740"/>
      <c r="R347" s="740"/>
      <c r="S347" s="740"/>
      <c r="T347" s="740"/>
      <c r="U347" s="740"/>
      <c r="V347" s="741"/>
      <c r="W347" s="37" t="s">
        <v>72</v>
      </c>
      <c r="X347" s="725">
        <f>IFERROR(X341/H341,"0")+IFERROR(X342/H342,"0")+IFERROR(X343/H343,"0")+IFERROR(X344/H344,"0")+IFERROR(X345/H345,"0")+IFERROR(X346/H346,"0")</f>
        <v>25.641025641025642</v>
      </c>
      <c r="Y347" s="725">
        <f>IFERROR(Y341/H341,"0")+IFERROR(Y342/H342,"0")+IFERROR(Y343/H343,"0")+IFERROR(Y344/H344,"0")+IFERROR(Y345/H345,"0")+IFERROR(Y346/H346,"0")</f>
        <v>26</v>
      </c>
      <c r="Z347" s="725">
        <f>IFERROR(IF(Z341="",0,Z341),"0")+IFERROR(IF(Z342="",0,Z342),"0")+IFERROR(IF(Z343="",0,Z343),"0")+IFERROR(IF(Z344="",0,Z344),"0")+IFERROR(IF(Z345="",0,Z345),"0")+IFERROR(IF(Z346="",0,Z346),"0")</f>
        <v>0.5655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71</v>
      </c>
      <c r="Q348" s="740"/>
      <c r="R348" s="740"/>
      <c r="S348" s="740"/>
      <c r="T348" s="740"/>
      <c r="U348" s="740"/>
      <c r="V348" s="741"/>
      <c r="W348" s="37" t="s">
        <v>69</v>
      </c>
      <c r="X348" s="725">
        <f>IFERROR(SUM(X341:X346),"0")</f>
        <v>200</v>
      </c>
      <c r="Y348" s="725">
        <f>IFERROR(SUM(Y341:Y346),"0")</f>
        <v>202.79999999999998</v>
      </c>
      <c r="Z348" s="37"/>
      <c r="AA348" s="726"/>
      <c r="AB348" s="726"/>
      <c r="AC348" s="726"/>
    </row>
    <row r="349" spans="1:68" ht="14.25" customHeight="1" x14ac:dyDescent="0.25">
      <c r="A349" s="742" t="s">
        <v>213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69</v>
      </c>
      <c r="X351" s="723">
        <v>0</v>
      </c>
      <c r="Y351" s="72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71</v>
      </c>
      <c r="Q353" s="740"/>
      <c r="R353" s="740"/>
      <c r="S353" s="740"/>
      <c r="T353" s="740"/>
      <c r="U353" s="740"/>
      <c r="V353" s="741"/>
      <c r="W353" s="37" t="s">
        <v>72</v>
      </c>
      <c r="X353" s="725">
        <f>IFERROR(X350/H350,"0")+IFERROR(X351/H351,"0")+IFERROR(X352/H352,"0")</f>
        <v>0</v>
      </c>
      <c r="Y353" s="725">
        <f>IFERROR(Y350/H350,"0")+IFERROR(Y351/H351,"0")+IFERROR(Y352/H352,"0")</f>
        <v>0</v>
      </c>
      <c r="Z353" s="725">
        <f>IFERROR(IF(Z350="",0,Z350),"0")+IFERROR(IF(Z351="",0,Z351),"0")+IFERROR(IF(Z352="",0,Z352),"0")</f>
        <v>0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71</v>
      </c>
      <c r="Q354" s="740"/>
      <c r="R354" s="740"/>
      <c r="S354" s="740"/>
      <c r="T354" s="740"/>
      <c r="U354" s="740"/>
      <c r="V354" s="741"/>
      <c r="W354" s="37" t="s">
        <v>69</v>
      </c>
      <c r="X354" s="725">
        <f>IFERROR(SUM(X350:X352),"0")</f>
        <v>0</v>
      </c>
      <c r="Y354" s="725">
        <f>IFERROR(SUM(Y350:Y352),"0")</f>
        <v>0</v>
      </c>
      <c r="Z354" s="37"/>
      <c r="AA354" s="726"/>
      <c r="AB354" s="726"/>
      <c r="AC354" s="726"/>
    </row>
    <row r="355" spans="1:68" ht="14.25" customHeight="1" x14ac:dyDescent="0.25">
      <c r="A355" s="742" t="s">
        <v>103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39" t="s">
        <v>591</v>
      </c>
      <c r="Q356" s="732"/>
      <c r="R356" s="732"/>
      <c r="S356" s="732"/>
      <c r="T356" s="733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7" t="s">
        <v>595</v>
      </c>
      <c r="Q357" s="732"/>
      <c r="R357" s="732"/>
      <c r="S357" s="732"/>
      <c r="T357" s="733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69</v>
      </c>
      <c r="X359" s="723">
        <v>85</v>
      </c>
      <c r="Y359" s="724">
        <f>IFERROR(IF(X359="",0,CEILING((X359/$H359),1)*$H359),"")</f>
        <v>86.699999999999989</v>
      </c>
      <c r="Z359" s="36">
        <f>IFERROR(IF(Y359=0,"",ROUNDUP(Y359/H359,0)*0.00753),"")</f>
        <v>0.25602000000000003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96.666666666666671</v>
      </c>
      <c r="BN359" s="64">
        <f>IFERROR(Y359*I359/H359,"0")</f>
        <v>98.6</v>
      </c>
      <c r="BO359" s="64">
        <f>IFERROR(1/J359*(X359/H359),"0")</f>
        <v>0.21367521367521369</v>
      </c>
      <c r="BP359" s="64">
        <f>IFERROR(1/J359*(Y359/H359),"0")</f>
        <v>0.21794871794871795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71</v>
      </c>
      <c r="Q360" s="740"/>
      <c r="R360" s="740"/>
      <c r="S360" s="740"/>
      <c r="T360" s="740"/>
      <c r="U360" s="740"/>
      <c r="V360" s="741"/>
      <c r="W360" s="37" t="s">
        <v>72</v>
      </c>
      <c r="X360" s="725">
        <f>IFERROR(X356/H356,"0")+IFERROR(X357/H357,"0")+IFERROR(X358/H358,"0")+IFERROR(X359/H359,"0")</f>
        <v>33.333333333333336</v>
      </c>
      <c r="Y360" s="725">
        <f>IFERROR(Y356/H356,"0")+IFERROR(Y357/H357,"0")+IFERROR(Y358/H358,"0")+IFERROR(Y359/H359,"0")</f>
        <v>34</v>
      </c>
      <c r="Z360" s="725">
        <f>IFERROR(IF(Z356="",0,Z356),"0")+IFERROR(IF(Z357="",0,Z357),"0")+IFERROR(IF(Z358="",0,Z358),"0")+IFERROR(IF(Z359="",0,Z359),"0")</f>
        <v>0.25602000000000003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71</v>
      </c>
      <c r="Q361" s="740"/>
      <c r="R361" s="740"/>
      <c r="S361" s="740"/>
      <c r="T361" s="740"/>
      <c r="U361" s="740"/>
      <c r="V361" s="741"/>
      <c r="W361" s="37" t="s">
        <v>69</v>
      </c>
      <c r="X361" s="725">
        <f>IFERROR(SUM(X356:X359),"0")</f>
        <v>85</v>
      </c>
      <c r="Y361" s="725">
        <f>IFERROR(SUM(Y356:Y359),"0")</f>
        <v>86.699999999999989</v>
      </c>
      <c r="Z361" s="37"/>
      <c r="AA361" s="726"/>
      <c r="AB361" s="726"/>
      <c r="AC361" s="726"/>
    </row>
    <row r="362" spans="1:68" ht="14.25" customHeight="1" x14ac:dyDescent="0.25">
      <c r="A362" s="742" t="s">
        <v>601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71</v>
      </c>
      <c r="Q366" s="740"/>
      <c r="R366" s="740"/>
      <c r="S366" s="740"/>
      <c r="T366" s="740"/>
      <c r="U366" s="740"/>
      <c r="V366" s="741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71</v>
      </c>
      <c r="Q367" s="740"/>
      <c r="R367" s="740"/>
      <c r="S367" s="740"/>
      <c r="T367" s="740"/>
      <c r="U367" s="740"/>
      <c r="V367" s="741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611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64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71</v>
      </c>
      <c r="Q371" s="740"/>
      <c r="R371" s="740"/>
      <c r="S371" s="740"/>
      <c r="T371" s="740"/>
      <c r="U371" s="740"/>
      <c r="V371" s="741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71</v>
      </c>
      <c r="Q372" s="740"/>
      <c r="R372" s="740"/>
      <c r="S372" s="740"/>
      <c r="T372" s="740"/>
      <c r="U372" s="740"/>
      <c r="V372" s="741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73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69</v>
      </c>
      <c r="X375" s="723">
        <v>360</v>
      </c>
      <c r="Y375" s="724">
        <f>IFERROR(IF(X375="",0,CEILING((X375/$H375),1)*$H375),"")</f>
        <v>361.2</v>
      </c>
      <c r="Z375" s="36">
        <f>IFERROR(IF(Y375=0,"",ROUNDUP(Y375/H375,0)*0.00753),"")</f>
        <v>1.2951600000000001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406.62857142857138</v>
      </c>
      <c r="BN375" s="64">
        <f>IFERROR(Y375*I375/H375,"0")</f>
        <v>407.98399999999998</v>
      </c>
      <c r="BO375" s="64">
        <f>IFERROR(1/J375*(X375/H375),"0")</f>
        <v>1.0989010989010988</v>
      </c>
      <c r="BP375" s="64">
        <f>IFERROR(1/J375*(Y375/H375),"0")</f>
        <v>1.1025641025641024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69</v>
      </c>
      <c r="X376" s="723">
        <v>150</v>
      </c>
      <c r="Y376" s="724">
        <f>IFERROR(IF(X376="",0,CEILING((X376/$H376),1)*$H376),"")</f>
        <v>151.20000000000002</v>
      </c>
      <c r="Z376" s="36">
        <f>IFERROR(IF(Y376=0,"",ROUNDUP(Y376/H376,0)*0.00753),"")</f>
        <v>0.54215999999999998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168.57142857142856</v>
      </c>
      <c r="BN376" s="64">
        <f>IFERROR(Y376*I376/H376,"0")</f>
        <v>169.92</v>
      </c>
      <c r="BO376" s="64">
        <f>IFERROR(1/J376*(X376/H376),"0")</f>
        <v>0.45787545787545786</v>
      </c>
      <c r="BP376" s="64">
        <f>IFERROR(1/J376*(Y376/H376),"0")</f>
        <v>0.46153846153846151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71</v>
      </c>
      <c r="Q377" s="740"/>
      <c r="R377" s="740"/>
      <c r="S377" s="740"/>
      <c r="T377" s="740"/>
      <c r="U377" s="740"/>
      <c r="V377" s="741"/>
      <c r="W377" s="37" t="s">
        <v>72</v>
      </c>
      <c r="X377" s="725">
        <f>IFERROR(X374/H374,"0")+IFERROR(X375/H375,"0")+IFERROR(X376/H376,"0")</f>
        <v>242.85714285714283</v>
      </c>
      <c r="Y377" s="725">
        <f>IFERROR(Y374/H374,"0")+IFERROR(Y375/H375,"0")+IFERROR(Y376/H376,"0")</f>
        <v>244</v>
      </c>
      <c r="Z377" s="725">
        <f>IFERROR(IF(Z374="",0,Z374),"0")+IFERROR(IF(Z375="",0,Z375),"0")+IFERROR(IF(Z376="",0,Z376),"0")</f>
        <v>1.8373200000000001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71</v>
      </c>
      <c r="Q378" s="740"/>
      <c r="R378" s="740"/>
      <c r="S378" s="740"/>
      <c r="T378" s="740"/>
      <c r="U378" s="740"/>
      <c r="V378" s="741"/>
      <c r="W378" s="37" t="s">
        <v>69</v>
      </c>
      <c r="X378" s="725">
        <f>IFERROR(SUM(X374:X376),"0")</f>
        <v>510</v>
      </c>
      <c r="Y378" s="725">
        <f>IFERROR(SUM(Y374:Y376),"0")</f>
        <v>512.4</v>
      </c>
      <c r="Z378" s="37"/>
      <c r="AA378" s="726"/>
      <c r="AB378" s="726"/>
      <c r="AC378" s="726"/>
    </row>
    <row r="379" spans="1:68" ht="27.75" customHeight="1" x14ac:dyDescent="0.2">
      <c r="A379" s="825" t="s">
        <v>624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625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114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69</v>
      </c>
      <c r="X383" s="723">
        <v>1900</v>
      </c>
      <c r="Y383" s="724">
        <f t="shared" si="72"/>
        <v>1905</v>
      </c>
      <c r="Z383" s="36">
        <f>IFERROR(IF(Y383=0,"",ROUNDUP(Y383/H383,0)*0.02175),"")</f>
        <v>2.7622499999999999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1960.8</v>
      </c>
      <c r="BN383" s="64">
        <f t="shared" si="74"/>
        <v>1965.96</v>
      </c>
      <c r="BO383" s="64">
        <f t="shared" si="75"/>
        <v>2.6388888888888888</v>
      </c>
      <c r="BP383" s="64">
        <f t="shared" si="76"/>
        <v>2.645833333333333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69</v>
      </c>
      <c r="X387" s="723">
        <v>3800</v>
      </c>
      <c r="Y387" s="724">
        <f t="shared" si="72"/>
        <v>3810</v>
      </c>
      <c r="Z387" s="36">
        <f>IFERROR(IF(Y387=0,"",ROUNDUP(Y387/H387,0)*0.02175),"")</f>
        <v>5.5244999999999997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3921.6</v>
      </c>
      <c r="BN387" s="64">
        <f t="shared" si="74"/>
        <v>3931.92</v>
      </c>
      <c r="BO387" s="64">
        <f t="shared" si="75"/>
        <v>5.2777777777777777</v>
      </c>
      <c r="BP387" s="64">
        <f t="shared" si="76"/>
        <v>5.2916666666666661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71</v>
      </c>
      <c r="Q393" s="740"/>
      <c r="R393" s="740"/>
      <c r="S393" s="740"/>
      <c r="T393" s="740"/>
      <c r="U393" s="740"/>
      <c r="V393" s="741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380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381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8.2867499999999996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71</v>
      </c>
      <c r="Q394" s="740"/>
      <c r="R394" s="740"/>
      <c r="S394" s="740"/>
      <c r="T394" s="740"/>
      <c r="U394" s="740"/>
      <c r="V394" s="741"/>
      <c r="W394" s="37" t="s">
        <v>69</v>
      </c>
      <c r="X394" s="725">
        <f>IFERROR(SUM(X382:X392),"0")</f>
        <v>5700</v>
      </c>
      <c r="Y394" s="725">
        <f>IFERROR(SUM(Y382:Y392),"0")</f>
        <v>5715</v>
      </c>
      <c r="Z394" s="37"/>
      <c r="AA394" s="726"/>
      <c r="AB394" s="726"/>
      <c r="AC394" s="726"/>
    </row>
    <row r="395" spans="1:68" ht="14.25" customHeight="1" x14ac:dyDescent="0.25">
      <c r="A395" s="742" t="s">
        <v>166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69</v>
      </c>
      <c r="X396" s="723">
        <v>1900</v>
      </c>
      <c r="Y396" s="724">
        <f>IFERROR(IF(X396="",0,CEILING((X396/$H396),1)*$H396),"")</f>
        <v>1905</v>
      </c>
      <c r="Z396" s="36">
        <f>IFERROR(IF(Y396=0,"",ROUNDUP(Y396/H396,0)*0.02175),"")</f>
        <v>2.7622499999999999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1960.8</v>
      </c>
      <c r="BN396" s="64">
        <f>IFERROR(Y396*I396/H396,"0")</f>
        <v>1965.96</v>
      </c>
      <c r="BO396" s="64">
        <f>IFERROR(1/J396*(X396/H396),"0")</f>
        <v>2.6388888888888888</v>
      </c>
      <c r="BP396" s="64">
        <f>IFERROR(1/J396*(Y396/H396),"0")</f>
        <v>2.645833333333333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71</v>
      </c>
      <c r="Q398" s="740"/>
      <c r="R398" s="740"/>
      <c r="S398" s="740"/>
      <c r="T398" s="740"/>
      <c r="U398" s="740"/>
      <c r="V398" s="741"/>
      <c r="W398" s="37" t="s">
        <v>72</v>
      </c>
      <c r="X398" s="725">
        <f>IFERROR(X396/H396,"0")+IFERROR(X397/H397,"0")</f>
        <v>126.66666666666667</v>
      </c>
      <c r="Y398" s="725">
        <f>IFERROR(Y396/H396,"0")+IFERROR(Y397/H397,"0")</f>
        <v>127</v>
      </c>
      <c r="Z398" s="725">
        <f>IFERROR(IF(Z396="",0,Z396),"0")+IFERROR(IF(Z397="",0,Z397),"0")</f>
        <v>2.7622499999999999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71</v>
      </c>
      <c r="Q399" s="740"/>
      <c r="R399" s="740"/>
      <c r="S399" s="740"/>
      <c r="T399" s="740"/>
      <c r="U399" s="740"/>
      <c r="V399" s="741"/>
      <c r="W399" s="37" t="s">
        <v>69</v>
      </c>
      <c r="X399" s="725">
        <f>IFERROR(SUM(X396:X397),"0")</f>
        <v>1900</v>
      </c>
      <c r="Y399" s="725">
        <f>IFERROR(SUM(Y396:Y397),"0")</f>
        <v>1905</v>
      </c>
      <c r="Z399" s="37"/>
      <c r="AA399" s="726"/>
      <c r="AB399" s="726"/>
      <c r="AC399" s="726"/>
    </row>
    <row r="400" spans="1:68" ht="14.25" customHeight="1" x14ac:dyDescent="0.25">
      <c r="A400" s="742" t="s">
        <v>73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71</v>
      </c>
      <c r="Q404" s="740"/>
      <c r="R404" s="740"/>
      <c r="S404" s="740"/>
      <c r="T404" s="740"/>
      <c r="U404" s="740"/>
      <c r="V404" s="741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71</v>
      </c>
      <c r="Q405" s="740"/>
      <c r="R405" s="740"/>
      <c r="S405" s="740"/>
      <c r="T405" s="740"/>
      <c r="U405" s="740"/>
      <c r="V405" s="741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213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71</v>
      </c>
      <c r="Q409" s="740"/>
      <c r="R409" s="740"/>
      <c r="S409" s="740"/>
      <c r="T409" s="740"/>
      <c r="U409" s="740"/>
      <c r="V409" s="741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71</v>
      </c>
      <c r="Q410" s="740"/>
      <c r="R410" s="740"/>
      <c r="S410" s="740"/>
      <c r="T410" s="740"/>
      <c r="U410" s="740"/>
      <c r="V410" s="741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670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114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6" t="s">
        <v>673</v>
      </c>
      <c r="Q413" s="732"/>
      <c r="R413" s="732"/>
      <c r="S413" s="732"/>
      <c r="T413" s="733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71</v>
      </c>
      <c r="Q420" s="740"/>
      <c r="R420" s="740"/>
      <c r="S420" s="740"/>
      <c r="T420" s="740"/>
      <c r="U420" s="740"/>
      <c r="V420" s="741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71</v>
      </c>
      <c r="Q421" s="740"/>
      <c r="R421" s="740"/>
      <c r="S421" s="740"/>
      <c r="T421" s="740"/>
      <c r="U421" s="740"/>
      <c r="V421" s="741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64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71</v>
      </c>
      <c r="Q425" s="740"/>
      <c r="R425" s="740"/>
      <c r="S425" s="740"/>
      <c r="T425" s="740"/>
      <c r="U425" s="740"/>
      <c r="V425" s="741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71</v>
      </c>
      <c r="Q426" s="740"/>
      <c r="R426" s="740"/>
      <c r="S426" s="740"/>
      <c r="T426" s="740"/>
      <c r="U426" s="740"/>
      <c r="V426" s="741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73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69</v>
      </c>
      <c r="X428" s="723">
        <v>2850</v>
      </c>
      <c r="Y428" s="724">
        <f>IFERROR(IF(X428="",0,CEILING((X428/$H428),1)*$H428),"")</f>
        <v>2854.7999999999997</v>
      </c>
      <c r="Z428" s="36">
        <f>IFERROR(IF(Y428=0,"",ROUNDUP(Y428/H428,0)*0.02175),"")</f>
        <v>7.9604999999999997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3056.0769230769233</v>
      </c>
      <c r="BN428" s="64">
        <f>IFERROR(Y428*I428/H428,"0")</f>
        <v>3061.2240000000002</v>
      </c>
      <c r="BO428" s="64">
        <f>IFERROR(1/J428*(X428/H428),"0")</f>
        <v>6.5247252747252746</v>
      </c>
      <c r="BP428" s="64">
        <f>IFERROR(1/J428*(Y428/H428),"0")</f>
        <v>6.5357142857142856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2"/>
      <c r="R430" s="732"/>
      <c r="S430" s="732"/>
      <c r="T430" s="733"/>
      <c r="U430" s="34"/>
      <c r="V430" s="34"/>
      <c r="W430" s="35" t="s">
        <v>69</v>
      </c>
      <c r="X430" s="723">
        <v>160</v>
      </c>
      <c r="Y430" s="724">
        <f>IFERROR(IF(X430="",0,CEILING((X430/$H430),1)*$H430),"")</f>
        <v>160.79999999999998</v>
      </c>
      <c r="Z430" s="36">
        <f>IFERROR(IF(Y430=0,"",ROUNDUP(Y430/H430,0)*0.00753),"")</f>
        <v>0.50451000000000001</v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178.93333333333337</v>
      </c>
      <c r="BN430" s="64">
        <f>IFERROR(Y430*I430/H430,"0")</f>
        <v>179.828</v>
      </c>
      <c r="BO430" s="64">
        <f>IFERROR(1/J430*(X430/H430),"0")</f>
        <v>0.42735042735042739</v>
      </c>
      <c r="BP430" s="64">
        <f>IFERROR(1/J430*(Y430/H430),"0")</f>
        <v>0.42948717948717946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2"/>
      <c r="R431" s="732"/>
      <c r="S431" s="732"/>
      <c r="T431" s="733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71</v>
      </c>
      <c r="Q433" s="740"/>
      <c r="R433" s="740"/>
      <c r="S433" s="740"/>
      <c r="T433" s="740"/>
      <c r="U433" s="740"/>
      <c r="V433" s="741"/>
      <c r="W433" s="37" t="s">
        <v>72</v>
      </c>
      <c r="X433" s="725">
        <f>IFERROR(X428/H428,"0")+IFERROR(X429/H429,"0")+IFERROR(X430/H430,"0")+IFERROR(X431/H431,"0")+IFERROR(X432/H432,"0")</f>
        <v>432.0512820512821</v>
      </c>
      <c r="Y433" s="725">
        <f>IFERROR(Y428/H428,"0")+IFERROR(Y429/H429,"0")+IFERROR(Y430/H430,"0")+IFERROR(Y431/H431,"0")+IFERROR(Y432/H432,"0")</f>
        <v>433</v>
      </c>
      <c r="Z433" s="725">
        <f>IFERROR(IF(Z428="",0,Z428),"0")+IFERROR(IF(Z429="",0,Z429),"0")+IFERROR(IF(Z430="",0,Z430),"0")+IFERROR(IF(Z431="",0,Z431),"0")+IFERROR(IF(Z432="",0,Z432),"0")</f>
        <v>8.4650099999999995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71</v>
      </c>
      <c r="Q434" s="740"/>
      <c r="R434" s="740"/>
      <c r="S434" s="740"/>
      <c r="T434" s="740"/>
      <c r="U434" s="740"/>
      <c r="V434" s="741"/>
      <c r="W434" s="37" t="s">
        <v>69</v>
      </c>
      <c r="X434" s="725">
        <f>IFERROR(SUM(X428:X432),"0")</f>
        <v>3010</v>
      </c>
      <c r="Y434" s="725">
        <f>IFERROR(SUM(Y428:Y432),"0")</f>
        <v>3015.6</v>
      </c>
      <c r="Z434" s="37"/>
      <c r="AA434" s="726"/>
      <c r="AB434" s="726"/>
      <c r="AC434" s="726"/>
    </row>
    <row r="435" spans="1:68" ht="14.25" customHeight="1" x14ac:dyDescent="0.25">
      <c r="A435" s="742" t="s">
        <v>213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71</v>
      </c>
      <c r="Q437" s="740"/>
      <c r="R437" s="740"/>
      <c r="S437" s="740"/>
      <c r="T437" s="740"/>
      <c r="U437" s="740"/>
      <c r="V437" s="741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71</v>
      </c>
      <c r="Q438" s="740"/>
      <c r="R438" s="740"/>
      <c r="S438" s="740"/>
      <c r="T438" s="740"/>
      <c r="U438" s="740"/>
      <c r="V438" s="741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709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710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114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71</v>
      </c>
      <c r="Q443" s="740"/>
      <c r="R443" s="740"/>
      <c r="S443" s="740"/>
      <c r="T443" s="740"/>
      <c r="U443" s="740"/>
      <c r="V443" s="741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71</v>
      </c>
      <c r="Q444" s="740"/>
      <c r="R444" s="740"/>
      <c r="S444" s="740"/>
      <c r="T444" s="740"/>
      <c r="U444" s="740"/>
      <c r="V444" s="741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64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7" t="s">
        <v>740</v>
      </c>
      <c r="Q458" s="732"/>
      <c r="R458" s="732"/>
      <c r="S458" s="732"/>
      <c r="T458" s="733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71</v>
      </c>
      <c r="Q465" s="740"/>
      <c r="R465" s="740"/>
      <c r="S465" s="740"/>
      <c r="T465" s="740"/>
      <c r="U465" s="740"/>
      <c r="V465" s="741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71</v>
      </c>
      <c r="Q466" s="740"/>
      <c r="R466" s="740"/>
      <c r="S466" s="740"/>
      <c r="T466" s="740"/>
      <c r="U466" s="740"/>
      <c r="V466" s="741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73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71</v>
      </c>
      <c r="Q470" s="740"/>
      <c r="R470" s="740"/>
      <c r="S470" s="740"/>
      <c r="T470" s="740"/>
      <c r="U470" s="740"/>
      <c r="V470" s="741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71</v>
      </c>
      <c r="Q471" s="740"/>
      <c r="R471" s="740"/>
      <c r="S471" s="740"/>
      <c r="T471" s="740"/>
      <c r="U471" s="740"/>
      <c r="V471" s="741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103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71</v>
      </c>
      <c r="Q475" s="740"/>
      <c r="R475" s="740"/>
      <c r="S475" s="740"/>
      <c r="T475" s="740"/>
      <c r="U475" s="740"/>
      <c r="V475" s="741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71</v>
      </c>
      <c r="Q476" s="740"/>
      <c r="R476" s="740"/>
      <c r="S476" s="740"/>
      <c r="T476" s="740"/>
      <c r="U476" s="740"/>
      <c r="V476" s="741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768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166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71</v>
      </c>
      <c r="Q480" s="740"/>
      <c r="R480" s="740"/>
      <c r="S480" s="740"/>
      <c r="T480" s="740"/>
      <c r="U480" s="740"/>
      <c r="V480" s="741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71</v>
      </c>
      <c r="Q481" s="740"/>
      <c r="R481" s="740"/>
      <c r="S481" s="740"/>
      <c r="T481" s="740"/>
      <c r="U481" s="740"/>
      <c r="V481" s="741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64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69</v>
      </c>
      <c r="X483" s="723">
        <v>50</v>
      </c>
      <c r="Y483" s="724">
        <f>IFERROR(IF(X483="",0,CEILING((X483/$H483),1)*$H483),"")</f>
        <v>50.400000000000006</v>
      </c>
      <c r="Z483" s="36">
        <f>IFERROR(IF(Y483=0,"",ROUNDUP(Y483/H483,0)*0.00753),"")</f>
        <v>9.0359999999999996E-2</v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52.738095238095234</v>
      </c>
      <c r="BN483" s="64">
        <f>IFERROR(Y483*I483/H483,"0")</f>
        <v>53.160000000000004</v>
      </c>
      <c r="BO483" s="64">
        <f>IFERROR(1/J483*(X483/H483),"0")</f>
        <v>7.6312576312576319E-2</v>
      </c>
      <c r="BP483" s="64">
        <f>IFERROR(1/J483*(Y483/H483),"0")</f>
        <v>7.6923076923076927E-2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2"/>
      <c r="R486" s="732"/>
      <c r="S486" s="732"/>
      <c r="T486" s="733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1" t="s">
        <v>784</v>
      </c>
      <c r="Q487" s="732"/>
      <c r="R487" s="732"/>
      <c r="S487" s="732"/>
      <c r="T487" s="733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71</v>
      </c>
      <c r="Q488" s="740"/>
      <c r="R488" s="740"/>
      <c r="S488" s="740"/>
      <c r="T488" s="740"/>
      <c r="U488" s="740"/>
      <c r="V488" s="741"/>
      <c r="W488" s="37" t="s">
        <v>72</v>
      </c>
      <c r="X488" s="725">
        <f>IFERROR(X483/H483,"0")+IFERROR(X484/H484,"0")+IFERROR(X485/H485,"0")+IFERROR(X486/H486,"0")+IFERROR(X487/H487,"0")</f>
        <v>11.904761904761905</v>
      </c>
      <c r="Y488" s="725">
        <f>IFERROR(Y483/H483,"0")+IFERROR(Y484/H484,"0")+IFERROR(Y485/H485,"0")+IFERROR(Y486/H486,"0")+IFERROR(Y487/H487,"0")</f>
        <v>12</v>
      </c>
      <c r="Z488" s="725">
        <f>IFERROR(IF(Z483="",0,Z483),"0")+IFERROR(IF(Z484="",0,Z484),"0")+IFERROR(IF(Z485="",0,Z485),"0")+IFERROR(IF(Z486="",0,Z486),"0")+IFERROR(IF(Z487="",0,Z487),"0")</f>
        <v>9.0359999999999996E-2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71</v>
      </c>
      <c r="Q489" s="740"/>
      <c r="R489" s="740"/>
      <c r="S489" s="740"/>
      <c r="T489" s="740"/>
      <c r="U489" s="740"/>
      <c r="V489" s="741"/>
      <c r="W489" s="37" t="s">
        <v>69</v>
      </c>
      <c r="X489" s="725">
        <f>IFERROR(SUM(X483:X487),"0")</f>
        <v>50</v>
      </c>
      <c r="Y489" s="725">
        <f>IFERROR(SUM(Y483:Y487),"0")</f>
        <v>50.400000000000006</v>
      </c>
      <c r="Z489" s="37"/>
      <c r="AA489" s="726"/>
      <c r="AB489" s="726"/>
      <c r="AC489" s="726"/>
    </row>
    <row r="490" spans="1:68" ht="14.25" customHeight="1" x14ac:dyDescent="0.25">
      <c r="A490" s="742" t="s">
        <v>103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71</v>
      </c>
      <c r="Q492" s="740"/>
      <c r="R492" s="740"/>
      <c r="S492" s="740"/>
      <c r="T492" s="740"/>
      <c r="U492" s="740"/>
      <c r="V492" s="741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71</v>
      </c>
      <c r="Q493" s="740"/>
      <c r="R493" s="740"/>
      <c r="S493" s="740"/>
      <c r="T493" s="740"/>
      <c r="U493" s="740"/>
      <c r="V493" s="741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787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71</v>
      </c>
      <c r="Q496" s="740"/>
      <c r="R496" s="740"/>
      <c r="S496" s="740"/>
      <c r="T496" s="740"/>
      <c r="U496" s="740"/>
      <c r="V496" s="741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71</v>
      </c>
      <c r="Q497" s="740"/>
      <c r="R497" s="740"/>
      <c r="S497" s="740"/>
      <c r="T497" s="740"/>
      <c r="U497" s="740"/>
      <c r="V497" s="741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791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64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81" t="s">
        <v>802</v>
      </c>
      <c r="Q503" s="732"/>
      <c r="R503" s="732"/>
      <c r="S503" s="732"/>
      <c r="T503" s="733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71</v>
      </c>
      <c r="Q504" s="740"/>
      <c r="R504" s="740"/>
      <c r="S504" s="740"/>
      <c r="T504" s="740"/>
      <c r="U504" s="740"/>
      <c r="V504" s="741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71</v>
      </c>
      <c r="Q505" s="740"/>
      <c r="R505" s="740"/>
      <c r="S505" s="740"/>
      <c r="T505" s="740"/>
      <c r="U505" s="740"/>
      <c r="V505" s="741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804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64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71</v>
      </c>
      <c r="Q509" s="740"/>
      <c r="R509" s="740"/>
      <c r="S509" s="740"/>
      <c r="T509" s="740"/>
      <c r="U509" s="740"/>
      <c r="V509" s="741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71</v>
      </c>
      <c r="Q510" s="740"/>
      <c r="R510" s="740"/>
      <c r="S510" s="740"/>
      <c r="T510" s="740"/>
      <c r="U510" s="740"/>
      <c r="V510" s="741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808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808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114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69</v>
      </c>
      <c r="X514" s="723">
        <v>100</v>
      </c>
      <c r="Y514" s="724">
        <f t="shared" ref="Y514:Y524" si="89">IFERROR(IF(X514="",0,CEILING((X514/$H514),1)*$H514),"")</f>
        <v>100.32000000000001</v>
      </c>
      <c r="Z514" s="36">
        <f t="shared" ref="Z514:Z519" si="90">IFERROR(IF(Y514=0,"",ROUNDUP(Y514/H514,0)*0.01196),"")</f>
        <v>0.22724</v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106.81818181818181</v>
      </c>
      <c r="BN514" s="64">
        <f t="shared" ref="BN514:BN524" si="92">IFERROR(Y514*I514/H514,"0")</f>
        <v>107.16</v>
      </c>
      <c r="BO514" s="64">
        <f t="shared" ref="BO514:BO524" si="93">IFERROR(1/J514*(X514/H514),"0")</f>
        <v>0.18210955710955709</v>
      </c>
      <c r="BP514" s="64">
        <f t="shared" ref="BP514:BP524" si="94">IFERROR(1/J514*(Y514/H514),"0")</f>
        <v>0.18269230769230771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69</v>
      </c>
      <c r="X519" s="723">
        <v>1900</v>
      </c>
      <c r="Y519" s="724">
        <f t="shared" si="89"/>
        <v>1900.8000000000002</v>
      </c>
      <c r="Z519" s="36">
        <f t="shared" si="90"/>
        <v>4.3056000000000001</v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2029.5454545454545</v>
      </c>
      <c r="BN519" s="64">
        <f t="shared" si="92"/>
        <v>2030.4</v>
      </c>
      <c r="BO519" s="64">
        <f t="shared" si="93"/>
        <v>3.4600815850815851</v>
      </c>
      <c r="BP519" s="64">
        <f t="shared" si="94"/>
        <v>3.4615384615384617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1" t="s">
        <v>828</v>
      </c>
      <c r="Q520" s="732"/>
      <c r="R520" s="732"/>
      <c r="S520" s="732"/>
      <c r="T520" s="733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807" t="s">
        <v>832</v>
      </c>
      <c r="Q522" s="732"/>
      <c r="R522" s="732"/>
      <c r="S522" s="732"/>
      <c r="T522" s="733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67" t="s">
        <v>835</v>
      </c>
      <c r="Q523" s="732"/>
      <c r="R523" s="732"/>
      <c r="S523" s="732"/>
      <c r="T523" s="733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71</v>
      </c>
      <c r="Q525" s="740"/>
      <c r="R525" s="740"/>
      <c r="S525" s="740"/>
      <c r="T525" s="740"/>
      <c r="U525" s="740"/>
      <c r="V525" s="741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378.78787878787875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379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4.5328400000000002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71</v>
      </c>
      <c r="Q526" s="740"/>
      <c r="R526" s="740"/>
      <c r="S526" s="740"/>
      <c r="T526" s="740"/>
      <c r="U526" s="740"/>
      <c r="V526" s="741"/>
      <c r="W526" s="37" t="s">
        <v>69</v>
      </c>
      <c r="X526" s="725">
        <f>IFERROR(SUM(X514:X524),"0")</f>
        <v>2000</v>
      </c>
      <c r="Y526" s="725">
        <f>IFERROR(SUM(Y514:Y524),"0")</f>
        <v>2001.1200000000001</v>
      </c>
      <c r="Z526" s="37"/>
      <c r="AA526" s="726"/>
      <c r="AB526" s="726"/>
      <c r="AC526" s="726"/>
    </row>
    <row r="527" spans="1:68" ht="14.25" customHeight="1" x14ac:dyDescent="0.25">
      <c r="A527" s="742" t="s">
        <v>166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27">
        <v>4680115880054</v>
      </c>
      <c r="E529" s="728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27">
        <v>4680115880054</v>
      </c>
      <c r="E530" s="728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1003" t="s">
        <v>843</v>
      </c>
      <c r="Q530" s="732"/>
      <c r="R530" s="732"/>
      <c r="S530" s="732"/>
      <c r="T530" s="733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71</v>
      </c>
      <c r="Q531" s="740"/>
      <c r="R531" s="740"/>
      <c r="S531" s="740"/>
      <c r="T531" s="740"/>
      <c r="U531" s="740"/>
      <c r="V531" s="741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71</v>
      </c>
      <c r="Q532" s="740"/>
      <c r="R532" s="740"/>
      <c r="S532" s="740"/>
      <c r="T532" s="740"/>
      <c r="U532" s="740"/>
      <c r="V532" s="741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64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27">
        <v>4680115882072</v>
      </c>
      <c r="E537" s="728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2"/>
      <c r="R537" s="732"/>
      <c r="S537" s="732"/>
      <c r="T537" s="733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27">
        <v>4680115882072</v>
      </c>
      <c r="E538" s="728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9" t="s">
        <v>857</v>
      </c>
      <c r="Q538" s="732"/>
      <c r="R538" s="732"/>
      <c r="S538" s="732"/>
      <c r="T538" s="733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27">
        <v>4680115882102</v>
      </c>
      <c r="E539" s="728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2"/>
      <c r="R539" s="732"/>
      <c r="S539" s="732"/>
      <c r="T539" s="733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27">
        <v>4680115882102</v>
      </c>
      <c r="E540" s="728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5" t="s">
        <v>861</v>
      </c>
      <c r="Q540" s="732"/>
      <c r="R540" s="732"/>
      <c r="S540" s="732"/>
      <c r="T540" s="733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27">
        <v>4680115882096</v>
      </c>
      <c r="E541" s="728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2"/>
      <c r="R541" s="732"/>
      <c r="S541" s="732"/>
      <c r="T541" s="733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27">
        <v>4680115882096</v>
      </c>
      <c r="E542" s="728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7" t="s">
        <v>866</v>
      </c>
      <c r="Q542" s="732"/>
      <c r="R542" s="732"/>
      <c r="S542" s="732"/>
      <c r="T542" s="733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71</v>
      </c>
      <c r="Q543" s="740"/>
      <c r="R543" s="740"/>
      <c r="S543" s="740"/>
      <c r="T543" s="740"/>
      <c r="U543" s="740"/>
      <c r="V543" s="741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71</v>
      </c>
      <c r="Q544" s="740"/>
      <c r="R544" s="740"/>
      <c r="S544" s="740"/>
      <c r="T544" s="740"/>
      <c r="U544" s="740"/>
      <c r="V544" s="741"/>
      <c r="W544" s="37" t="s">
        <v>69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73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71</v>
      </c>
      <c r="Q549" s="740"/>
      <c r="R549" s="740"/>
      <c r="S549" s="740"/>
      <c r="T549" s="740"/>
      <c r="U549" s="740"/>
      <c r="V549" s="741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71</v>
      </c>
      <c r="Q550" s="740"/>
      <c r="R550" s="740"/>
      <c r="S550" s="740"/>
      <c r="T550" s="740"/>
      <c r="U550" s="740"/>
      <c r="V550" s="741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213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3" t="s">
        <v>882</v>
      </c>
      <c r="Q553" s="732"/>
      <c r="R553" s="732"/>
      <c r="S553" s="732"/>
      <c r="T553" s="733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71</v>
      </c>
      <c r="Q554" s="740"/>
      <c r="R554" s="740"/>
      <c r="S554" s="740"/>
      <c r="T554" s="740"/>
      <c r="U554" s="740"/>
      <c r="V554" s="741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71</v>
      </c>
      <c r="Q555" s="740"/>
      <c r="R555" s="740"/>
      <c r="S555" s="740"/>
      <c r="T555" s="740"/>
      <c r="U555" s="740"/>
      <c r="V555" s="741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883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883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114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82" t="s">
        <v>886</v>
      </c>
      <c r="Q559" s="732"/>
      <c r="R559" s="732"/>
      <c r="S559" s="732"/>
      <c r="T559" s="733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50" t="s">
        <v>890</v>
      </c>
      <c r="Q560" s="732"/>
      <c r="R560" s="732"/>
      <c r="S560" s="732"/>
      <c r="T560" s="733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7" t="s">
        <v>894</v>
      </c>
      <c r="Q561" s="732"/>
      <c r="R561" s="732"/>
      <c r="S561" s="732"/>
      <c r="T561" s="733"/>
      <c r="U561" s="34"/>
      <c r="V561" s="34"/>
      <c r="W561" s="35" t="s">
        <v>69</v>
      </c>
      <c r="X561" s="723">
        <v>490</v>
      </c>
      <c r="Y561" s="724">
        <f t="shared" si="100"/>
        <v>492</v>
      </c>
      <c r="Z561" s="36">
        <f>IFERROR(IF(Y561=0,"",ROUNDUP(Y561/H561,0)*0.02175),"")</f>
        <v>0.89174999999999993</v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509.59999999999997</v>
      </c>
      <c r="BN561" s="64">
        <f t="shared" si="102"/>
        <v>511.68</v>
      </c>
      <c r="BO561" s="64">
        <f t="shared" si="103"/>
        <v>0.72916666666666663</v>
      </c>
      <c r="BP561" s="64">
        <f t="shared" si="104"/>
        <v>0.7321428571428571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2" t="s">
        <v>898</v>
      </c>
      <c r="Q562" s="732"/>
      <c r="R562" s="732"/>
      <c r="S562" s="732"/>
      <c r="T562" s="733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1" t="s">
        <v>902</v>
      </c>
      <c r="Q563" s="732"/>
      <c r="R563" s="732"/>
      <c r="S563" s="732"/>
      <c r="T563" s="733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71" t="s">
        <v>905</v>
      </c>
      <c r="Q564" s="732"/>
      <c r="R564" s="732"/>
      <c r="S564" s="732"/>
      <c r="T564" s="733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808" t="s">
        <v>908</v>
      </c>
      <c r="Q565" s="732"/>
      <c r="R565" s="732"/>
      <c r="S565" s="732"/>
      <c r="T565" s="733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71</v>
      </c>
      <c r="Q566" s="740"/>
      <c r="R566" s="740"/>
      <c r="S566" s="740"/>
      <c r="T566" s="740"/>
      <c r="U566" s="740"/>
      <c r="V566" s="741"/>
      <c r="W566" s="37" t="s">
        <v>72</v>
      </c>
      <c r="X566" s="725">
        <f>IFERROR(X559/H559,"0")+IFERROR(X560/H560,"0")+IFERROR(X561/H561,"0")+IFERROR(X562/H562,"0")+IFERROR(X563/H563,"0")+IFERROR(X564/H564,"0")+IFERROR(X565/H565,"0")</f>
        <v>40.833333333333336</v>
      </c>
      <c r="Y566" s="725">
        <f>IFERROR(Y559/H559,"0")+IFERROR(Y560/H560,"0")+IFERROR(Y561/H561,"0")+IFERROR(Y562/H562,"0")+IFERROR(Y563/H563,"0")+IFERROR(Y564/H564,"0")+IFERROR(Y565/H565,"0")</f>
        <v>41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0.89174999999999993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71</v>
      </c>
      <c r="Q567" s="740"/>
      <c r="R567" s="740"/>
      <c r="S567" s="740"/>
      <c r="T567" s="740"/>
      <c r="U567" s="740"/>
      <c r="V567" s="741"/>
      <c r="W567" s="37" t="s">
        <v>69</v>
      </c>
      <c r="X567" s="725">
        <f>IFERROR(SUM(X559:X565),"0")</f>
        <v>490</v>
      </c>
      <c r="Y567" s="725">
        <f>IFERROR(SUM(Y559:Y565),"0")</f>
        <v>492</v>
      </c>
      <c r="Z567" s="37"/>
      <c r="AA567" s="726"/>
      <c r="AB567" s="726"/>
      <c r="AC567" s="726"/>
    </row>
    <row r="568" spans="1:68" ht="14.25" customHeight="1" x14ac:dyDescent="0.25">
      <c r="A568" s="742" t="s">
        <v>166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7" t="s">
        <v>911</v>
      </c>
      <c r="Q569" s="732"/>
      <c r="R569" s="732"/>
      <c r="S569" s="732"/>
      <c r="T569" s="733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2" t="s">
        <v>914</v>
      </c>
      <c r="Q570" s="732"/>
      <c r="R570" s="732"/>
      <c r="S570" s="732"/>
      <c r="T570" s="733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8" t="s">
        <v>917</v>
      </c>
      <c r="Q571" s="732"/>
      <c r="R571" s="732"/>
      <c r="S571" s="732"/>
      <c r="T571" s="733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2"/>
      <c r="R572" s="732"/>
      <c r="S572" s="732"/>
      <c r="T572" s="733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71</v>
      </c>
      <c r="Q573" s="740"/>
      <c r="R573" s="740"/>
      <c r="S573" s="740"/>
      <c r="T573" s="740"/>
      <c r="U573" s="740"/>
      <c r="V573" s="741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71</v>
      </c>
      <c r="Q574" s="740"/>
      <c r="R574" s="740"/>
      <c r="S574" s="740"/>
      <c r="T574" s="740"/>
      <c r="U574" s="740"/>
      <c r="V574" s="741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64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5" t="s">
        <v>924</v>
      </c>
      <c r="Q576" s="732"/>
      <c r="R576" s="732"/>
      <c r="S576" s="732"/>
      <c r="T576" s="733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60" t="s">
        <v>928</v>
      </c>
      <c r="Q577" s="732"/>
      <c r="R577" s="732"/>
      <c r="S577" s="732"/>
      <c r="T577" s="733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95" t="s">
        <v>932</v>
      </c>
      <c r="Q578" s="732"/>
      <c r="R578" s="732"/>
      <c r="S578" s="732"/>
      <c r="T578" s="733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02" t="s">
        <v>936</v>
      </c>
      <c r="Q579" s="732"/>
      <c r="R579" s="732"/>
      <c r="S579" s="732"/>
      <c r="T579" s="733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8" t="s">
        <v>940</v>
      </c>
      <c r="Q580" s="732"/>
      <c r="R580" s="732"/>
      <c r="S580" s="732"/>
      <c r="T580" s="733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18" t="s">
        <v>944</v>
      </c>
      <c r="Q581" s="732"/>
      <c r="R581" s="732"/>
      <c r="S581" s="732"/>
      <c r="T581" s="733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2" t="s">
        <v>947</v>
      </c>
      <c r="Q582" s="732"/>
      <c r="R582" s="732"/>
      <c r="S582" s="732"/>
      <c r="T582" s="733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71</v>
      </c>
      <c r="Q583" s="740"/>
      <c r="R583" s="740"/>
      <c r="S583" s="740"/>
      <c r="T583" s="740"/>
      <c r="U583" s="740"/>
      <c r="V583" s="741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71</v>
      </c>
      <c r="Q584" s="740"/>
      <c r="R584" s="740"/>
      <c r="S584" s="740"/>
      <c r="T584" s="740"/>
      <c r="U584" s="740"/>
      <c r="V584" s="741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73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52" t="s">
        <v>950</v>
      </c>
      <c r="Q586" s="732"/>
      <c r="R586" s="732"/>
      <c r="S586" s="732"/>
      <c r="T586" s="733"/>
      <c r="U586" s="34"/>
      <c r="V586" s="34"/>
      <c r="W586" s="35" t="s">
        <v>69</v>
      </c>
      <c r="X586" s="723">
        <v>490</v>
      </c>
      <c r="Y586" s="724">
        <f>IFERROR(IF(X586="",0,CEILING((X586/$H586),1)*$H586),"")</f>
        <v>491.4</v>
      </c>
      <c r="Z586" s="36">
        <f>IFERROR(IF(Y586=0,"",ROUNDUP(Y586/H586,0)*0.02175),"")</f>
        <v>1.37025</v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525.43076923076933</v>
      </c>
      <c r="BN586" s="64">
        <f>IFERROR(Y586*I586/H586,"0")</f>
        <v>526.93200000000002</v>
      </c>
      <c r="BO586" s="64">
        <f>IFERROR(1/J586*(X586/H586),"0")</f>
        <v>1.1217948717948718</v>
      </c>
      <c r="BP586" s="64">
        <f>IFERROR(1/J586*(Y586/H586),"0")</f>
        <v>1.125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902" t="s">
        <v>954</v>
      </c>
      <c r="Q587" s="732"/>
      <c r="R587" s="732"/>
      <c r="S587" s="732"/>
      <c r="T587" s="733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70" t="s">
        <v>958</v>
      </c>
      <c r="Q588" s="732"/>
      <c r="R588" s="732"/>
      <c r="S588" s="732"/>
      <c r="T588" s="733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9" t="s">
        <v>961</v>
      </c>
      <c r="Q589" s="732"/>
      <c r="R589" s="732"/>
      <c r="S589" s="732"/>
      <c r="T589" s="733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71</v>
      </c>
      <c r="Q590" s="740"/>
      <c r="R590" s="740"/>
      <c r="S590" s="740"/>
      <c r="T590" s="740"/>
      <c r="U590" s="740"/>
      <c r="V590" s="741"/>
      <c r="W590" s="37" t="s">
        <v>72</v>
      </c>
      <c r="X590" s="725">
        <f>IFERROR(X586/H586,"0")+IFERROR(X587/H587,"0")+IFERROR(X588/H588,"0")+IFERROR(X589/H589,"0")</f>
        <v>62.820512820512825</v>
      </c>
      <c r="Y590" s="725">
        <f>IFERROR(Y586/H586,"0")+IFERROR(Y587/H587,"0")+IFERROR(Y588/H588,"0")+IFERROR(Y589/H589,"0")</f>
        <v>63</v>
      </c>
      <c r="Z590" s="725">
        <f>IFERROR(IF(Z586="",0,Z586),"0")+IFERROR(IF(Z587="",0,Z587),"0")+IFERROR(IF(Z588="",0,Z588),"0")+IFERROR(IF(Z589="",0,Z589),"0")</f>
        <v>1.37025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71</v>
      </c>
      <c r="Q591" s="740"/>
      <c r="R591" s="740"/>
      <c r="S591" s="740"/>
      <c r="T591" s="740"/>
      <c r="U591" s="740"/>
      <c r="V591" s="741"/>
      <c r="W591" s="37" t="s">
        <v>69</v>
      </c>
      <c r="X591" s="725">
        <f>IFERROR(SUM(X586:X589),"0")</f>
        <v>490</v>
      </c>
      <c r="Y591" s="725">
        <f>IFERROR(SUM(Y586:Y589),"0")</f>
        <v>491.4</v>
      </c>
      <c r="Z591" s="37"/>
      <c r="AA591" s="726"/>
      <c r="AB591" s="726"/>
      <c r="AC591" s="726"/>
    </row>
    <row r="592" spans="1:68" ht="14.25" customHeight="1" x14ac:dyDescent="0.25">
      <c r="A592" s="742" t="s">
        <v>213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901" t="s">
        <v>964</v>
      </c>
      <c r="Q593" s="732"/>
      <c r="R593" s="732"/>
      <c r="S593" s="732"/>
      <c r="T593" s="733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43" t="s">
        <v>967</v>
      </c>
      <c r="Q594" s="732"/>
      <c r="R594" s="732"/>
      <c r="S594" s="732"/>
      <c r="T594" s="733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6" t="s">
        <v>970</v>
      </c>
      <c r="Q595" s="732"/>
      <c r="R595" s="732"/>
      <c r="S595" s="732"/>
      <c r="T595" s="733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6" t="s">
        <v>973</v>
      </c>
      <c r="Q596" s="732"/>
      <c r="R596" s="732"/>
      <c r="S596" s="732"/>
      <c r="T596" s="733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71</v>
      </c>
      <c r="Q597" s="740"/>
      <c r="R597" s="740"/>
      <c r="S597" s="740"/>
      <c r="T597" s="740"/>
      <c r="U597" s="740"/>
      <c r="V597" s="741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71</v>
      </c>
      <c r="Q598" s="740"/>
      <c r="R598" s="740"/>
      <c r="S598" s="740"/>
      <c r="T598" s="740"/>
      <c r="U598" s="740"/>
      <c r="V598" s="741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974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114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87" t="s">
        <v>977</v>
      </c>
      <c r="Q601" s="732"/>
      <c r="R601" s="732"/>
      <c r="S601" s="732"/>
      <c r="T601" s="733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64" t="s">
        <v>981</v>
      </c>
      <c r="Q602" s="732"/>
      <c r="R602" s="732"/>
      <c r="S602" s="732"/>
      <c r="T602" s="733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71</v>
      </c>
      <c r="Q603" s="740"/>
      <c r="R603" s="740"/>
      <c r="S603" s="740"/>
      <c r="T603" s="740"/>
      <c r="U603" s="740"/>
      <c r="V603" s="741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71</v>
      </c>
      <c r="Q604" s="740"/>
      <c r="R604" s="740"/>
      <c r="S604" s="740"/>
      <c r="T604" s="740"/>
      <c r="U604" s="740"/>
      <c r="V604" s="741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166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15" t="s">
        <v>985</v>
      </c>
      <c r="Q606" s="732"/>
      <c r="R606" s="732"/>
      <c r="S606" s="732"/>
      <c r="T606" s="733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71</v>
      </c>
      <c r="Q607" s="740"/>
      <c r="R607" s="740"/>
      <c r="S607" s="740"/>
      <c r="T607" s="740"/>
      <c r="U607" s="740"/>
      <c r="V607" s="741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71</v>
      </c>
      <c r="Q608" s="740"/>
      <c r="R608" s="740"/>
      <c r="S608" s="740"/>
      <c r="T608" s="740"/>
      <c r="U608" s="740"/>
      <c r="V608" s="741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64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71" t="s">
        <v>989</v>
      </c>
      <c r="Q610" s="732"/>
      <c r="R610" s="732"/>
      <c r="S610" s="732"/>
      <c r="T610" s="733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71</v>
      </c>
      <c r="Q611" s="740"/>
      <c r="R611" s="740"/>
      <c r="S611" s="740"/>
      <c r="T611" s="740"/>
      <c r="U611" s="740"/>
      <c r="V611" s="741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71</v>
      </c>
      <c r="Q612" s="740"/>
      <c r="R612" s="740"/>
      <c r="S612" s="740"/>
      <c r="T612" s="740"/>
      <c r="U612" s="740"/>
      <c r="V612" s="741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73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45" t="s">
        <v>993</v>
      </c>
      <c r="Q614" s="732"/>
      <c r="R614" s="732"/>
      <c r="S614" s="732"/>
      <c r="T614" s="733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71</v>
      </c>
      <c r="Q615" s="740"/>
      <c r="R615" s="740"/>
      <c r="S615" s="740"/>
      <c r="T615" s="740"/>
      <c r="U615" s="740"/>
      <c r="V615" s="741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71</v>
      </c>
      <c r="Q616" s="740"/>
      <c r="R616" s="740"/>
      <c r="S616" s="740"/>
      <c r="T616" s="740"/>
      <c r="U616" s="740"/>
      <c r="V616" s="741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995</v>
      </c>
      <c r="Q617" s="754"/>
      <c r="R617" s="754"/>
      <c r="S617" s="754"/>
      <c r="T617" s="754"/>
      <c r="U617" s="754"/>
      <c r="V617" s="755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17955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18013.920000000002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996</v>
      </c>
      <c r="Q618" s="754"/>
      <c r="R618" s="754"/>
      <c r="S618" s="754"/>
      <c r="T618" s="754"/>
      <c r="U618" s="754"/>
      <c r="V618" s="755"/>
      <c r="W618" s="37" t="s">
        <v>69</v>
      </c>
      <c r="X618" s="725">
        <f>IFERROR(SUM(BM22:BM614),"0")</f>
        <v>18934.255430393361</v>
      </c>
      <c r="Y618" s="725">
        <f>IFERROR(SUM(BN22:BN614),"0")</f>
        <v>18996.664000000001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997</v>
      </c>
      <c r="Q619" s="754"/>
      <c r="R619" s="754"/>
      <c r="S619" s="754"/>
      <c r="T619" s="754"/>
      <c r="U619" s="754"/>
      <c r="V619" s="755"/>
      <c r="W619" s="37" t="s">
        <v>998</v>
      </c>
      <c r="X619" s="38">
        <f>ROUNDUP(SUM(BO22:BO614),0)</f>
        <v>33</v>
      </c>
      <c r="Y619" s="38">
        <f>ROUNDUP(SUM(BP22:BP614),0)</f>
        <v>33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999</v>
      </c>
      <c r="Q620" s="754"/>
      <c r="R620" s="754"/>
      <c r="S620" s="754"/>
      <c r="T620" s="754"/>
      <c r="U620" s="754"/>
      <c r="V620" s="755"/>
      <c r="W620" s="37" t="s">
        <v>69</v>
      </c>
      <c r="X620" s="725">
        <f>GrossWeightTotal+PalletQtyTotal*25</f>
        <v>19759.255430393361</v>
      </c>
      <c r="Y620" s="725">
        <f>GrossWeightTotalR+PalletQtyTotalR*25</f>
        <v>19821.664000000001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1000</v>
      </c>
      <c r="Q621" s="754"/>
      <c r="R621" s="754"/>
      <c r="S621" s="754"/>
      <c r="T621" s="754"/>
      <c r="U621" s="754"/>
      <c r="V621" s="755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2335.2790791583898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2344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1001</v>
      </c>
      <c r="Q622" s="754"/>
      <c r="R622" s="754"/>
      <c r="S622" s="754"/>
      <c r="T622" s="754"/>
      <c r="U622" s="754"/>
      <c r="V622" s="755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37.388689999999997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9" t="s">
        <v>112</v>
      </c>
      <c r="D624" s="872"/>
      <c r="E624" s="872"/>
      <c r="F624" s="872"/>
      <c r="G624" s="872"/>
      <c r="H624" s="873"/>
      <c r="I624" s="729" t="s">
        <v>332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624</v>
      </c>
      <c r="X624" s="873"/>
      <c r="Y624" s="729" t="s">
        <v>709</v>
      </c>
      <c r="Z624" s="872"/>
      <c r="AA624" s="872"/>
      <c r="AB624" s="873"/>
      <c r="AC624" s="715" t="s">
        <v>808</v>
      </c>
      <c r="AD624" s="729" t="s">
        <v>883</v>
      </c>
      <c r="AE624" s="873"/>
      <c r="AF624" s="716"/>
    </row>
    <row r="625" spans="1:32" ht="14.25" customHeight="1" thickTop="1" x14ac:dyDescent="0.2">
      <c r="A625" s="1134" t="s">
        <v>1004</v>
      </c>
      <c r="B625" s="729" t="s">
        <v>63</v>
      </c>
      <c r="C625" s="729" t="s">
        <v>113</v>
      </c>
      <c r="D625" s="729" t="s">
        <v>138</v>
      </c>
      <c r="E625" s="729" t="s">
        <v>221</v>
      </c>
      <c r="F625" s="729" t="s">
        <v>243</v>
      </c>
      <c r="G625" s="729" t="s">
        <v>293</v>
      </c>
      <c r="H625" s="729" t="s">
        <v>112</v>
      </c>
      <c r="I625" s="729" t="s">
        <v>333</v>
      </c>
      <c r="J625" s="729" t="s">
        <v>358</v>
      </c>
      <c r="K625" s="729" t="s">
        <v>429</v>
      </c>
      <c r="L625" s="716"/>
      <c r="M625" s="729" t="s">
        <v>449</v>
      </c>
      <c r="N625" s="716"/>
      <c r="O625" s="729" t="s">
        <v>473</v>
      </c>
      <c r="P625" s="729" t="s">
        <v>490</v>
      </c>
      <c r="Q625" s="729" t="s">
        <v>493</v>
      </c>
      <c r="R625" s="729" t="s">
        <v>502</v>
      </c>
      <c r="S625" s="729" t="s">
        <v>516</v>
      </c>
      <c r="T625" s="729" t="s">
        <v>520</v>
      </c>
      <c r="U625" s="729" t="s">
        <v>528</v>
      </c>
      <c r="V625" s="729" t="s">
        <v>611</v>
      </c>
      <c r="W625" s="729" t="s">
        <v>625</v>
      </c>
      <c r="X625" s="729" t="s">
        <v>670</v>
      </c>
      <c r="Y625" s="729" t="s">
        <v>710</v>
      </c>
      <c r="Z625" s="729" t="s">
        <v>768</v>
      </c>
      <c r="AA625" s="729" t="s">
        <v>791</v>
      </c>
      <c r="AB625" s="729" t="s">
        <v>804</v>
      </c>
      <c r="AC625" s="729" t="s">
        <v>808</v>
      </c>
      <c r="AD625" s="729" t="s">
        <v>883</v>
      </c>
      <c r="AE625" s="729" t="s">
        <v>974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950.40000000000009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302.40000000000003</v>
      </c>
      <c r="E627" s="46">
        <f>IFERROR(Y106*1,"0")+IFERROR(Y107*1,"0")+IFERROR(Y108*1,"0")+IFERROR(Y112*1,"0")+IFERROR(Y113*1,"0")+IFERROR(Y114*1,"0")+IFERROR(Y115*1,"0")+IFERROR(Y116*1,"0")</f>
        <v>1394.7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440.1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391.49999999999994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62.399999999999991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289.5</v>
      </c>
      <c r="V627" s="46">
        <f>IFERROR(Y370*1,"0")+IFERROR(Y374*1,"0")+IFERROR(Y375*1,"0")+IFERROR(Y376*1,"0")</f>
        <v>512.4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7620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3015.6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50.400000000000006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2001.1200000000001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983.4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2024-11-01T09:24:58Z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