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A5A7B7A-AD71-4E1E-A447-5823E9B4B8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Z586" i="1" s="1"/>
  <c r="Y585" i="1"/>
  <c r="Y587" i="1" s="1"/>
  <c r="X583" i="1"/>
  <c r="X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AE602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Z565" i="1" s="1"/>
  <c r="Y561" i="1"/>
  <c r="Y566" i="1" s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Y525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Y526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N471" i="1"/>
  <c r="BM471" i="1"/>
  <c r="Z471" i="1"/>
  <c r="Y471" i="1"/>
  <c r="BP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Y398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Y394" i="1" s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Y368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V602" i="1" s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Y357" i="1" s="1"/>
  <c r="P355" i="1"/>
  <c r="BP354" i="1"/>
  <c r="BO354" i="1"/>
  <c r="BN354" i="1"/>
  <c r="BM354" i="1"/>
  <c r="Z354" i="1"/>
  <c r="Y354" i="1"/>
  <c r="P354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Y345" i="1" s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Z319" i="1" s="1"/>
  <c r="P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X311" i="1"/>
  <c r="X310" i="1"/>
  <c r="BO309" i="1"/>
  <c r="BM309" i="1"/>
  <c r="Y309" i="1"/>
  <c r="Y311" i="1" s="1"/>
  <c r="P309" i="1"/>
  <c r="BP308" i="1"/>
  <c r="BO308" i="1"/>
  <c r="BN308" i="1"/>
  <c r="BM308" i="1"/>
  <c r="Z308" i="1"/>
  <c r="Y308" i="1"/>
  <c r="Y310" i="1" s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602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Y295" i="1" s="1"/>
  <c r="P291" i="1"/>
  <c r="BP290" i="1"/>
  <c r="BO290" i="1"/>
  <c r="BN290" i="1"/>
  <c r="BM290" i="1"/>
  <c r="Z290" i="1"/>
  <c r="Y290" i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Y286" i="1" s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602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Y274" i="1" s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Y241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Y232" i="1" s="1"/>
  <c r="P222" i="1"/>
  <c r="BP221" i="1"/>
  <c r="BO221" i="1"/>
  <c r="BN221" i="1"/>
  <c r="BM221" i="1"/>
  <c r="Z221" i="1"/>
  <c r="Y221" i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3" i="1"/>
  <c r="Y202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X197" i="1"/>
  <c r="X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Y197" i="1" s="1"/>
  <c r="P189" i="1"/>
  <c r="BP188" i="1"/>
  <c r="BO188" i="1"/>
  <c r="BN188" i="1"/>
  <c r="BM188" i="1"/>
  <c r="Z188" i="1"/>
  <c r="Y188" i="1"/>
  <c r="P188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02" i="1" s="1"/>
  <c r="P150" i="1"/>
  <c r="X147" i="1"/>
  <c r="X146" i="1"/>
  <c r="BO145" i="1"/>
  <c r="BM145" i="1"/>
  <c r="Y145" i="1"/>
  <c r="Y147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Y141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Y133" i="1" s="1"/>
  <c r="P128" i="1"/>
  <c r="BP127" i="1"/>
  <c r="BO127" i="1"/>
  <c r="BN127" i="1"/>
  <c r="BM127" i="1"/>
  <c r="Z127" i="1"/>
  <c r="Y127" i="1"/>
  <c r="Y132" i="1" s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02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602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Y95" i="1" s="1"/>
  <c r="P93" i="1"/>
  <c r="BP92" i="1"/>
  <c r="BO92" i="1"/>
  <c r="BN92" i="1"/>
  <c r="BM92" i="1"/>
  <c r="Z92" i="1"/>
  <c r="Y92" i="1"/>
  <c r="Y94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Y81" i="1" s="1"/>
  <c r="P79" i="1"/>
  <c r="BP78" i="1"/>
  <c r="BO78" i="1"/>
  <c r="BN78" i="1"/>
  <c r="BM78" i="1"/>
  <c r="Z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2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2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92" i="1" s="1"/>
  <c r="X23" i="1"/>
  <c r="X596" i="1" s="1"/>
  <c r="BO22" i="1"/>
  <c r="X594" i="1" s="1"/>
  <c r="BM22" i="1"/>
  <c r="X593" i="1" s="1"/>
  <c r="X595" i="1" s="1"/>
  <c r="Y22" i="1"/>
  <c r="B60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79" i="1"/>
  <c r="Z80" i="1" s="1"/>
  <c r="BN79" i="1"/>
  <c r="BP79" i="1"/>
  <c r="Z83" i="1"/>
  <c r="Z89" i="1" s="1"/>
  <c r="BN83" i="1"/>
  <c r="BP83" i="1"/>
  <c r="Z85" i="1"/>
  <c r="BN85" i="1"/>
  <c r="Z87" i="1"/>
  <c r="BN87" i="1"/>
  <c r="Y90" i="1"/>
  <c r="Z93" i="1"/>
  <c r="Z94" i="1" s="1"/>
  <c r="BN93" i="1"/>
  <c r="BP93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8" i="1"/>
  <c r="Z132" i="1" s="1"/>
  <c r="BN128" i="1"/>
  <c r="BP128" i="1"/>
  <c r="Z129" i="1"/>
  <c r="BN129" i="1"/>
  <c r="Z131" i="1"/>
  <c r="BN131" i="1"/>
  <c r="Z135" i="1"/>
  <c r="Z141" i="1" s="1"/>
  <c r="BN135" i="1"/>
  <c r="BP135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Z162" i="1" s="1"/>
  <c r="BN160" i="1"/>
  <c r="BP160" i="1"/>
  <c r="BP173" i="1"/>
  <c r="BN173" i="1"/>
  <c r="Z173" i="1"/>
  <c r="Z177" i="1" s="1"/>
  <c r="Y177" i="1"/>
  <c r="Z183" i="1"/>
  <c r="BP181" i="1"/>
  <c r="BN181" i="1"/>
  <c r="Z181" i="1"/>
  <c r="BP191" i="1"/>
  <c r="BN191" i="1"/>
  <c r="Z191" i="1"/>
  <c r="BP195" i="1"/>
  <c r="BN195" i="1"/>
  <c r="Z195" i="1"/>
  <c r="J602" i="1"/>
  <c r="Y203" i="1"/>
  <c r="BP200" i="1"/>
  <c r="BN200" i="1"/>
  <c r="Z200" i="1"/>
  <c r="Z202" i="1" s="1"/>
  <c r="Y207" i="1"/>
  <c r="BP212" i="1"/>
  <c r="BN212" i="1"/>
  <c r="Z212" i="1"/>
  <c r="BP216" i="1"/>
  <c r="BN216" i="1"/>
  <c r="Z216" i="1"/>
  <c r="Y233" i="1"/>
  <c r="BP224" i="1"/>
  <c r="BN224" i="1"/>
  <c r="Z224" i="1"/>
  <c r="BP228" i="1"/>
  <c r="BN228" i="1"/>
  <c r="Z228" i="1"/>
  <c r="BP236" i="1"/>
  <c r="BN236" i="1"/>
  <c r="Z236" i="1"/>
  <c r="Z240" i="1" s="1"/>
  <c r="Y240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H9" i="1"/>
  <c r="Y24" i="1"/>
  <c r="Y59" i="1"/>
  <c r="Y75" i="1"/>
  <c r="Y108" i="1"/>
  <c r="Y125" i="1"/>
  <c r="Y152" i="1"/>
  <c r="Y162" i="1"/>
  <c r="BP167" i="1"/>
  <c r="BN167" i="1"/>
  <c r="Z167" i="1"/>
  <c r="Z169" i="1" s="1"/>
  <c r="BP175" i="1"/>
  <c r="BN175" i="1"/>
  <c r="Z175" i="1"/>
  <c r="BP189" i="1"/>
  <c r="BN189" i="1"/>
  <c r="Z189" i="1"/>
  <c r="Z196" i="1" s="1"/>
  <c r="BP193" i="1"/>
  <c r="BN193" i="1"/>
  <c r="Z193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BP226" i="1"/>
  <c r="BN226" i="1"/>
  <c r="Z226" i="1"/>
  <c r="Z232" i="1" s="1"/>
  <c r="BP230" i="1"/>
  <c r="BN230" i="1"/>
  <c r="Z230" i="1"/>
  <c r="BP238" i="1"/>
  <c r="BN238" i="1"/>
  <c r="Z238" i="1"/>
  <c r="BP247" i="1"/>
  <c r="BN247" i="1"/>
  <c r="Z247" i="1"/>
  <c r="BP251" i="1"/>
  <c r="BN251" i="1"/>
  <c r="Z251" i="1"/>
  <c r="Y253" i="1"/>
  <c r="M602" i="1"/>
  <c r="Y265" i="1"/>
  <c r="BP256" i="1"/>
  <c r="BN256" i="1"/>
  <c r="Z256" i="1"/>
  <c r="Z264" i="1" s="1"/>
  <c r="BP260" i="1"/>
  <c r="BN260" i="1"/>
  <c r="Z260" i="1"/>
  <c r="Y264" i="1"/>
  <c r="Z310" i="1"/>
  <c r="H602" i="1"/>
  <c r="Y170" i="1"/>
  <c r="I602" i="1"/>
  <c r="Y196" i="1"/>
  <c r="K602" i="1"/>
  <c r="Y252" i="1"/>
  <c r="O602" i="1"/>
  <c r="Z270" i="1"/>
  <c r="Z274" i="1" s="1"/>
  <c r="BN270" i="1"/>
  <c r="BP270" i="1"/>
  <c r="Z272" i="1"/>
  <c r="BN272" i="1"/>
  <c r="Y275" i="1"/>
  <c r="Y280" i="1"/>
  <c r="Q602" i="1"/>
  <c r="Z284" i="1"/>
  <c r="Z286" i="1" s="1"/>
  <c r="BN284" i="1"/>
  <c r="BP284" i="1"/>
  <c r="Y287" i="1"/>
  <c r="R602" i="1"/>
  <c r="Z291" i="1"/>
  <c r="Z295" i="1" s="1"/>
  <c r="BN291" i="1"/>
  <c r="BP291" i="1"/>
  <c r="Z293" i="1"/>
  <c r="BN293" i="1"/>
  <c r="Y296" i="1"/>
  <c r="Y301" i="1"/>
  <c r="T602" i="1"/>
  <c r="Y306" i="1"/>
  <c r="Z309" i="1"/>
  <c r="BN309" i="1"/>
  <c r="BP309" i="1"/>
  <c r="Z314" i="1"/>
  <c r="BN314" i="1"/>
  <c r="Z317" i="1"/>
  <c r="BN317" i="1"/>
  <c r="BP327" i="1"/>
  <c r="BN327" i="1"/>
  <c r="Z327" i="1"/>
  <c r="Y338" i="1"/>
  <c r="BP335" i="1"/>
  <c r="BN335" i="1"/>
  <c r="Z335" i="1"/>
  <c r="BP343" i="1"/>
  <c r="BN343" i="1"/>
  <c r="Z343" i="1"/>
  <c r="Z351" i="1"/>
  <c r="BP349" i="1"/>
  <c r="BN349" i="1"/>
  <c r="Z349" i="1"/>
  <c r="Y358" i="1"/>
  <c r="BP366" i="1"/>
  <c r="BN366" i="1"/>
  <c r="Z366" i="1"/>
  <c r="Z368" i="1" s="1"/>
  <c r="BP376" i="1"/>
  <c r="BN376" i="1"/>
  <c r="Z376" i="1"/>
  <c r="BP380" i="1"/>
  <c r="BN380" i="1"/>
  <c r="Z380" i="1"/>
  <c r="Y387" i="1"/>
  <c r="BP392" i="1"/>
  <c r="BN392" i="1"/>
  <c r="Z392" i="1"/>
  <c r="Y399" i="1"/>
  <c r="BP396" i="1"/>
  <c r="BN396" i="1"/>
  <c r="Z396" i="1"/>
  <c r="Z398" i="1" s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3" i="1"/>
  <c r="BN473" i="1"/>
  <c r="Z473" i="1"/>
  <c r="U602" i="1"/>
  <c r="Y322" i="1"/>
  <c r="BP319" i="1"/>
  <c r="BN319" i="1"/>
  <c r="BP321" i="1"/>
  <c r="BN321" i="1"/>
  <c r="Z321" i="1"/>
  <c r="Y323" i="1"/>
  <c r="Y330" i="1"/>
  <c r="BP325" i="1"/>
  <c r="BN325" i="1"/>
  <c r="Z325" i="1"/>
  <c r="Z329" i="1" s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Z344" i="1" s="1"/>
  <c r="BP355" i="1"/>
  <c r="BN355" i="1"/>
  <c r="Z355" i="1"/>
  <c r="Z357" i="1" s="1"/>
  <c r="BP374" i="1"/>
  <c r="BN374" i="1"/>
  <c r="Z374" i="1"/>
  <c r="Z382" i="1" s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Z393" i="1" s="1"/>
  <c r="X602" i="1"/>
  <c r="Y407" i="1"/>
  <c r="BP402" i="1"/>
  <c r="BN402" i="1"/>
  <c r="Z402" i="1"/>
  <c r="Z406" i="1" s="1"/>
  <c r="Y406" i="1"/>
  <c r="BP410" i="1"/>
  <c r="BN410" i="1"/>
  <c r="Z410" i="1"/>
  <c r="Z411" i="1" s="1"/>
  <c r="Y412" i="1"/>
  <c r="Y419" i="1"/>
  <c r="BP414" i="1"/>
  <c r="BN414" i="1"/>
  <c r="Z414" i="1"/>
  <c r="Z419" i="1" s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Z602" i="1"/>
  <c r="Y468" i="1"/>
  <c r="Y476" i="1"/>
  <c r="Y477" i="1"/>
  <c r="BP470" i="1"/>
  <c r="BN470" i="1"/>
  <c r="Z470" i="1"/>
  <c r="Z476" i="1" s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Z519" i="1" s="1"/>
  <c r="BP517" i="1"/>
  <c r="BN517" i="1"/>
  <c r="Z517" i="1"/>
  <c r="Y541" i="1"/>
  <c r="BP534" i="1"/>
  <c r="BN534" i="1"/>
  <c r="Z534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Y363" i="1"/>
  <c r="W602" i="1"/>
  <c r="Y383" i="1"/>
  <c r="BP475" i="1"/>
  <c r="BN475" i="1"/>
  <c r="Z475" i="1"/>
  <c r="Y480" i="1"/>
  <c r="BP479" i="1"/>
  <c r="BN479" i="1"/>
  <c r="Z479" i="1"/>
  <c r="Z480" i="1" s="1"/>
  <c r="Y481" i="1"/>
  <c r="AA602" i="1"/>
  <c r="Y487" i="1"/>
  <c r="BP484" i="1"/>
  <c r="BN484" i="1"/>
  <c r="Z484" i="1"/>
  <c r="BP499" i="1"/>
  <c r="BN499" i="1"/>
  <c r="Z499" i="1"/>
  <c r="BP503" i="1"/>
  <c r="BN503" i="1"/>
  <c r="Z503" i="1"/>
  <c r="Y510" i="1"/>
  <c r="BP515" i="1"/>
  <c r="BN515" i="1"/>
  <c r="Z515" i="1"/>
  <c r="Y519" i="1"/>
  <c r="BP523" i="1"/>
  <c r="BN523" i="1"/>
  <c r="Z523" i="1"/>
  <c r="Z525" i="1" s="1"/>
  <c r="BP535" i="1"/>
  <c r="BN535" i="1"/>
  <c r="Z535" i="1"/>
  <c r="AD602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322" i="1" l="1"/>
  <c r="Y592" i="1"/>
  <c r="Z252" i="1"/>
  <c r="Y596" i="1"/>
  <c r="Y593" i="1"/>
  <c r="Z505" i="1"/>
  <c r="Z487" i="1"/>
  <c r="Z572" i="1"/>
  <c r="Z558" i="1"/>
  <c r="Z541" i="1"/>
  <c r="Z453" i="1"/>
  <c r="Z218" i="1"/>
  <c r="Z124" i="1"/>
  <c r="Z115" i="1"/>
  <c r="Z107" i="1"/>
  <c r="Z100" i="1"/>
  <c r="Z75" i="1"/>
  <c r="Y594" i="1"/>
  <c r="Z597" i="1"/>
  <c r="Y595" i="1" l="1"/>
</calcChain>
</file>

<file path=xl/sharedStrings.xml><?xml version="1.0" encoding="utf-8"?>
<sst xmlns="http://schemas.openxmlformats.org/spreadsheetml/2006/main" count="2429" uniqueCount="764">
  <si>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</si>
  <si>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</si>
  <si>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</si>
  <si>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</si>
  <si>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</si>
  <si>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18.09.2024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</si>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</sst>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85" zoomScaleNormal="100" zoomScaleSheetLayoutView="100" workbookViewId="0">
      <selection activeCell="AA598" sqref="AA59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9" t="s">
        <v>0</v>
      </c>
      <c r="E1" s="418"/>
      <c r="F1" s="418"/>
      <c r="G1" s="12" t="s">
        <v>1</v>
      </c>
      <c r="H1" s="469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8"/>
      <c r="Q3" s="398"/>
      <c r="R3" s="398"/>
      <c r="S3" s="398"/>
      <c r="T3" s="398"/>
      <c r="U3" s="398"/>
      <c r="V3" s="398"/>
      <c r="W3" s="398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33" t="s">
        <v>8</v>
      </c>
      <c r="B5" s="534"/>
      <c r="C5" s="535"/>
      <c r="D5" s="473"/>
      <c r="E5" s="474"/>
      <c r="F5" s="724" t="s">
        <v>9</v>
      </c>
      <c r="G5" s="535"/>
      <c r="H5" s="473"/>
      <c r="I5" s="657"/>
      <c r="J5" s="657"/>
      <c r="K5" s="657"/>
      <c r="L5" s="657"/>
      <c r="M5" s="474"/>
      <c r="N5" s="58"/>
      <c r="P5" s="24" t="s">
        <v>10</v>
      </c>
      <c r="Q5" s="741">
        <v>45555</v>
      </c>
      <c r="R5" s="529"/>
      <c r="T5" s="575" t="s">
        <v>11</v>
      </c>
      <c r="U5" s="480"/>
      <c r="V5" s="577" t="s">
        <v>12</v>
      </c>
      <c r="W5" s="529"/>
      <c r="AB5" s="51"/>
      <c r="AC5" s="51"/>
      <c r="AD5" s="51"/>
      <c r="AE5" s="51"/>
    </row>
    <row r="6" spans="1:32" s="373" customFormat="1" ht="24" customHeight="1" x14ac:dyDescent="0.2">
      <c r="A6" s="533" t="s">
        <v>13</v>
      </c>
      <c r="B6" s="534"/>
      <c r="C6" s="535"/>
      <c r="D6" s="662" t="s">
        <v>14</v>
      </c>
      <c r="E6" s="663"/>
      <c r="F6" s="663"/>
      <c r="G6" s="663"/>
      <c r="H6" s="663"/>
      <c r="I6" s="663"/>
      <c r="J6" s="663"/>
      <c r="K6" s="663"/>
      <c r="L6" s="663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Пятница</v>
      </c>
      <c r="R6" s="385"/>
      <c r="T6" s="582" t="s">
        <v>16</v>
      </c>
      <c r="U6" s="480"/>
      <c r="V6" s="644" t="s">
        <v>17</v>
      </c>
      <c r="W6" s="440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8"/>
      <c r="U7" s="480"/>
      <c r="V7" s="645"/>
      <c r="W7" s="646"/>
      <c r="AB7" s="51"/>
      <c r="AC7" s="51"/>
      <c r="AD7" s="51"/>
      <c r="AE7" s="51"/>
    </row>
    <row r="8" spans="1:32" s="373" customFormat="1" ht="25.5" customHeight="1" x14ac:dyDescent="0.2">
      <c r="A8" s="772" t="s">
        <v>18</v>
      </c>
      <c r="B8" s="402"/>
      <c r="C8" s="403"/>
      <c r="D8" s="461"/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19</v>
      </c>
      <c r="Q8" s="542">
        <v>0.375</v>
      </c>
      <c r="R8" s="452"/>
      <c r="T8" s="398"/>
      <c r="U8" s="480"/>
      <c r="V8" s="645"/>
      <c r="W8" s="646"/>
      <c r="AB8" s="51"/>
      <c r="AC8" s="51"/>
      <c r="AD8" s="51"/>
      <c r="AE8" s="51"/>
    </row>
    <row r="9" spans="1:32" s="373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549"/>
      <c r="E9" s="400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1"/>
      <c r="P9" s="26" t="s">
        <v>20</v>
      </c>
      <c r="Q9" s="525"/>
      <c r="R9" s="526"/>
      <c r="T9" s="398"/>
      <c r="U9" s="4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549"/>
      <c r="E10" s="400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637" t="str">
        <f>IFERROR(VLOOKUP($D$10,Proxy,2,FALSE),"")</f>
        <v/>
      </c>
      <c r="I10" s="398"/>
      <c r="J10" s="398"/>
      <c r="K10" s="398"/>
      <c r="L10" s="398"/>
      <c r="M10" s="398"/>
      <c r="N10" s="372"/>
      <c r="P10" s="26" t="s">
        <v>21</v>
      </c>
      <c r="Q10" s="583"/>
      <c r="R10" s="584"/>
      <c r="U10" s="24" t="s">
        <v>22</v>
      </c>
      <c r="V10" s="439" t="s">
        <v>23</v>
      </c>
      <c r="W10" s="440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86" t="s">
        <v>27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1" t="s">
        <v>28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5"/>
      <c r="N12" s="62"/>
      <c r="P12" s="24" t="s">
        <v>29</v>
      </c>
      <c r="Q12" s="542"/>
      <c r="R12" s="452"/>
      <c r="S12" s="23"/>
      <c r="U12" s="24"/>
      <c r="V12" s="418"/>
      <c r="W12" s="398"/>
      <c r="AB12" s="51"/>
      <c r="AC12" s="51"/>
      <c r="AD12" s="51"/>
      <c r="AE12" s="51"/>
    </row>
    <row r="13" spans="1:32" s="373" customFormat="1" ht="23.25" customHeight="1" x14ac:dyDescent="0.2">
      <c r="A13" s="571" t="s">
        <v>30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5"/>
      <c r="N13" s="62"/>
      <c r="O13" s="26"/>
      <c r="P13" s="26" t="s">
        <v>31</v>
      </c>
      <c r="Q13" s="686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1" t="s">
        <v>32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602" t="s">
        <v>33</v>
      </c>
      <c r="B15" s="534"/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5"/>
      <c r="N15" s="63"/>
      <c r="P15" s="559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4" t="s">
        <v>35</v>
      </c>
      <c r="B17" s="434" t="s">
        <v>36</v>
      </c>
      <c r="C17" s="547" t="s">
        <v>37</v>
      </c>
      <c r="D17" s="434" t="s">
        <v>38</v>
      </c>
      <c r="E17" s="502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34" t="s">
        <v>49</v>
      </c>
      <c r="Q17" s="501"/>
      <c r="R17" s="501"/>
      <c r="S17" s="501"/>
      <c r="T17" s="502"/>
      <c r="U17" s="771" t="s">
        <v>50</v>
      </c>
      <c r="V17" s="535"/>
      <c r="W17" s="434" t="s">
        <v>51</v>
      </c>
      <c r="X17" s="434" t="s">
        <v>52</v>
      </c>
      <c r="Y17" s="769" t="s">
        <v>53</v>
      </c>
      <c r="Z17" s="434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9"/>
      <c r="AF17" s="720"/>
      <c r="AG17" s="517"/>
      <c r="BD17" s="619" t="s">
        <v>59</v>
      </c>
    </row>
    <row r="18" spans="1:68" ht="14.25" customHeight="1" x14ac:dyDescent="0.2">
      <c r="A18" s="435"/>
      <c r="B18" s="435"/>
      <c r="C18" s="435"/>
      <c r="D18" s="503"/>
      <c r="E18" s="505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503"/>
      <c r="Q18" s="504"/>
      <c r="R18" s="504"/>
      <c r="S18" s="504"/>
      <c r="T18" s="505"/>
      <c r="U18" s="374" t="s">
        <v>60</v>
      </c>
      <c r="V18" s="374" t="s">
        <v>61</v>
      </c>
      <c r="W18" s="435"/>
      <c r="X18" s="435"/>
      <c r="Y18" s="770"/>
      <c r="Z18" s="435"/>
      <c r="AA18" s="636"/>
      <c r="AB18" s="636"/>
      <c r="AC18" s="636"/>
      <c r="AD18" s="721"/>
      <c r="AE18" s="722"/>
      <c r="AF18" s="723"/>
      <c r="AG18" s="518"/>
      <c r="BD18" s="398"/>
    </row>
    <row r="19" spans="1:68" ht="27.75" customHeight="1" x14ac:dyDescent="0.2">
      <c r="A19" s="404" t="s">
        <v>62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8"/>
      <c r="AB19" s="48"/>
      <c r="AC19" s="48"/>
    </row>
    <row r="20" spans="1:68" ht="16.5" customHeight="1" x14ac:dyDescent="0.25">
      <c r="A20" s="397" t="s">
        <v>62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75"/>
      <c r="AB20" s="375"/>
      <c r="AC20" s="375"/>
    </row>
    <row r="21" spans="1:68" ht="14.25" customHeight="1" x14ac:dyDescent="0.25">
      <c r="A21" s="431" t="s">
        <v>63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76"/>
      <c r="AB21" s="376"/>
      <c r="AC21" s="376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415"/>
      <c r="P23" s="401" t="s">
        <v>69</v>
      </c>
      <c r="Q23" s="402"/>
      <c r="R23" s="402"/>
      <c r="S23" s="402"/>
      <c r="T23" s="402"/>
      <c r="U23" s="402"/>
      <c r="V23" s="403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415"/>
      <c r="P24" s="401" t="s">
        <v>69</v>
      </c>
      <c r="Q24" s="402"/>
      <c r="R24" s="402"/>
      <c r="S24" s="402"/>
      <c r="T24" s="402"/>
      <c r="U24" s="402"/>
      <c r="V24" s="403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customHeight="1" x14ac:dyDescent="0.25">
      <c r="A25" s="431" t="s">
        <v>71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76"/>
      <c r="AB25" s="376"/>
      <c r="AC25" s="376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9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7"/>
      <c r="R32" s="387"/>
      <c r="S32" s="387"/>
      <c r="T32" s="388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7" t="s">
        <v>90</v>
      </c>
      <c r="Q33" s="387"/>
      <c r="R33" s="387"/>
      <c r="S33" s="387"/>
      <c r="T33" s="388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415"/>
      <c r="P36" s="401" t="s">
        <v>69</v>
      </c>
      <c r="Q36" s="402"/>
      <c r="R36" s="402"/>
      <c r="S36" s="402"/>
      <c r="T36" s="402"/>
      <c r="U36" s="402"/>
      <c r="V36" s="403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x14ac:dyDescent="0.2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415"/>
      <c r="P37" s="401" t="s">
        <v>69</v>
      </c>
      <c r="Q37" s="402"/>
      <c r="R37" s="402"/>
      <c r="S37" s="402"/>
      <c r="T37" s="402"/>
      <c r="U37" s="402"/>
      <c r="V37" s="403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customHeight="1" x14ac:dyDescent="0.25">
      <c r="A38" s="431" t="s">
        <v>95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76"/>
      <c r="AB38" s="376"/>
      <c r="AC38" s="376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415"/>
      <c r="P40" s="401" t="s">
        <v>69</v>
      </c>
      <c r="Q40" s="402"/>
      <c r="R40" s="402"/>
      <c r="S40" s="402"/>
      <c r="T40" s="402"/>
      <c r="U40" s="402"/>
      <c r="V40" s="403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x14ac:dyDescent="0.2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415"/>
      <c r="P41" s="401" t="s">
        <v>69</v>
      </c>
      <c r="Q41" s="402"/>
      <c r="R41" s="402"/>
      <c r="S41" s="402"/>
      <c r="T41" s="402"/>
      <c r="U41" s="402"/>
      <c r="V41" s="403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customHeight="1" x14ac:dyDescent="0.25">
      <c r="A42" s="431" t="s">
        <v>100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376"/>
      <c r="AB42" s="376"/>
      <c r="AC42" s="376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415"/>
      <c r="P44" s="401" t="s">
        <v>69</v>
      </c>
      <c r="Q44" s="402"/>
      <c r="R44" s="402"/>
      <c r="S44" s="402"/>
      <c r="T44" s="402"/>
      <c r="U44" s="402"/>
      <c r="V44" s="403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x14ac:dyDescent="0.2">
      <c r="A45" s="398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415"/>
      <c r="P45" s="401" t="s">
        <v>69</v>
      </c>
      <c r="Q45" s="402"/>
      <c r="R45" s="402"/>
      <c r="S45" s="402"/>
      <c r="T45" s="402"/>
      <c r="U45" s="402"/>
      <c r="V45" s="403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customHeight="1" x14ac:dyDescent="0.25">
      <c r="A46" s="431" t="s">
        <v>104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76"/>
      <c r="AB46" s="376"/>
      <c r="AC46" s="376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415"/>
      <c r="P48" s="401" t="s">
        <v>69</v>
      </c>
      <c r="Q48" s="402"/>
      <c r="R48" s="402"/>
      <c r="S48" s="402"/>
      <c r="T48" s="402"/>
      <c r="U48" s="402"/>
      <c r="V48" s="403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15"/>
      <c r="P49" s="401" t="s">
        <v>69</v>
      </c>
      <c r="Q49" s="402"/>
      <c r="R49" s="402"/>
      <c r="S49" s="402"/>
      <c r="T49" s="402"/>
      <c r="U49" s="402"/>
      <c r="V49" s="403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customHeight="1" x14ac:dyDescent="0.2">
      <c r="A50" s="404" t="s">
        <v>107</v>
      </c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8"/>
      <c r="AB50" s="48"/>
      <c r="AC50" s="48"/>
    </row>
    <row r="51" spans="1:68" ht="16.5" customHeight="1" x14ac:dyDescent="0.25">
      <c r="A51" s="397" t="s">
        <v>108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75"/>
      <c r="AB51" s="375"/>
      <c r="AC51" s="375"/>
    </row>
    <row r="52" spans="1:68" ht="14.25" customHeight="1" x14ac:dyDescent="0.25">
      <c r="A52" s="431" t="s">
        <v>109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76"/>
      <c r="AB52" s="376"/>
      <c r="AC52" s="376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0">
        <v>0</v>
      </c>
      <c r="Y53" s="381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0">
        <v>360</v>
      </c>
      <c r="Y56" s="381">
        <f t="shared" si="6"/>
        <v>360</v>
      </c>
      <c r="Z56" s="36">
        <f>IFERROR(IF(Y56=0,"",ROUNDUP(Y56/H56,0)*0.00937),"")</f>
        <v>0.84329999999999994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381.6</v>
      </c>
      <c r="BN56" s="64">
        <f t="shared" si="8"/>
        <v>381.6</v>
      </c>
      <c r="BO56" s="64">
        <f t="shared" si="9"/>
        <v>0.75</v>
      </c>
      <c r="BP56" s="64">
        <f t="shared" si="10"/>
        <v>0.75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415"/>
      <c r="P59" s="401" t="s">
        <v>69</v>
      </c>
      <c r="Q59" s="402"/>
      <c r="R59" s="402"/>
      <c r="S59" s="402"/>
      <c r="T59" s="402"/>
      <c r="U59" s="402"/>
      <c r="V59" s="403"/>
      <c r="W59" s="37" t="s">
        <v>70</v>
      </c>
      <c r="X59" s="382">
        <f>IFERROR(X53/H53,"0")+IFERROR(X54/H54,"0")+IFERROR(X55/H55,"0")+IFERROR(X56/H56,"0")+IFERROR(X57/H57,"0")+IFERROR(X58/H58,"0")</f>
        <v>90</v>
      </c>
      <c r="Y59" s="382">
        <f>IFERROR(Y53/H53,"0")+IFERROR(Y54/H54,"0")+IFERROR(Y55/H55,"0")+IFERROR(Y56/H56,"0")+IFERROR(Y57/H57,"0")+IFERROR(Y58/H58,"0")</f>
        <v>90</v>
      </c>
      <c r="Z59" s="382">
        <f>IFERROR(IF(Z53="",0,Z53),"0")+IFERROR(IF(Z54="",0,Z54),"0")+IFERROR(IF(Z55="",0,Z55),"0")+IFERROR(IF(Z56="",0,Z56),"0")+IFERROR(IF(Z57="",0,Z57),"0")+IFERROR(IF(Z58="",0,Z58),"0")</f>
        <v>0.84329999999999994</v>
      </c>
      <c r="AA59" s="383"/>
      <c r="AB59" s="383"/>
      <c r="AC59" s="383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415"/>
      <c r="P60" s="401" t="s">
        <v>69</v>
      </c>
      <c r="Q60" s="402"/>
      <c r="R60" s="402"/>
      <c r="S60" s="402"/>
      <c r="T60" s="402"/>
      <c r="U60" s="402"/>
      <c r="V60" s="403"/>
      <c r="W60" s="37" t="s">
        <v>68</v>
      </c>
      <c r="X60" s="382">
        <f>IFERROR(SUM(X53:X58),"0")</f>
        <v>360</v>
      </c>
      <c r="Y60" s="382">
        <f>IFERROR(SUM(Y53:Y58),"0")</f>
        <v>360</v>
      </c>
      <c r="Z60" s="37"/>
      <c r="AA60" s="383"/>
      <c r="AB60" s="383"/>
      <c r="AC60" s="383"/>
    </row>
    <row r="61" spans="1:68" ht="14.25" customHeight="1" x14ac:dyDescent="0.25">
      <c r="A61" s="431" t="s">
        <v>71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76"/>
      <c r="AB61" s="376"/>
      <c r="AC61" s="376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415"/>
      <c r="P64" s="401" t="s">
        <v>69</v>
      </c>
      <c r="Q64" s="402"/>
      <c r="R64" s="402"/>
      <c r="S64" s="402"/>
      <c r="T64" s="402"/>
      <c r="U64" s="402"/>
      <c r="V64" s="403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415"/>
      <c r="P65" s="401" t="s">
        <v>69</v>
      </c>
      <c r="Q65" s="402"/>
      <c r="R65" s="402"/>
      <c r="S65" s="402"/>
      <c r="T65" s="402"/>
      <c r="U65" s="402"/>
      <c r="V65" s="403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customHeight="1" x14ac:dyDescent="0.25">
      <c r="A66" s="397" t="s">
        <v>128</v>
      </c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375"/>
      <c r="AB66" s="375"/>
      <c r="AC66" s="375"/>
    </row>
    <row r="67" spans="1:68" ht="14.25" customHeight="1" x14ac:dyDescent="0.25">
      <c r="A67" s="431" t="s">
        <v>109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376"/>
      <c r="AB67" s="376"/>
      <c r="AC67" s="376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4">
        <v>4680115881426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84">
        <v>4680115881426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4">
        <v>4680115880283</v>
      </c>
      <c r="E70" s="385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4">
        <v>4680115882720</v>
      </c>
      <c r="E71" s="385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84">
        <v>4680115885899</v>
      </c>
      <c r="E72" s="385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40" t="s">
        <v>140</v>
      </c>
      <c r="Q72" s="387"/>
      <c r="R72" s="387"/>
      <c r="S72" s="387"/>
      <c r="T72" s="388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84">
        <v>4680115881525</v>
      </c>
      <c r="E73" s="385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7"/>
      <c r="R73" s="387"/>
      <c r="S73" s="387"/>
      <c r="T73" s="388"/>
      <c r="U73" s="34"/>
      <c r="V73" s="34"/>
      <c r="W73" s="35" t="s">
        <v>68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84">
        <v>4680115881419</v>
      </c>
      <c r="E74" s="385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0">
        <v>616.5</v>
      </c>
      <c r="Y74" s="381">
        <f t="shared" si="11"/>
        <v>616.5</v>
      </c>
      <c r="Z74" s="36">
        <f>IFERROR(IF(Y74=0,"",ROUNDUP(Y74/H74,0)*0.00937),"")</f>
        <v>1.28369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649.38</v>
      </c>
      <c r="BN74" s="64">
        <f t="shared" si="13"/>
        <v>649.38</v>
      </c>
      <c r="BO74" s="64">
        <f t="shared" si="14"/>
        <v>1.1416666666666666</v>
      </c>
      <c r="BP74" s="64">
        <f t="shared" si="15"/>
        <v>1.1416666666666666</v>
      </c>
    </row>
    <row r="75" spans="1:68" x14ac:dyDescent="0.2">
      <c r="A75" s="414"/>
      <c r="B75" s="398"/>
      <c r="C75" s="398"/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415"/>
      <c r="P75" s="401" t="s">
        <v>69</v>
      </c>
      <c r="Q75" s="402"/>
      <c r="R75" s="402"/>
      <c r="S75" s="402"/>
      <c r="T75" s="402"/>
      <c r="U75" s="402"/>
      <c r="V75" s="403"/>
      <c r="W75" s="37" t="s">
        <v>70</v>
      </c>
      <c r="X75" s="382">
        <f>IFERROR(X68/H68,"0")+IFERROR(X69/H69,"0")+IFERROR(X70/H70,"0")+IFERROR(X71/H71,"0")+IFERROR(X72/H72,"0")+IFERROR(X73/H73,"0")+IFERROR(X74/H74,"0")</f>
        <v>137</v>
      </c>
      <c r="Y75" s="382">
        <f>IFERROR(Y68/H68,"0")+IFERROR(Y69/H69,"0")+IFERROR(Y70/H70,"0")+IFERROR(Y71/H71,"0")+IFERROR(Y72/H72,"0")+IFERROR(Y73/H73,"0")+IFERROR(Y74/H74,"0")</f>
        <v>137</v>
      </c>
      <c r="Z75" s="382">
        <f>IFERROR(IF(Z68="",0,Z68),"0")+IFERROR(IF(Z69="",0,Z69),"0")+IFERROR(IF(Z70="",0,Z70),"0")+IFERROR(IF(Z71="",0,Z71),"0")+IFERROR(IF(Z72="",0,Z72),"0")+IFERROR(IF(Z73="",0,Z73),"0")+IFERROR(IF(Z74="",0,Z74),"0")</f>
        <v>1.28369</v>
      </c>
      <c r="AA75" s="383"/>
      <c r="AB75" s="383"/>
      <c r="AC75" s="383"/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415"/>
      <c r="P76" s="401" t="s">
        <v>69</v>
      </c>
      <c r="Q76" s="402"/>
      <c r="R76" s="402"/>
      <c r="S76" s="402"/>
      <c r="T76" s="402"/>
      <c r="U76" s="402"/>
      <c r="V76" s="403"/>
      <c r="W76" s="37" t="s">
        <v>68</v>
      </c>
      <c r="X76" s="382">
        <f>IFERROR(SUM(X68:X74),"0")</f>
        <v>616.5</v>
      </c>
      <c r="Y76" s="382">
        <f>IFERROR(SUM(Y68:Y74),"0")</f>
        <v>616.5</v>
      </c>
      <c r="Z76" s="37"/>
      <c r="AA76" s="383"/>
      <c r="AB76" s="383"/>
      <c r="AC76" s="383"/>
    </row>
    <row r="77" spans="1:68" ht="14.25" customHeight="1" x14ac:dyDescent="0.25">
      <c r="A77" s="431" t="s">
        <v>145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76"/>
      <c r="AB77" s="376"/>
      <c r="AC77" s="376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84">
        <v>4680115881440</v>
      </c>
      <c r="E78" s="385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148</v>
      </c>
      <c r="B79" s="54" t="s">
        <v>149</v>
      </c>
      <c r="C79" s="31">
        <v>4301020296</v>
      </c>
      <c r="D79" s="384">
        <v>4680115881433</v>
      </c>
      <c r="E79" s="385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8"/>
      <c r="C80" s="398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415"/>
      <c r="P80" s="401" t="s">
        <v>69</v>
      </c>
      <c r="Q80" s="402"/>
      <c r="R80" s="402"/>
      <c r="S80" s="402"/>
      <c r="T80" s="402"/>
      <c r="U80" s="402"/>
      <c r="V80" s="403"/>
      <c r="W80" s="37" t="s">
        <v>70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x14ac:dyDescent="0.2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415"/>
      <c r="P81" s="401" t="s">
        <v>69</v>
      </c>
      <c r="Q81" s="402"/>
      <c r="R81" s="402"/>
      <c r="S81" s="402"/>
      <c r="T81" s="402"/>
      <c r="U81" s="402"/>
      <c r="V81" s="403"/>
      <c r="W81" s="37" t="s">
        <v>68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customHeight="1" x14ac:dyDescent="0.25">
      <c r="A82" s="431" t="s">
        <v>63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76"/>
      <c r="AB82" s="376"/>
      <c r="AC82" s="376"/>
    </row>
    <row r="83" spans="1:68" ht="16.5" customHeight="1" x14ac:dyDescent="0.25">
      <c r="A83" s="54" t="s">
        <v>150</v>
      </c>
      <c r="B83" s="54" t="s">
        <v>151</v>
      </c>
      <c r="C83" s="31">
        <v>4301031242</v>
      </c>
      <c r="D83" s="384">
        <v>4680115885066</v>
      </c>
      <c r="E83" s="385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4">
        <v>4680115885042</v>
      </c>
      <c r="E84" s="385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154</v>
      </c>
      <c r="B85" s="54" t="s">
        <v>155</v>
      </c>
      <c r="C85" s="31">
        <v>4301031315</v>
      </c>
      <c r="D85" s="384">
        <v>4680115885080</v>
      </c>
      <c r="E85" s="385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156</v>
      </c>
      <c r="B86" s="54" t="s">
        <v>157</v>
      </c>
      <c r="C86" s="31">
        <v>4301031243</v>
      </c>
      <c r="D86" s="384">
        <v>4680115885073</v>
      </c>
      <c r="E86" s="385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68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4301031241</v>
      </c>
      <c r="D87" s="384">
        <v>4680115885059</v>
      </c>
      <c r="E87" s="385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68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160</v>
      </c>
      <c r="B88" s="54" t="s">
        <v>161</v>
      </c>
      <c r="C88" s="31">
        <v>4301031316</v>
      </c>
      <c r="D88" s="384">
        <v>4680115885097</v>
      </c>
      <c r="E88" s="385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68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415"/>
      <c r="P89" s="401" t="s">
        <v>69</v>
      </c>
      <c r="Q89" s="402"/>
      <c r="R89" s="402"/>
      <c r="S89" s="402"/>
      <c r="T89" s="402"/>
      <c r="U89" s="402"/>
      <c r="V89" s="403"/>
      <c r="W89" s="37" t="s">
        <v>70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415"/>
      <c r="P90" s="401" t="s">
        <v>69</v>
      </c>
      <c r="Q90" s="402"/>
      <c r="R90" s="402"/>
      <c r="S90" s="402"/>
      <c r="T90" s="402"/>
      <c r="U90" s="402"/>
      <c r="V90" s="403"/>
      <c r="W90" s="37" t="s">
        <v>68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customHeight="1" x14ac:dyDescent="0.25">
      <c r="A91" s="431" t="s">
        <v>71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376"/>
      <c r="AB91" s="376"/>
      <c r="AC91" s="376"/>
    </row>
    <row r="92" spans="1:68" ht="16.5" customHeight="1" x14ac:dyDescent="0.25">
      <c r="A92" s="54" t="s">
        <v>162</v>
      </c>
      <c r="B92" s="54" t="s">
        <v>163</v>
      </c>
      <c r="C92" s="31">
        <v>4301051827</v>
      </c>
      <c r="D92" s="384">
        <v>4680115884403</v>
      </c>
      <c r="E92" s="385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164</v>
      </c>
      <c r="B93" s="54" t="s">
        <v>165</v>
      </c>
      <c r="C93" s="31">
        <v>4301051837</v>
      </c>
      <c r="D93" s="384">
        <v>4680115884311</v>
      </c>
      <c r="E93" s="385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68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415"/>
      <c r="P94" s="401" t="s">
        <v>69</v>
      </c>
      <c r="Q94" s="402"/>
      <c r="R94" s="402"/>
      <c r="S94" s="402"/>
      <c r="T94" s="402"/>
      <c r="U94" s="402"/>
      <c r="V94" s="403"/>
      <c r="W94" s="37" t="s">
        <v>70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x14ac:dyDescent="0.2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415"/>
      <c r="P95" s="401" t="s">
        <v>69</v>
      </c>
      <c r="Q95" s="402"/>
      <c r="R95" s="402"/>
      <c r="S95" s="402"/>
      <c r="T95" s="402"/>
      <c r="U95" s="402"/>
      <c r="V95" s="403"/>
      <c r="W95" s="37" t="s">
        <v>68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customHeight="1" x14ac:dyDescent="0.25">
      <c r="A96" s="431" t="s">
        <v>166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376"/>
      <c r="AB96" s="376"/>
      <c r="AC96" s="376"/>
    </row>
    <row r="97" spans="1:68" ht="27" customHeight="1" x14ac:dyDescent="0.25">
      <c r="A97" s="54" t="s">
        <v>167</v>
      </c>
      <c r="B97" s="54" t="s">
        <v>168</v>
      </c>
      <c r="C97" s="31">
        <v>4301060366</v>
      </c>
      <c r="D97" s="384">
        <v>4680115881532</v>
      </c>
      <c r="E97" s="385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169</v>
      </c>
      <c r="C98" s="31">
        <v>4301060371</v>
      </c>
      <c r="D98" s="384">
        <v>4680115881532</v>
      </c>
      <c r="E98" s="385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170</v>
      </c>
      <c r="B99" s="54" t="s">
        <v>171</v>
      </c>
      <c r="C99" s="31">
        <v>4301060351</v>
      </c>
      <c r="D99" s="384">
        <v>4680115881464</v>
      </c>
      <c r="E99" s="385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415"/>
      <c r="P100" s="401" t="s">
        <v>69</v>
      </c>
      <c r="Q100" s="402"/>
      <c r="R100" s="402"/>
      <c r="S100" s="402"/>
      <c r="T100" s="402"/>
      <c r="U100" s="402"/>
      <c r="V100" s="403"/>
      <c r="W100" s="37" t="s">
        <v>70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x14ac:dyDescent="0.2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415"/>
      <c r="P101" s="401" t="s">
        <v>69</v>
      </c>
      <c r="Q101" s="402"/>
      <c r="R101" s="402"/>
      <c r="S101" s="402"/>
      <c r="T101" s="402"/>
      <c r="U101" s="402"/>
      <c r="V101" s="403"/>
      <c r="W101" s="37" t="s">
        <v>68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customHeight="1" x14ac:dyDescent="0.25">
      <c r="A102" s="397" t="s">
        <v>172</v>
      </c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75"/>
      <c r="AB102" s="375"/>
      <c r="AC102" s="375"/>
    </row>
    <row r="103" spans="1:68" ht="14.25" customHeight="1" x14ac:dyDescent="0.25">
      <c r="A103" s="431" t="s">
        <v>109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76"/>
      <c r="AB103" s="376"/>
      <c r="AC103" s="376"/>
    </row>
    <row r="104" spans="1:68" ht="27" customHeight="1" x14ac:dyDescent="0.25">
      <c r="A104" s="54" t="s">
        <v>173</v>
      </c>
      <c r="B104" s="54" t="s">
        <v>174</v>
      </c>
      <c r="C104" s="31">
        <v>4301011468</v>
      </c>
      <c r="D104" s="384">
        <v>4680115881327</v>
      </c>
      <c r="E104" s="385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0">
        <v>0</v>
      </c>
      <c r="Y104" s="381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175</v>
      </c>
      <c r="B105" s="54" t="s">
        <v>176</v>
      </c>
      <c r="C105" s="31">
        <v>4301011476</v>
      </c>
      <c r="D105" s="384">
        <v>4680115881518</v>
      </c>
      <c r="E105" s="385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177</v>
      </c>
      <c r="B106" s="54" t="s">
        <v>178</v>
      </c>
      <c r="C106" s="31">
        <v>4301012007</v>
      </c>
      <c r="D106" s="384">
        <v>4680115881303</v>
      </c>
      <c r="E106" s="385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7"/>
      <c r="R106" s="387"/>
      <c r="S106" s="387"/>
      <c r="T106" s="388"/>
      <c r="U106" s="34"/>
      <c r="V106" s="34"/>
      <c r="W106" s="35" t="s">
        <v>68</v>
      </c>
      <c r="X106" s="380">
        <v>1080</v>
      </c>
      <c r="Y106" s="381">
        <f>IFERROR(IF(X106="",0,CEILING((X106/$H106),1)*$H106),"")</f>
        <v>1080</v>
      </c>
      <c r="Z106" s="36">
        <f>IFERROR(IF(Y106=0,"",ROUNDUP(Y106/H106,0)*0.00937),"")</f>
        <v>2.2488000000000001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1130.4000000000001</v>
      </c>
      <c r="BN106" s="64">
        <f>IFERROR(Y106*I106/H106,"0")</f>
        <v>1130.4000000000001</v>
      </c>
      <c r="BO106" s="64">
        <f>IFERROR(1/J106*(X106/H106),"0")</f>
        <v>2</v>
      </c>
      <c r="BP106" s="64">
        <f>IFERROR(1/J106*(Y106/H106),"0")</f>
        <v>2</v>
      </c>
    </row>
    <row r="107" spans="1:68" x14ac:dyDescent="0.2">
      <c r="A107" s="414"/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415"/>
      <c r="P107" s="401" t="s">
        <v>69</v>
      </c>
      <c r="Q107" s="402"/>
      <c r="R107" s="402"/>
      <c r="S107" s="402"/>
      <c r="T107" s="402"/>
      <c r="U107" s="402"/>
      <c r="V107" s="403"/>
      <c r="W107" s="37" t="s">
        <v>70</v>
      </c>
      <c r="X107" s="382">
        <f>IFERROR(X104/H104,"0")+IFERROR(X105/H105,"0")+IFERROR(X106/H106,"0")</f>
        <v>240</v>
      </c>
      <c r="Y107" s="382">
        <f>IFERROR(Y104/H104,"0")+IFERROR(Y105/H105,"0")+IFERROR(Y106/H106,"0")</f>
        <v>240</v>
      </c>
      <c r="Z107" s="382">
        <f>IFERROR(IF(Z104="",0,Z104),"0")+IFERROR(IF(Z105="",0,Z105),"0")+IFERROR(IF(Z106="",0,Z106),"0")</f>
        <v>2.2488000000000001</v>
      </c>
      <c r="AA107" s="383"/>
      <c r="AB107" s="383"/>
      <c r="AC107" s="383"/>
    </row>
    <row r="108" spans="1:68" x14ac:dyDescent="0.2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415"/>
      <c r="P108" s="401" t="s">
        <v>69</v>
      </c>
      <c r="Q108" s="402"/>
      <c r="R108" s="402"/>
      <c r="S108" s="402"/>
      <c r="T108" s="402"/>
      <c r="U108" s="402"/>
      <c r="V108" s="403"/>
      <c r="W108" s="37" t="s">
        <v>68</v>
      </c>
      <c r="X108" s="382">
        <f>IFERROR(SUM(X104:X106),"0")</f>
        <v>1080</v>
      </c>
      <c r="Y108" s="382">
        <f>IFERROR(SUM(Y104:Y106),"0")</f>
        <v>1080</v>
      </c>
      <c r="Z108" s="37"/>
      <c r="AA108" s="383"/>
      <c r="AB108" s="383"/>
      <c r="AC108" s="383"/>
    </row>
    <row r="109" spans="1:68" ht="14.25" customHeight="1" x14ac:dyDescent="0.25">
      <c r="A109" s="431" t="s">
        <v>71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376"/>
      <c r="AB109" s="376"/>
      <c r="AC109" s="376"/>
    </row>
    <row r="110" spans="1:68" ht="27" customHeight="1" x14ac:dyDescent="0.25">
      <c r="A110" s="54" t="s">
        <v>179</v>
      </c>
      <c r="B110" s="54" t="s">
        <v>180</v>
      </c>
      <c r="C110" s="31">
        <v>4301051437</v>
      </c>
      <c r="D110" s="384">
        <v>4607091386967</v>
      </c>
      <c r="E110" s="385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179</v>
      </c>
      <c r="B111" s="54" t="s">
        <v>181</v>
      </c>
      <c r="C111" s="31">
        <v>4301051543</v>
      </c>
      <c r="D111" s="384">
        <v>4607091386967</v>
      </c>
      <c r="E111" s="385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182</v>
      </c>
      <c r="B112" s="54" t="s">
        <v>183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0">
        <v>810</v>
      </c>
      <c r="Y112" s="381">
        <f>IFERROR(IF(X112="",0,CEILING((X112/$H112),1)*$H112),"")</f>
        <v>810</v>
      </c>
      <c r="Z112" s="36">
        <f>IFERROR(IF(Y112=0,"",ROUNDUP(Y112/H112,0)*0.00753),"")</f>
        <v>2.2589999999999999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891.6</v>
      </c>
      <c r="BN112" s="64">
        <f>IFERROR(Y112*I112/H112,"0")</f>
        <v>891.6</v>
      </c>
      <c r="BO112" s="64">
        <f>IFERROR(1/J112*(X112/H112),"0")</f>
        <v>1.9230769230769229</v>
      </c>
      <c r="BP112" s="64">
        <f>IFERROR(1/J112*(Y112/H112),"0")</f>
        <v>1.9230769230769229</v>
      </c>
    </row>
    <row r="113" spans="1:68" ht="16.5" customHeight="1" x14ac:dyDescent="0.25">
      <c r="A113" s="54" t="s">
        <v>184</v>
      </c>
      <c r="B113" s="54" t="s">
        <v>185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186</v>
      </c>
      <c r="B114" s="54" t="s">
        <v>187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415"/>
      <c r="P115" s="401" t="s">
        <v>69</v>
      </c>
      <c r="Q115" s="402"/>
      <c r="R115" s="402"/>
      <c r="S115" s="402"/>
      <c r="T115" s="402"/>
      <c r="U115" s="402"/>
      <c r="V115" s="403"/>
      <c r="W115" s="37" t="s">
        <v>70</v>
      </c>
      <c r="X115" s="382">
        <f>IFERROR(X110/H110,"0")+IFERROR(X111/H111,"0")+IFERROR(X112/H112,"0")+IFERROR(X113/H113,"0")+IFERROR(X114/H114,"0")</f>
        <v>300</v>
      </c>
      <c r="Y115" s="382">
        <f>IFERROR(Y110/H110,"0")+IFERROR(Y111/H111,"0")+IFERROR(Y112/H112,"0")+IFERROR(Y113/H113,"0")+IFERROR(Y114/H114,"0")</f>
        <v>300</v>
      </c>
      <c r="Z115" s="382">
        <f>IFERROR(IF(Z110="",0,Z110),"0")+IFERROR(IF(Z111="",0,Z111),"0")+IFERROR(IF(Z112="",0,Z112),"0")+IFERROR(IF(Z113="",0,Z113),"0")+IFERROR(IF(Z114="",0,Z114),"0")</f>
        <v>2.2589999999999999</v>
      </c>
      <c r="AA115" s="383"/>
      <c r="AB115" s="383"/>
      <c r="AC115" s="383"/>
    </row>
    <row r="116" spans="1:68" x14ac:dyDescent="0.2">
      <c r="A116" s="398"/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415"/>
      <c r="P116" s="401" t="s">
        <v>69</v>
      </c>
      <c r="Q116" s="402"/>
      <c r="R116" s="402"/>
      <c r="S116" s="402"/>
      <c r="T116" s="402"/>
      <c r="U116" s="402"/>
      <c r="V116" s="403"/>
      <c r="W116" s="37" t="s">
        <v>68</v>
      </c>
      <c r="X116" s="382">
        <f>IFERROR(SUM(X110:X114),"0")</f>
        <v>810</v>
      </c>
      <c r="Y116" s="382">
        <f>IFERROR(SUM(Y110:Y114),"0")</f>
        <v>810</v>
      </c>
      <c r="Z116" s="37"/>
      <c r="AA116" s="383"/>
      <c r="AB116" s="383"/>
      <c r="AC116" s="383"/>
    </row>
    <row r="117" spans="1:68" ht="16.5" customHeight="1" x14ac:dyDescent="0.25">
      <c r="A117" s="397" t="s">
        <v>188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375"/>
      <c r="AB117" s="375"/>
      <c r="AC117" s="375"/>
    </row>
    <row r="118" spans="1:68" ht="14.25" customHeight="1" x14ac:dyDescent="0.25">
      <c r="A118" s="431" t="s">
        <v>109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376"/>
      <c r="AB118" s="376"/>
      <c r="AC118" s="376"/>
    </row>
    <row r="119" spans="1:68" ht="16.5" customHeight="1" x14ac:dyDescent="0.25">
      <c r="A119" s="54" t="s">
        <v>189</v>
      </c>
      <c r="B119" s="54" t="s">
        <v>190</v>
      </c>
      <c r="C119" s="31">
        <v>4301011514</v>
      </c>
      <c r="D119" s="384">
        <v>4680115882133</v>
      </c>
      <c r="E119" s="385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189</v>
      </c>
      <c r="B120" s="54" t="s">
        <v>191</v>
      </c>
      <c r="C120" s="31">
        <v>4301011703</v>
      </c>
      <c r="D120" s="384">
        <v>4680115882133</v>
      </c>
      <c r="E120" s="385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192</v>
      </c>
      <c r="B121" s="54" t="s">
        <v>193</v>
      </c>
      <c r="C121" s="31">
        <v>4301011417</v>
      </c>
      <c r="D121" s="384">
        <v>4680115880269</v>
      </c>
      <c r="E121" s="385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194</v>
      </c>
      <c r="B122" s="54" t="s">
        <v>195</v>
      </c>
      <c r="C122" s="31">
        <v>4301011415</v>
      </c>
      <c r="D122" s="384">
        <v>4680115880429</v>
      </c>
      <c r="E122" s="385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0">
        <v>139.5</v>
      </c>
      <c r="Y122" s="381">
        <f>IFERROR(IF(X122="",0,CEILING((X122/$H122),1)*$H122),"")</f>
        <v>139.5</v>
      </c>
      <c r="Z122" s="36">
        <f>IFERROR(IF(Y122=0,"",ROUNDUP(Y122/H122,0)*0.00937),"")</f>
        <v>0.29047000000000001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146.94</v>
      </c>
      <c r="BN122" s="64">
        <f>IFERROR(Y122*I122/H122,"0")</f>
        <v>146.94</v>
      </c>
      <c r="BO122" s="64">
        <f>IFERROR(1/J122*(X122/H122),"0")</f>
        <v>0.2583333333333333</v>
      </c>
      <c r="BP122" s="64">
        <f>IFERROR(1/J122*(Y122/H122),"0")</f>
        <v>0.2583333333333333</v>
      </c>
    </row>
    <row r="123" spans="1:68" ht="16.5" customHeight="1" x14ac:dyDescent="0.25">
      <c r="A123" s="54" t="s">
        <v>196</v>
      </c>
      <c r="B123" s="54" t="s">
        <v>197</v>
      </c>
      <c r="C123" s="31">
        <v>4301011462</v>
      </c>
      <c r="D123" s="384">
        <v>4680115881457</v>
      </c>
      <c r="E123" s="385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415"/>
      <c r="P124" s="401" t="s">
        <v>69</v>
      </c>
      <c r="Q124" s="402"/>
      <c r="R124" s="402"/>
      <c r="S124" s="402"/>
      <c r="T124" s="402"/>
      <c r="U124" s="402"/>
      <c r="V124" s="403"/>
      <c r="W124" s="37" t="s">
        <v>70</v>
      </c>
      <c r="X124" s="382">
        <f>IFERROR(X119/H119,"0")+IFERROR(X120/H120,"0")+IFERROR(X121/H121,"0")+IFERROR(X122/H122,"0")+IFERROR(X123/H123,"0")</f>
        <v>31</v>
      </c>
      <c r="Y124" s="382">
        <f>IFERROR(Y119/H119,"0")+IFERROR(Y120/H120,"0")+IFERROR(Y121/H121,"0")+IFERROR(Y122/H122,"0")+IFERROR(Y123/H123,"0")</f>
        <v>31</v>
      </c>
      <c r="Z124" s="382">
        <f>IFERROR(IF(Z119="",0,Z119),"0")+IFERROR(IF(Z120="",0,Z120),"0")+IFERROR(IF(Z121="",0,Z121),"0")+IFERROR(IF(Z122="",0,Z122),"0")+IFERROR(IF(Z123="",0,Z123),"0")</f>
        <v>0.29047000000000001</v>
      </c>
      <c r="AA124" s="383"/>
      <c r="AB124" s="383"/>
      <c r="AC124" s="383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415"/>
      <c r="P125" s="401" t="s">
        <v>69</v>
      </c>
      <c r="Q125" s="402"/>
      <c r="R125" s="402"/>
      <c r="S125" s="402"/>
      <c r="T125" s="402"/>
      <c r="U125" s="402"/>
      <c r="V125" s="403"/>
      <c r="W125" s="37" t="s">
        <v>68</v>
      </c>
      <c r="X125" s="382">
        <f>IFERROR(SUM(X119:X123),"0")</f>
        <v>139.5</v>
      </c>
      <c r="Y125" s="382">
        <f>IFERROR(SUM(Y119:Y123),"0")</f>
        <v>139.5</v>
      </c>
      <c r="Z125" s="37"/>
      <c r="AA125" s="383"/>
      <c r="AB125" s="383"/>
      <c r="AC125" s="383"/>
    </row>
    <row r="126" spans="1:68" ht="14.25" customHeight="1" x14ac:dyDescent="0.25">
      <c r="A126" s="431" t="s">
        <v>145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76"/>
      <c r="AB126" s="376"/>
      <c r="AC126" s="376"/>
    </row>
    <row r="127" spans="1:68" ht="16.5" customHeight="1" x14ac:dyDescent="0.25">
      <c r="A127" s="54" t="s">
        <v>198</v>
      </c>
      <c r="B127" s="54" t="s">
        <v>199</v>
      </c>
      <c r="C127" s="31">
        <v>4301020345</v>
      </c>
      <c r="D127" s="384">
        <v>4680115881488</v>
      </c>
      <c r="E127" s="385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55</v>
      </c>
      <c r="P127" s="711" t="s">
        <v>200</v>
      </c>
      <c r="Q127" s="387"/>
      <c r="R127" s="387"/>
      <c r="S127" s="387"/>
      <c r="T127" s="388"/>
      <c r="U127" s="34"/>
      <c r="V127" s="34"/>
      <c r="W127" s="35" t="s">
        <v>68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198</v>
      </c>
      <c r="B128" s="54" t="s">
        <v>201</v>
      </c>
      <c r="C128" s="31">
        <v>4301020235</v>
      </c>
      <c r="D128" s="384">
        <v>4680115881488</v>
      </c>
      <c r="E128" s="385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50</v>
      </c>
      <c r="P128" s="7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87"/>
      <c r="R128" s="387"/>
      <c r="S128" s="387"/>
      <c r="T128" s="388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202</v>
      </c>
      <c r="B129" s="54" t="s">
        <v>203</v>
      </c>
      <c r="C129" s="31">
        <v>4301020346</v>
      </c>
      <c r="D129" s="384">
        <v>4680115882775</v>
      </c>
      <c r="E129" s="385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6" t="s">
        <v>204</v>
      </c>
      <c r="Q129" s="387"/>
      <c r="R129" s="387"/>
      <c r="S129" s="387"/>
      <c r="T129" s="388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202</v>
      </c>
      <c r="B130" s="54" t="s">
        <v>205</v>
      </c>
      <c r="C130" s="31">
        <v>4301020258</v>
      </c>
      <c r="D130" s="384">
        <v>4680115882775</v>
      </c>
      <c r="E130" s="385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7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87"/>
      <c r="R130" s="387"/>
      <c r="S130" s="387"/>
      <c r="T130" s="388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4301020339</v>
      </c>
      <c r="D131" s="384">
        <v>4680115880658</v>
      </c>
      <c r="E131" s="385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1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87"/>
      <c r="R131" s="387"/>
      <c r="S131" s="387"/>
      <c r="T131" s="388"/>
      <c r="U131" s="34"/>
      <c r="V131" s="34"/>
      <c r="W131" s="35" t="s">
        <v>68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8"/>
      <c r="C132" s="398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415"/>
      <c r="P132" s="401" t="s">
        <v>69</v>
      </c>
      <c r="Q132" s="402"/>
      <c r="R132" s="402"/>
      <c r="S132" s="402"/>
      <c r="T132" s="402"/>
      <c r="U132" s="402"/>
      <c r="V132" s="403"/>
      <c r="W132" s="37" t="s">
        <v>70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x14ac:dyDescent="0.2">
      <c r="A133" s="398"/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415"/>
      <c r="P133" s="401" t="s">
        <v>69</v>
      </c>
      <c r="Q133" s="402"/>
      <c r="R133" s="402"/>
      <c r="S133" s="402"/>
      <c r="T133" s="402"/>
      <c r="U133" s="402"/>
      <c r="V133" s="403"/>
      <c r="W133" s="37" t="s">
        <v>68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customHeight="1" x14ac:dyDescent="0.25">
      <c r="A134" s="431" t="s">
        <v>71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376"/>
      <c r="AB134" s="376"/>
      <c r="AC134" s="376"/>
    </row>
    <row r="135" spans="1:68" ht="16.5" customHeight="1" x14ac:dyDescent="0.25">
      <c r="A135" s="54" t="s">
        <v>208</v>
      </c>
      <c r="B135" s="54" t="s">
        <v>209</v>
      </c>
      <c r="C135" s="31">
        <v>4301051360</v>
      </c>
      <c r="D135" s="384">
        <v>4607091385168</v>
      </c>
      <c r="E135" s="385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208</v>
      </c>
      <c r="B136" s="54" t="s">
        <v>210</v>
      </c>
      <c r="C136" s="31">
        <v>4301051612</v>
      </c>
      <c r="D136" s="384">
        <v>4607091385168</v>
      </c>
      <c r="E136" s="385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68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211</v>
      </c>
      <c r="B137" s="54" t="s">
        <v>212</v>
      </c>
      <c r="C137" s="31">
        <v>4301051362</v>
      </c>
      <c r="D137" s="384">
        <v>4607091383256</v>
      </c>
      <c r="E137" s="385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213</v>
      </c>
      <c r="B138" s="54" t="s">
        <v>214</v>
      </c>
      <c r="C138" s="31">
        <v>4301051358</v>
      </c>
      <c r="D138" s="384">
        <v>4607091385748</v>
      </c>
      <c r="E138" s="385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80">
        <v>1080</v>
      </c>
      <c r="Y138" s="381">
        <f t="shared" si="21"/>
        <v>1080</v>
      </c>
      <c r="Z138" s="36">
        <f>IFERROR(IF(Y138=0,"",ROUNDUP(Y138/H138,0)*0.00753),"")</f>
        <v>3.012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1188.7999999999997</v>
      </c>
      <c r="BN138" s="64">
        <f t="shared" si="23"/>
        <v>1188.7999999999997</v>
      </c>
      <c r="BO138" s="64">
        <f t="shared" si="24"/>
        <v>2.5641025641025639</v>
      </c>
      <c r="BP138" s="64">
        <f t="shared" si="25"/>
        <v>2.5641025641025639</v>
      </c>
    </row>
    <row r="139" spans="1:68" ht="16.5" customHeight="1" x14ac:dyDescent="0.25">
      <c r="A139" s="54" t="s">
        <v>215</v>
      </c>
      <c r="B139" s="54" t="s">
        <v>216</v>
      </c>
      <c r="C139" s="31">
        <v>4301051738</v>
      </c>
      <c r="D139" s="384">
        <v>4680115884533</v>
      </c>
      <c r="E139" s="385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217</v>
      </c>
      <c r="B140" s="54" t="s">
        <v>218</v>
      </c>
      <c r="C140" s="31">
        <v>4301051480</v>
      </c>
      <c r="D140" s="384">
        <v>4680115882645</v>
      </c>
      <c r="E140" s="385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415"/>
      <c r="P141" s="401" t="s">
        <v>69</v>
      </c>
      <c r="Q141" s="402"/>
      <c r="R141" s="402"/>
      <c r="S141" s="402"/>
      <c r="T141" s="402"/>
      <c r="U141" s="402"/>
      <c r="V141" s="403"/>
      <c r="W141" s="37" t="s">
        <v>70</v>
      </c>
      <c r="X141" s="382">
        <f>IFERROR(X135/H135,"0")+IFERROR(X136/H136,"0")+IFERROR(X137/H137,"0")+IFERROR(X138/H138,"0")+IFERROR(X139/H139,"0")+IFERROR(X140/H140,"0")</f>
        <v>400</v>
      </c>
      <c r="Y141" s="382">
        <f>IFERROR(Y135/H135,"0")+IFERROR(Y136/H136,"0")+IFERROR(Y137/H137,"0")+IFERROR(Y138/H138,"0")+IFERROR(Y139/H139,"0")+IFERROR(Y140/H140,"0")</f>
        <v>400</v>
      </c>
      <c r="Z141" s="382">
        <f>IFERROR(IF(Z135="",0,Z135),"0")+IFERROR(IF(Z136="",0,Z136),"0")+IFERROR(IF(Z137="",0,Z137),"0")+IFERROR(IF(Z138="",0,Z138),"0")+IFERROR(IF(Z139="",0,Z139),"0")+IFERROR(IF(Z140="",0,Z140),"0")</f>
        <v>3.012</v>
      </c>
      <c r="AA141" s="383"/>
      <c r="AB141" s="383"/>
      <c r="AC141" s="383"/>
    </row>
    <row r="142" spans="1:68" x14ac:dyDescent="0.2">
      <c r="A142" s="398"/>
      <c r="B142" s="398"/>
      <c r="C142" s="398"/>
      <c r="D142" s="398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415"/>
      <c r="P142" s="401" t="s">
        <v>69</v>
      </c>
      <c r="Q142" s="402"/>
      <c r="R142" s="402"/>
      <c r="S142" s="402"/>
      <c r="T142" s="402"/>
      <c r="U142" s="402"/>
      <c r="V142" s="403"/>
      <c r="W142" s="37" t="s">
        <v>68</v>
      </c>
      <c r="X142" s="382">
        <f>IFERROR(SUM(X135:X140),"0")</f>
        <v>1080</v>
      </c>
      <c r="Y142" s="382">
        <f>IFERROR(SUM(Y135:Y140),"0")</f>
        <v>1080</v>
      </c>
      <c r="Z142" s="37"/>
      <c r="AA142" s="383"/>
      <c r="AB142" s="383"/>
      <c r="AC142" s="383"/>
    </row>
    <row r="143" spans="1:68" ht="14.25" customHeight="1" x14ac:dyDescent="0.25">
      <c r="A143" s="431" t="s">
        <v>166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376"/>
      <c r="AB143" s="376"/>
      <c r="AC143" s="376"/>
    </row>
    <row r="144" spans="1:68" ht="27" customHeight="1" x14ac:dyDescent="0.25">
      <c r="A144" s="54" t="s">
        <v>219</v>
      </c>
      <c r="B144" s="54" t="s">
        <v>220</v>
      </c>
      <c r="C144" s="31">
        <v>4301060356</v>
      </c>
      <c r="D144" s="384">
        <v>4680115882652</v>
      </c>
      <c r="E144" s="385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221</v>
      </c>
      <c r="B145" s="54" t="s">
        <v>222</v>
      </c>
      <c r="C145" s="31">
        <v>4301060309</v>
      </c>
      <c r="D145" s="384">
        <v>4680115880238</v>
      </c>
      <c r="E145" s="385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68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415"/>
      <c r="P146" s="401" t="s">
        <v>69</v>
      </c>
      <c r="Q146" s="402"/>
      <c r="R146" s="402"/>
      <c r="S146" s="402"/>
      <c r="T146" s="402"/>
      <c r="U146" s="402"/>
      <c r="V146" s="403"/>
      <c r="W146" s="37" t="s">
        <v>70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415"/>
      <c r="P147" s="401" t="s">
        <v>69</v>
      </c>
      <c r="Q147" s="402"/>
      <c r="R147" s="402"/>
      <c r="S147" s="402"/>
      <c r="T147" s="402"/>
      <c r="U147" s="402"/>
      <c r="V147" s="403"/>
      <c r="W147" s="37" t="s">
        <v>68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customHeight="1" x14ac:dyDescent="0.25">
      <c r="A148" s="397" t="s">
        <v>223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375"/>
      <c r="AB148" s="375"/>
      <c r="AC148" s="375"/>
    </row>
    <row r="149" spans="1:68" ht="14.25" customHeight="1" x14ac:dyDescent="0.25">
      <c r="A149" s="431" t="s">
        <v>109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376"/>
      <c r="AB149" s="376"/>
      <c r="AC149" s="376"/>
    </row>
    <row r="150" spans="1:68" ht="27" customHeight="1" x14ac:dyDescent="0.25">
      <c r="A150" s="54" t="s">
        <v>224</v>
      </c>
      <c r="B150" s="54" t="s">
        <v>225</v>
      </c>
      <c r="C150" s="31">
        <v>4301011562</v>
      </c>
      <c r="D150" s="384">
        <v>4680115882577</v>
      </c>
      <c r="E150" s="385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68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224</v>
      </c>
      <c r="B151" s="54" t="s">
        <v>226</v>
      </c>
      <c r="C151" s="31">
        <v>4301011564</v>
      </c>
      <c r="D151" s="384">
        <v>4680115882577</v>
      </c>
      <c r="E151" s="385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415"/>
      <c r="P152" s="401" t="s">
        <v>69</v>
      </c>
      <c r="Q152" s="402"/>
      <c r="R152" s="402"/>
      <c r="S152" s="402"/>
      <c r="T152" s="402"/>
      <c r="U152" s="402"/>
      <c r="V152" s="403"/>
      <c r="W152" s="37" t="s">
        <v>70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x14ac:dyDescent="0.2">
      <c r="A153" s="398"/>
      <c r="B153" s="398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415"/>
      <c r="P153" s="401" t="s">
        <v>69</v>
      </c>
      <c r="Q153" s="402"/>
      <c r="R153" s="402"/>
      <c r="S153" s="402"/>
      <c r="T153" s="402"/>
      <c r="U153" s="402"/>
      <c r="V153" s="403"/>
      <c r="W153" s="37" t="s">
        <v>68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customHeight="1" x14ac:dyDescent="0.25">
      <c r="A154" s="431" t="s">
        <v>63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76"/>
      <c r="AB154" s="376"/>
      <c r="AC154" s="376"/>
    </row>
    <row r="155" spans="1:68" ht="27" customHeight="1" x14ac:dyDescent="0.25">
      <c r="A155" s="54" t="s">
        <v>227</v>
      </c>
      <c r="B155" s="54" t="s">
        <v>228</v>
      </c>
      <c r="C155" s="31">
        <v>4301031234</v>
      </c>
      <c r="D155" s="384">
        <v>4680115883444</v>
      </c>
      <c r="E155" s="385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68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227</v>
      </c>
      <c r="B156" s="54" t="s">
        <v>229</v>
      </c>
      <c r="C156" s="31">
        <v>4301031235</v>
      </c>
      <c r="D156" s="384">
        <v>4680115883444</v>
      </c>
      <c r="E156" s="385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415"/>
      <c r="P157" s="401" t="s">
        <v>69</v>
      </c>
      <c r="Q157" s="402"/>
      <c r="R157" s="402"/>
      <c r="S157" s="402"/>
      <c r="T157" s="402"/>
      <c r="U157" s="402"/>
      <c r="V157" s="403"/>
      <c r="W157" s="37" t="s">
        <v>70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415"/>
      <c r="P158" s="401" t="s">
        <v>69</v>
      </c>
      <c r="Q158" s="402"/>
      <c r="R158" s="402"/>
      <c r="S158" s="402"/>
      <c r="T158" s="402"/>
      <c r="U158" s="402"/>
      <c r="V158" s="403"/>
      <c r="W158" s="37" t="s">
        <v>68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customHeight="1" x14ac:dyDescent="0.25">
      <c r="A159" s="431" t="s">
        <v>71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376"/>
      <c r="AB159" s="376"/>
      <c r="AC159" s="376"/>
    </row>
    <row r="160" spans="1:68" ht="16.5" customHeight="1" x14ac:dyDescent="0.25">
      <c r="A160" s="54" t="s">
        <v>230</v>
      </c>
      <c r="B160" s="54" t="s">
        <v>231</v>
      </c>
      <c r="C160" s="31">
        <v>4301051477</v>
      </c>
      <c r="D160" s="384">
        <v>4680115882584</v>
      </c>
      <c r="E160" s="385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230</v>
      </c>
      <c r="B161" s="54" t="s">
        <v>232</v>
      </c>
      <c r="C161" s="31">
        <v>4301051476</v>
      </c>
      <c r="D161" s="384">
        <v>4680115882584</v>
      </c>
      <c r="E161" s="385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68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415"/>
      <c r="P162" s="401" t="s">
        <v>69</v>
      </c>
      <c r="Q162" s="402"/>
      <c r="R162" s="402"/>
      <c r="S162" s="402"/>
      <c r="T162" s="402"/>
      <c r="U162" s="402"/>
      <c r="V162" s="403"/>
      <c r="W162" s="37" t="s">
        <v>70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x14ac:dyDescent="0.2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415"/>
      <c r="P163" s="401" t="s">
        <v>69</v>
      </c>
      <c r="Q163" s="402"/>
      <c r="R163" s="402"/>
      <c r="S163" s="402"/>
      <c r="T163" s="402"/>
      <c r="U163" s="402"/>
      <c r="V163" s="403"/>
      <c r="W163" s="37" t="s">
        <v>68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customHeight="1" x14ac:dyDescent="0.25">
      <c r="A164" s="397" t="s">
        <v>107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375"/>
      <c r="AB164" s="375"/>
      <c r="AC164" s="375"/>
    </row>
    <row r="165" spans="1:68" ht="14.25" customHeight="1" x14ac:dyDescent="0.25">
      <c r="A165" s="431" t="s">
        <v>109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76"/>
      <c r="AB165" s="376"/>
      <c r="AC165" s="376"/>
    </row>
    <row r="166" spans="1:68" ht="27" customHeight="1" x14ac:dyDescent="0.25">
      <c r="A166" s="54" t="s">
        <v>233</v>
      </c>
      <c r="B166" s="54" t="s">
        <v>234</v>
      </c>
      <c r="C166" s="31">
        <v>4301011623</v>
      </c>
      <c r="D166" s="384">
        <v>4607091382945</v>
      </c>
      <c r="E166" s="385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235</v>
      </c>
      <c r="B167" s="54" t="s">
        <v>236</v>
      </c>
      <c r="C167" s="31">
        <v>4301011192</v>
      </c>
      <c r="D167" s="384">
        <v>4607091382952</v>
      </c>
      <c r="E167" s="385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68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237</v>
      </c>
      <c r="B168" s="54" t="s">
        <v>238</v>
      </c>
      <c r="C168" s="31">
        <v>4301011705</v>
      </c>
      <c r="D168" s="384">
        <v>4607091384604</v>
      </c>
      <c r="E168" s="385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415"/>
      <c r="P169" s="401" t="s">
        <v>69</v>
      </c>
      <c r="Q169" s="402"/>
      <c r="R169" s="402"/>
      <c r="S169" s="402"/>
      <c r="T169" s="402"/>
      <c r="U169" s="402"/>
      <c r="V169" s="403"/>
      <c r="W169" s="37" t="s">
        <v>70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415"/>
      <c r="P170" s="401" t="s">
        <v>69</v>
      </c>
      <c r="Q170" s="402"/>
      <c r="R170" s="402"/>
      <c r="S170" s="402"/>
      <c r="T170" s="402"/>
      <c r="U170" s="402"/>
      <c r="V170" s="403"/>
      <c r="W170" s="37" t="s">
        <v>68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customHeight="1" x14ac:dyDescent="0.25">
      <c r="A171" s="431" t="s">
        <v>63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376"/>
      <c r="AB171" s="376"/>
      <c r="AC171" s="376"/>
    </row>
    <row r="172" spans="1:68" ht="16.5" customHeight="1" x14ac:dyDescent="0.25">
      <c r="A172" s="54" t="s">
        <v>239</v>
      </c>
      <c r="B172" s="54" t="s">
        <v>240</v>
      </c>
      <c r="C172" s="31">
        <v>4301030895</v>
      </c>
      <c r="D172" s="384">
        <v>4607091387667</v>
      </c>
      <c r="E172" s="385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241</v>
      </c>
      <c r="B173" s="54" t="s">
        <v>242</v>
      </c>
      <c r="C173" s="31">
        <v>4301030961</v>
      </c>
      <c r="D173" s="384">
        <v>4607091387636</v>
      </c>
      <c r="E173" s="385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243</v>
      </c>
      <c r="B174" s="54" t="s">
        <v>244</v>
      </c>
      <c r="C174" s="31">
        <v>4301030963</v>
      </c>
      <c r="D174" s="384">
        <v>4607091382426</v>
      </c>
      <c r="E174" s="385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245</v>
      </c>
      <c r="B175" s="54" t="s">
        <v>246</v>
      </c>
      <c r="C175" s="31">
        <v>4301030962</v>
      </c>
      <c r="D175" s="384">
        <v>4607091386547</v>
      </c>
      <c r="E175" s="385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247</v>
      </c>
      <c r="B176" s="54" t="s">
        <v>248</v>
      </c>
      <c r="C176" s="31">
        <v>4301030964</v>
      </c>
      <c r="D176" s="384">
        <v>4607091382464</v>
      </c>
      <c r="E176" s="385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15"/>
      <c r="P177" s="401" t="s">
        <v>69</v>
      </c>
      <c r="Q177" s="402"/>
      <c r="R177" s="402"/>
      <c r="S177" s="402"/>
      <c r="T177" s="402"/>
      <c r="U177" s="402"/>
      <c r="V177" s="403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x14ac:dyDescent="0.2">
      <c r="A178" s="398"/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15"/>
      <c r="P178" s="401" t="s">
        <v>69</v>
      </c>
      <c r="Q178" s="402"/>
      <c r="R178" s="402"/>
      <c r="S178" s="402"/>
      <c r="T178" s="402"/>
      <c r="U178" s="402"/>
      <c r="V178" s="403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customHeight="1" x14ac:dyDescent="0.25">
      <c r="A179" s="431" t="s">
        <v>71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376"/>
      <c r="AB179" s="376"/>
      <c r="AC179" s="376"/>
    </row>
    <row r="180" spans="1:68" ht="16.5" customHeight="1" x14ac:dyDescent="0.25">
      <c r="A180" s="54" t="s">
        <v>249</v>
      </c>
      <c r="B180" s="54" t="s">
        <v>250</v>
      </c>
      <c r="C180" s="31">
        <v>4301051611</v>
      </c>
      <c r="D180" s="384">
        <v>4607091385304</v>
      </c>
      <c r="E180" s="385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68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251</v>
      </c>
      <c r="B181" s="54" t="s">
        <v>252</v>
      </c>
      <c r="C181" s="31">
        <v>4301051648</v>
      </c>
      <c r="D181" s="384">
        <v>4607091386264</v>
      </c>
      <c r="E181" s="385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253</v>
      </c>
      <c r="B182" s="54" t="s">
        <v>254</v>
      </c>
      <c r="C182" s="31">
        <v>4301051313</v>
      </c>
      <c r="D182" s="384">
        <v>4607091385427</v>
      </c>
      <c r="E182" s="385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68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415"/>
      <c r="P183" s="401" t="s">
        <v>69</v>
      </c>
      <c r="Q183" s="402"/>
      <c r="R183" s="402"/>
      <c r="S183" s="402"/>
      <c r="T183" s="402"/>
      <c r="U183" s="402"/>
      <c r="V183" s="403"/>
      <c r="W183" s="37" t="s">
        <v>70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x14ac:dyDescent="0.2">
      <c r="A184" s="398"/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415"/>
      <c r="P184" s="401" t="s">
        <v>69</v>
      </c>
      <c r="Q184" s="402"/>
      <c r="R184" s="402"/>
      <c r="S184" s="402"/>
      <c r="T184" s="402"/>
      <c r="U184" s="402"/>
      <c r="V184" s="403"/>
      <c r="W184" s="37" t="s">
        <v>68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customHeight="1" x14ac:dyDescent="0.2">
      <c r="A185" s="404" t="s">
        <v>255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48"/>
      <c r="AB185" s="48"/>
      <c r="AC185" s="48"/>
    </row>
    <row r="186" spans="1:68" ht="16.5" customHeight="1" x14ac:dyDescent="0.25">
      <c r="A186" s="397" t="s">
        <v>256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375"/>
      <c r="AB186" s="375"/>
      <c r="AC186" s="375"/>
    </row>
    <row r="187" spans="1:68" ht="14.25" customHeight="1" x14ac:dyDescent="0.25">
      <c r="A187" s="431" t="s">
        <v>63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376"/>
      <c r="AB187" s="376"/>
      <c r="AC187" s="376"/>
    </row>
    <row r="188" spans="1:68" ht="27" customHeight="1" x14ac:dyDescent="0.25">
      <c r="A188" s="54" t="s">
        <v>257</v>
      </c>
      <c r="B188" s="54" t="s">
        <v>258</v>
      </c>
      <c r="C188" s="31">
        <v>4301031191</v>
      </c>
      <c r="D188" s="384">
        <v>4680115880993</v>
      </c>
      <c r="E188" s="385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68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259</v>
      </c>
      <c r="B189" s="54" t="s">
        <v>260</v>
      </c>
      <c r="C189" s="31">
        <v>4301031204</v>
      </c>
      <c r="D189" s="384">
        <v>4680115881761</v>
      </c>
      <c r="E189" s="385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68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261</v>
      </c>
      <c r="B190" s="54" t="s">
        <v>262</v>
      </c>
      <c r="C190" s="31">
        <v>4301031201</v>
      </c>
      <c r="D190" s="384">
        <v>4680115881563</v>
      </c>
      <c r="E190" s="385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263</v>
      </c>
      <c r="B191" s="54" t="s">
        <v>264</v>
      </c>
      <c r="C191" s="31">
        <v>4301031199</v>
      </c>
      <c r="D191" s="384">
        <v>4680115880986</v>
      </c>
      <c r="E191" s="385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68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265</v>
      </c>
      <c r="B192" s="54" t="s">
        <v>266</v>
      </c>
      <c r="C192" s="31">
        <v>4301031205</v>
      </c>
      <c r="D192" s="384">
        <v>4680115881785</v>
      </c>
      <c r="E192" s="385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267</v>
      </c>
      <c r="B193" s="54" t="s">
        <v>268</v>
      </c>
      <c r="C193" s="31">
        <v>4301031202</v>
      </c>
      <c r="D193" s="384">
        <v>4680115881679</v>
      </c>
      <c r="E193" s="385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68</v>
      </c>
      <c r="X193" s="380">
        <v>0</v>
      </c>
      <c r="Y193" s="381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269</v>
      </c>
      <c r="B194" s="54" t="s">
        <v>270</v>
      </c>
      <c r="C194" s="31">
        <v>4301031158</v>
      </c>
      <c r="D194" s="384">
        <v>4680115880191</v>
      </c>
      <c r="E194" s="385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271</v>
      </c>
      <c r="B195" s="54" t="s">
        <v>272</v>
      </c>
      <c r="C195" s="31">
        <v>4301031245</v>
      </c>
      <c r="D195" s="384">
        <v>4680115883963</v>
      </c>
      <c r="E195" s="385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415"/>
      <c r="P196" s="401" t="s">
        <v>69</v>
      </c>
      <c r="Q196" s="402"/>
      <c r="R196" s="402"/>
      <c r="S196" s="402"/>
      <c r="T196" s="402"/>
      <c r="U196" s="402"/>
      <c r="V196" s="403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0</v>
      </c>
      <c r="Y196" s="382">
        <f>IFERROR(Y188/H188,"0")+IFERROR(Y189/H189,"0")+IFERROR(Y190/H190,"0")+IFERROR(Y191/H191,"0")+IFERROR(Y192/H192,"0")+IFERROR(Y193/H193,"0")+IFERROR(Y194/H194,"0")+IFERROR(Y195/H195,"0")</f>
        <v>0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3"/>
      <c r="AB196" s="383"/>
      <c r="AC196" s="383"/>
    </row>
    <row r="197" spans="1:68" x14ac:dyDescent="0.2">
      <c r="A197" s="398"/>
      <c r="B197" s="398"/>
      <c r="C197" s="398"/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415"/>
      <c r="P197" s="401" t="s">
        <v>69</v>
      </c>
      <c r="Q197" s="402"/>
      <c r="R197" s="402"/>
      <c r="S197" s="402"/>
      <c r="T197" s="402"/>
      <c r="U197" s="402"/>
      <c r="V197" s="403"/>
      <c r="W197" s="37" t="s">
        <v>68</v>
      </c>
      <c r="X197" s="382">
        <f>IFERROR(SUM(X188:X195),"0")</f>
        <v>0</v>
      </c>
      <c r="Y197" s="382">
        <f>IFERROR(SUM(Y188:Y195),"0")</f>
        <v>0</v>
      </c>
      <c r="Z197" s="37"/>
      <c r="AA197" s="383"/>
      <c r="AB197" s="383"/>
      <c r="AC197" s="383"/>
    </row>
    <row r="198" spans="1:68" ht="16.5" customHeight="1" x14ac:dyDescent="0.25">
      <c r="A198" s="397" t="s">
        <v>273</v>
      </c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  <c r="AA198" s="375"/>
      <c r="AB198" s="375"/>
      <c r="AC198" s="375"/>
    </row>
    <row r="199" spans="1:68" ht="14.25" customHeight="1" x14ac:dyDescent="0.25">
      <c r="A199" s="431" t="s">
        <v>109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376"/>
      <c r="AB199" s="376"/>
      <c r="AC199" s="376"/>
    </row>
    <row r="200" spans="1:68" ht="16.5" customHeight="1" x14ac:dyDescent="0.25">
      <c r="A200" s="54" t="s">
        <v>274</v>
      </c>
      <c r="B200" s="54" t="s">
        <v>275</v>
      </c>
      <c r="C200" s="31">
        <v>4301011450</v>
      </c>
      <c r="D200" s="384">
        <v>4680115881402</v>
      </c>
      <c r="E200" s="385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276</v>
      </c>
      <c r="B201" s="54" t="s">
        <v>277</v>
      </c>
      <c r="C201" s="31">
        <v>4301011767</v>
      </c>
      <c r="D201" s="384">
        <v>4680115881396</v>
      </c>
      <c r="E201" s="385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415"/>
      <c r="P202" s="401" t="s">
        <v>69</v>
      </c>
      <c r="Q202" s="402"/>
      <c r="R202" s="402"/>
      <c r="S202" s="402"/>
      <c r="T202" s="402"/>
      <c r="U202" s="402"/>
      <c r="V202" s="403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415"/>
      <c r="P203" s="401" t="s">
        <v>69</v>
      </c>
      <c r="Q203" s="402"/>
      <c r="R203" s="402"/>
      <c r="S203" s="402"/>
      <c r="T203" s="402"/>
      <c r="U203" s="402"/>
      <c r="V203" s="403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customHeight="1" x14ac:dyDescent="0.25">
      <c r="A204" s="431" t="s">
        <v>145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376"/>
      <c r="AB204" s="376"/>
      <c r="AC204" s="376"/>
    </row>
    <row r="205" spans="1:68" ht="16.5" customHeight="1" x14ac:dyDescent="0.25">
      <c r="A205" s="54" t="s">
        <v>278</v>
      </c>
      <c r="B205" s="54" t="s">
        <v>279</v>
      </c>
      <c r="C205" s="31">
        <v>4301020262</v>
      </c>
      <c r="D205" s="384">
        <v>4680115882935</v>
      </c>
      <c r="E205" s="385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280</v>
      </c>
      <c r="B206" s="54" t="s">
        <v>281</v>
      </c>
      <c r="C206" s="31">
        <v>4301020220</v>
      </c>
      <c r="D206" s="384">
        <v>4680115880764</v>
      </c>
      <c r="E206" s="385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415"/>
      <c r="P207" s="401" t="s">
        <v>69</v>
      </c>
      <c r="Q207" s="402"/>
      <c r="R207" s="402"/>
      <c r="S207" s="402"/>
      <c r="T207" s="402"/>
      <c r="U207" s="402"/>
      <c r="V207" s="403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415"/>
      <c r="P208" s="401" t="s">
        <v>69</v>
      </c>
      <c r="Q208" s="402"/>
      <c r="R208" s="402"/>
      <c r="S208" s="402"/>
      <c r="T208" s="402"/>
      <c r="U208" s="402"/>
      <c r="V208" s="403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customHeight="1" x14ac:dyDescent="0.25">
      <c r="A209" s="431" t="s">
        <v>63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376"/>
      <c r="AB209" s="376"/>
      <c r="AC209" s="376"/>
    </row>
    <row r="210" spans="1:68" ht="27" customHeight="1" x14ac:dyDescent="0.25">
      <c r="A210" s="54" t="s">
        <v>282</v>
      </c>
      <c r="B210" s="54" t="s">
        <v>283</v>
      </c>
      <c r="C210" s="31">
        <v>4301031224</v>
      </c>
      <c r="D210" s="384">
        <v>4680115882683</v>
      </c>
      <c r="E210" s="385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284</v>
      </c>
      <c r="B211" s="54" t="s">
        <v>285</v>
      </c>
      <c r="C211" s="31">
        <v>4301031230</v>
      </c>
      <c r="D211" s="384">
        <v>4680115882690</v>
      </c>
      <c r="E211" s="385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0">
        <v>0</v>
      </c>
      <c r="Y211" s="381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286</v>
      </c>
      <c r="B212" s="54" t="s">
        <v>287</v>
      </c>
      <c r="C212" s="31">
        <v>4301031220</v>
      </c>
      <c r="D212" s="384">
        <v>4680115882669</v>
      </c>
      <c r="E212" s="385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288</v>
      </c>
      <c r="B213" s="54" t="s">
        <v>289</v>
      </c>
      <c r="C213" s="31">
        <v>4301031221</v>
      </c>
      <c r="D213" s="384">
        <v>4680115882676</v>
      </c>
      <c r="E213" s="385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290</v>
      </c>
      <c r="B214" s="54" t="s">
        <v>291</v>
      </c>
      <c r="C214" s="31">
        <v>4301031223</v>
      </c>
      <c r="D214" s="384">
        <v>4680115884014</v>
      </c>
      <c r="E214" s="385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292</v>
      </c>
      <c r="B215" s="54" t="s">
        <v>293</v>
      </c>
      <c r="C215" s="31">
        <v>4301031222</v>
      </c>
      <c r="D215" s="384">
        <v>4680115884007</v>
      </c>
      <c r="E215" s="385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294</v>
      </c>
      <c r="B216" s="54" t="s">
        <v>295</v>
      </c>
      <c r="C216" s="31">
        <v>4301031229</v>
      </c>
      <c r="D216" s="384">
        <v>4680115884038</v>
      </c>
      <c r="E216" s="385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296</v>
      </c>
      <c r="B217" s="54" t="s">
        <v>297</v>
      </c>
      <c r="C217" s="31">
        <v>4301031225</v>
      </c>
      <c r="D217" s="384">
        <v>4680115884021</v>
      </c>
      <c r="E217" s="385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415"/>
      <c r="P218" s="401" t="s">
        <v>69</v>
      </c>
      <c r="Q218" s="402"/>
      <c r="R218" s="402"/>
      <c r="S218" s="402"/>
      <c r="T218" s="402"/>
      <c r="U218" s="402"/>
      <c r="V218" s="403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0</v>
      </c>
      <c r="Y218" s="382">
        <f>IFERROR(Y210/H210,"0")+IFERROR(Y211/H211,"0")+IFERROR(Y212/H212,"0")+IFERROR(Y213/H213,"0")+IFERROR(Y214/H214,"0")+IFERROR(Y215/H215,"0")+IFERROR(Y216/H216,"0")+IFERROR(Y217/H217,"0")</f>
        <v>0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3"/>
      <c r="AB218" s="383"/>
      <c r="AC218" s="383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415"/>
      <c r="P219" s="401" t="s">
        <v>69</v>
      </c>
      <c r="Q219" s="402"/>
      <c r="R219" s="402"/>
      <c r="S219" s="402"/>
      <c r="T219" s="402"/>
      <c r="U219" s="402"/>
      <c r="V219" s="403"/>
      <c r="W219" s="37" t="s">
        <v>68</v>
      </c>
      <c r="X219" s="382">
        <f>IFERROR(SUM(X210:X217),"0")</f>
        <v>0</v>
      </c>
      <c r="Y219" s="382">
        <f>IFERROR(SUM(Y210:Y217),"0")</f>
        <v>0</v>
      </c>
      <c r="Z219" s="37"/>
      <c r="AA219" s="383"/>
      <c r="AB219" s="383"/>
      <c r="AC219" s="383"/>
    </row>
    <row r="220" spans="1:68" ht="14.25" customHeight="1" x14ac:dyDescent="0.25">
      <c r="A220" s="431" t="s">
        <v>71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376"/>
      <c r="AB220" s="376"/>
      <c r="AC220" s="376"/>
    </row>
    <row r="221" spans="1:68" ht="27" customHeight="1" x14ac:dyDescent="0.25">
      <c r="A221" s="54" t="s">
        <v>298</v>
      </c>
      <c r="B221" s="54" t="s">
        <v>299</v>
      </c>
      <c r="C221" s="31">
        <v>4301051408</v>
      </c>
      <c r="D221" s="384">
        <v>4680115881594</v>
      </c>
      <c r="E221" s="385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300</v>
      </c>
      <c r="B222" s="54" t="s">
        <v>301</v>
      </c>
      <c r="C222" s="31">
        <v>4301051754</v>
      </c>
      <c r="D222" s="384">
        <v>4680115880962</v>
      </c>
      <c r="E222" s="385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302</v>
      </c>
      <c r="B223" s="54" t="s">
        <v>303</v>
      </c>
      <c r="C223" s="31">
        <v>4301051411</v>
      </c>
      <c r="D223" s="384">
        <v>4680115881617</v>
      </c>
      <c r="E223" s="385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304</v>
      </c>
      <c r="B224" s="54" t="s">
        <v>305</v>
      </c>
      <c r="C224" s="31">
        <v>4301051632</v>
      </c>
      <c r="D224" s="384">
        <v>4680115880573</v>
      </c>
      <c r="E224" s="385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306</v>
      </c>
      <c r="B225" s="54" t="s">
        <v>307</v>
      </c>
      <c r="C225" s="31">
        <v>4301051407</v>
      </c>
      <c r="D225" s="384">
        <v>4680115882195</v>
      </c>
      <c r="E225" s="385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80">
        <v>283.2</v>
      </c>
      <c r="Y225" s="381">
        <f t="shared" si="36"/>
        <v>283.2</v>
      </c>
      <c r="Z225" s="36">
        <f t="shared" ref="Z225:Z231" si="41">IFERROR(IF(Y225=0,"",ROUNDUP(Y225/H225,0)*0.00753),"")</f>
        <v>0.88854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317.42</v>
      </c>
      <c r="BN225" s="64">
        <f t="shared" si="38"/>
        <v>317.42</v>
      </c>
      <c r="BO225" s="64">
        <f t="shared" si="39"/>
        <v>0.75641025641025639</v>
      </c>
      <c r="BP225" s="64">
        <f t="shared" si="40"/>
        <v>0.75641025641025639</v>
      </c>
    </row>
    <row r="226" spans="1:68" ht="27" customHeight="1" x14ac:dyDescent="0.25">
      <c r="A226" s="54" t="s">
        <v>308</v>
      </c>
      <c r="B226" s="54" t="s">
        <v>309</v>
      </c>
      <c r="C226" s="31">
        <v>4301051752</v>
      </c>
      <c r="D226" s="384">
        <v>4680115882607</v>
      </c>
      <c r="E226" s="385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6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310</v>
      </c>
      <c r="B227" s="54" t="s">
        <v>311</v>
      </c>
      <c r="C227" s="31">
        <v>4301051630</v>
      </c>
      <c r="D227" s="384">
        <v>4680115880092</v>
      </c>
      <c r="E227" s="385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68</v>
      </c>
      <c r="X227" s="380">
        <v>230.4</v>
      </c>
      <c r="Y227" s="381">
        <f t="shared" si="36"/>
        <v>230.39999999999998</v>
      </c>
      <c r="Z227" s="36">
        <f t="shared" si="41"/>
        <v>0.72287999999999997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256.51200000000006</v>
      </c>
      <c r="BN227" s="64">
        <f t="shared" si="38"/>
        <v>256.512</v>
      </c>
      <c r="BO227" s="64">
        <f t="shared" si="39"/>
        <v>0.61538461538461542</v>
      </c>
      <c r="BP227" s="64">
        <f t="shared" si="40"/>
        <v>0.61538461538461542</v>
      </c>
    </row>
    <row r="228" spans="1:68" ht="27" customHeight="1" x14ac:dyDescent="0.25">
      <c r="A228" s="54" t="s">
        <v>312</v>
      </c>
      <c r="B228" s="54" t="s">
        <v>313</v>
      </c>
      <c r="C228" s="31">
        <v>4301051631</v>
      </c>
      <c r="D228" s="384">
        <v>4680115880221</v>
      </c>
      <c r="E228" s="385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68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314</v>
      </c>
      <c r="B229" s="54" t="s">
        <v>315</v>
      </c>
      <c r="C229" s="31">
        <v>4301051749</v>
      </c>
      <c r="D229" s="384">
        <v>4680115882942</v>
      </c>
      <c r="E229" s="385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4301051753</v>
      </c>
      <c r="D230" s="384">
        <v>4680115880504</v>
      </c>
      <c r="E230" s="385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68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318</v>
      </c>
      <c r="B231" s="54" t="s">
        <v>319</v>
      </c>
      <c r="C231" s="31">
        <v>4301051410</v>
      </c>
      <c r="D231" s="384">
        <v>4680115882164</v>
      </c>
      <c r="E231" s="385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68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4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415"/>
      <c r="P232" s="401" t="s">
        <v>69</v>
      </c>
      <c r="Q232" s="402"/>
      <c r="R232" s="402"/>
      <c r="S232" s="402"/>
      <c r="T232" s="402"/>
      <c r="U232" s="402"/>
      <c r="V232" s="403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214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214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1.6114199999999999</v>
      </c>
      <c r="AA232" s="383"/>
      <c r="AB232" s="383"/>
      <c r="AC232" s="383"/>
    </row>
    <row r="233" spans="1:68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415"/>
      <c r="P233" s="401" t="s">
        <v>69</v>
      </c>
      <c r="Q233" s="402"/>
      <c r="R233" s="402"/>
      <c r="S233" s="402"/>
      <c r="T233" s="402"/>
      <c r="U233" s="402"/>
      <c r="V233" s="403"/>
      <c r="W233" s="37" t="s">
        <v>68</v>
      </c>
      <c r="X233" s="382">
        <f>IFERROR(SUM(X221:X231),"0")</f>
        <v>513.6</v>
      </c>
      <c r="Y233" s="382">
        <f>IFERROR(SUM(Y221:Y231),"0")</f>
        <v>513.59999999999991</v>
      </c>
      <c r="Z233" s="37"/>
      <c r="AA233" s="383"/>
      <c r="AB233" s="383"/>
      <c r="AC233" s="383"/>
    </row>
    <row r="234" spans="1:68" ht="14.25" customHeight="1" x14ac:dyDescent="0.25">
      <c r="A234" s="431" t="s">
        <v>166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376"/>
      <c r="AB234" s="376"/>
      <c r="AC234" s="376"/>
    </row>
    <row r="235" spans="1:68" ht="16.5" customHeight="1" x14ac:dyDescent="0.25">
      <c r="A235" s="54" t="s">
        <v>320</v>
      </c>
      <c r="B235" s="54" t="s">
        <v>321</v>
      </c>
      <c r="C235" s="31">
        <v>4301060404</v>
      </c>
      <c r="D235" s="384">
        <v>4680115882874</v>
      </c>
      <c r="E235" s="385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320</v>
      </c>
      <c r="B236" s="54" t="s">
        <v>322</v>
      </c>
      <c r="C236" s="31">
        <v>4301060360</v>
      </c>
      <c r="D236" s="384">
        <v>4680115882874</v>
      </c>
      <c r="E236" s="385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323</v>
      </c>
      <c r="B237" s="54" t="s">
        <v>324</v>
      </c>
      <c r="C237" s="31">
        <v>4301060359</v>
      </c>
      <c r="D237" s="384">
        <v>4680115884434</v>
      </c>
      <c r="E237" s="385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325</v>
      </c>
      <c r="B238" s="54" t="s">
        <v>326</v>
      </c>
      <c r="C238" s="31">
        <v>4301060375</v>
      </c>
      <c r="D238" s="384">
        <v>4680115880818</v>
      </c>
      <c r="E238" s="385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327</v>
      </c>
      <c r="B239" s="54" t="s">
        <v>328</v>
      </c>
      <c r="C239" s="31">
        <v>4301060389</v>
      </c>
      <c r="D239" s="384">
        <v>4680115880801</v>
      </c>
      <c r="E239" s="385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4"/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415"/>
      <c r="P240" s="401" t="s">
        <v>69</v>
      </c>
      <c r="Q240" s="402"/>
      <c r="R240" s="402"/>
      <c r="S240" s="402"/>
      <c r="T240" s="402"/>
      <c r="U240" s="402"/>
      <c r="V240" s="403"/>
      <c r="W240" s="37" t="s">
        <v>70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x14ac:dyDescent="0.2">
      <c r="A241" s="398"/>
      <c r="B241" s="398"/>
      <c r="C241" s="398"/>
      <c r="D241" s="398"/>
      <c r="E241" s="398"/>
      <c r="F241" s="398"/>
      <c r="G241" s="398"/>
      <c r="H241" s="398"/>
      <c r="I241" s="398"/>
      <c r="J241" s="398"/>
      <c r="K241" s="398"/>
      <c r="L241" s="398"/>
      <c r="M241" s="398"/>
      <c r="N241" s="398"/>
      <c r="O241" s="415"/>
      <c r="P241" s="401" t="s">
        <v>69</v>
      </c>
      <c r="Q241" s="402"/>
      <c r="R241" s="402"/>
      <c r="S241" s="402"/>
      <c r="T241" s="402"/>
      <c r="U241" s="402"/>
      <c r="V241" s="403"/>
      <c r="W241" s="37" t="s">
        <v>68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customHeight="1" x14ac:dyDescent="0.25">
      <c r="A242" s="397" t="s">
        <v>329</v>
      </c>
      <c r="B242" s="398"/>
      <c r="C242" s="398"/>
      <c r="D242" s="398"/>
      <c r="E242" s="398"/>
      <c r="F242" s="398"/>
      <c r="G242" s="398"/>
      <c r="H242" s="398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  <c r="X242" s="398"/>
      <c r="Y242" s="398"/>
      <c r="Z242" s="398"/>
      <c r="AA242" s="375"/>
      <c r="AB242" s="375"/>
      <c r="AC242" s="375"/>
    </row>
    <row r="243" spans="1:68" ht="14.25" customHeight="1" x14ac:dyDescent="0.25">
      <c r="A243" s="431" t="s">
        <v>109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376"/>
      <c r="AB243" s="376"/>
      <c r="AC243" s="376"/>
    </row>
    <row r="244" spans="1:68" ht="27" customHeight="1" x14ac:dyDescent="0.25">
      <c r="A244" s="54" t="s">
        <v>330</v>
      </c>
      <c r="B244" s="54" t="s">
        <v>331</v>
      </c>
      <c r="C244" s="31">
        <v>4301011945</v>
      </c>
      <c r="D244" s="384">
        <v>4680115884274</v>
      </c>
      <c r="E244" s="385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112</v>
      </c>
      <c r="L244" s="32"/>
      <c r="M244" s="33" t="s">
        <v>132</v>
      </c>
      <c r="N244" s="33"/>
      <c r="O244" s="32">
        <v>55</v>
      </c>
      <c r="P244" s="3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4301011717</v>
      </c>
      <c r="D245" s="384">
        <v>4680115884274</v>
      </c>
      <c r="E245" s="385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4301011719</v>
      </c>
      <c r="D246" s="384">
        <v>4680115884298</v>
      </c>
      <c r="E246" s="385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4301011944</v>
      </c>
      <c r="D247" s="384">
        <v>4680115884250</v>
      </c>
      <c r="E247" s="385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112</v>
      </c>
      <c r="L247" s="32"/>
      <c r="M247" s="33" t="s">
        <v>132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335</v>
      </c>
      <c r="B248" s="54" t="s">
        <v>337</v>
      </c>
      <c r="C248" s="31">
        <v>4301011733</v>
      </c>
      <c r="D248" s="384">
        <v>4680115884250</v>
      </c>
      <c r="E248" s="385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338</v>
      </c>
      <c r="B249" s="54" t="s">
        <v>339</v>
      </c>
      <c r="C249" s="31">
        <v>4301011718</v>
      </c>
      <c r="D249" s="384">
        <v>4680115884281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4301011720</v>
      </c>
      <c r="D250" s="384">
        <v>4680115884199</v>
      </c>
      <c r="E250" s="385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342</v>
      </c>
      <c r="B251" s="54" t="s">
        <v>343</v>
      </c>
      <c r="C251" s="31">
        <v>4301011716</v>
      </c>
      <c r="D251" s="384">
        <v>4680115884267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4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68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415"/>
      <c r="P252" s="401" t="s">
        <v>69</v>
      </c>
      <c r="Q252" s="402"/>
      <c r="R252" s="402"/>
      <c r="S252" s="402"/>
      <c r="T252" s="402"/>
      <c r="U252" s="402"/>
      <c r="V252" s="403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415"/>
      <c r="P253" s="401" t="s">
        <v>69</v>
      </c>
      <c r="Q253" s="402"/>
      <c r="R253" s="402"/>
      <c r="S253" s="402"/>
      <c r="T253" s="402"/>
      <c r="U253" s="402"/>
      <c r="V253" s="403"/>
      <c r="W253" s="37" t="s">
        <v>68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customHeight="1" x14ac:dyDescent="0.25">
      <c r="A254" s="397" t="s">
        <v>344</v>
      </c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  <c r="X254" s="398"/>
      <c r="Y254" s="398"/>
      <c r="Z254" s="398"/>
      <c r="AA254" s="375"/>
      <c r="AB254" s="375"/>
      <c r="AC254" s="375"/>
    </row>
    <row r="255" spans="1:68" ht="14.25" customHeight="1" x14ac:dyDescent="0.25">
      <c r="A255" s="431" t="s">
        <v>109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376"/>
      <c r="AB255" s="376"/>
      <c r="AC255" s="376"/>
    </row>
    <row r="256" spans="1:68" ht="27" customHeight="1" x14ac:dyDescent="0.25">
      <c r="A256" s="54" t="s">
        <v>345</v>
      </c>
      <c r="B256" s="54" t="s">
        <v>346</v>
      </c>
      <c r="C256" s="31">
        <v>4301011942</v>
      </c>
      <c r="D256" s="384">
        <v>4680115884137</v>
      </c>
      <c r="E256" s="385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112</v>
      </c>
      <c r="L256" s="32"/>
      <c r="M256" s="33" t="s">
        <v>132</v>
      </c>
      <c r="N256" s="33"/>
      <c r="O256" s="32">
        <v>55</v>
      </c>
      <c r="P256" s="64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345</v>
      </c>
      <c r="B257" s="54" t="s">
        <v>347</v>
      </c>
      <c r="C257" s="31">
        <v>4301011826</v>
      </c>
      <c r="D257" s="384">
        <v>4680115884137</v>
      </c>
      <c r="E257" s="385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348</v>
      </c>
      <c r="B258" s="54" t="s">
        <v>349</v>
      </c>
      <c r="C258" s="31">
        <v>4301011724</v>
      </c>
      <c r="D258" s="384">
        <v>4680115884236</v>
      </c>
      <c r="E258" s="385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4301011721</v>
      </c>
      <c r="D259" s="384">
        <v>4680115884175</v>
      </c>
      <c r="E259" s="385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68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4301011824</v>
      </c>
      <c r="D260" s="384">
        <v>4680115884144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354</v>
      </c>
      <c r="B261" s="54" t="s">
        <v>355</v>
      </c>
      <c r="C261" s="31">
        <v>4301011963</v>
      </c>
      <c r="D261" s="384">
        <v>4680115885288</v>
      </c>
      <c r="E261" s="385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356</v>
      </c>
      <c r="B262" s="54" t="s">
        <v>357</v>
      </c>
      <c r="C262" s="31">
        <v>4301011726</v>
      </c>
      <c r="D262" s="384">
        <v>4680115884182</v>
      </c>
      <c r="E262" s="385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358</v>
      </c>
      <c r="B263" s="54" t="s">
        <v>359</v>
      </c>
      <c r="C263" s="31">
        <v>4301011722</v>
      </c>
      <c r="D263" s="384">
        <v>4680115884205</v>
      </c>
      <c r="E263" s="385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68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415"/>
      <c r="P264" s="401" t="s">
        <v>69</v>
      </c>
      <c r="Q264" s="402"/>
      <c r="R264" s="402"/>
      <c r="S264" s="402"/>
      <c r="T264" s="402"/>
      <c r="U264" s="402"/>
      <c r="V264" s="403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0</v>
      </c>
      <c r="Y264" s="382">
        <f>IFERROR(Y256/H256,"0")+IFERROR(Y257/H257,"0")+IFERROR(Y258/H258,"0")+IFERROR(Y259/H259,"0")+IFERROR(Y260/H260,"0")+IFERROR(Y261/H261,"0")+IFERROR(Y262/H262,"0")+IFERROR(Y263/H263,"0")</f>
        <v>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3"/>
      <c r="AB264" s="383"/>
      <c r="AC264" s="383"/>
    </row>
    <row r="265" spans="1:68" x14ac:dyDescent="0.2">
      <c r="A265" s="398"/>
      <c r="B265" s="398"/>
      <c r="C265" s="398"/>
      <c r="D265" s="398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415"/>
      <c r="P265" s="401" t="s">
        <v>69</v>
      </c>
      <c r="Q265" s="402"/>
      <c r="R265" s="402"/>
      <c r="S265" s="402"/>
      <c r="T265" s="402"/>
      <c r="U265" s="402"/>
      <c r="V265" s="403"/>
      <c r="W265" s="37" t="s">
        <v>68</v>
      </c>
      <c r="X265" s="382">
        <f>IFERROR(SUM(X256:X263),"0")</f>
        <v>0</v>
      </c>
      <c r="Y265" s="382">
        <f>IFERROR(SUM(Y256:Y263),"0")</f>
        <v>0</v>
      </c>
      <c r="Z265" s="37"/>
      <c r="AA265" s="383"/>
      <c r="AB265" s="383"/>
      <c r="AC265" s="383"/>
    </row>
    <row r="266" spans="1:68" ht="16.5" customHeight="1" x14ac:dyDescent="0.25">
      <c r="A266" s="397" t="s">
        <v>360</v>
      </c>
      <c r="B266" s="398"/>
      <c r="C266" s="398"/>
      <c r="D266" s="398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  <c r="X266" s="398"/>
      <c r="Y266" s="398"/>
      <c r="Z266" s="398"/>
      <c r="AA266" s="375"/>
      <c r="AB266" s="375"/>
      <c r="AC266" s="375"/>
    </row>
    <row r="267" spans="1:68" ht="14.25" customHeight="1" x14ac:dyDescent="0.25">
      <c r="A267" s="431" t="s">
        <v>109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376"/>
      <c r="AB267" s="376"/>
      <c r="AC267" s="376"/>
    </row>
    <row r="268" spans="1:68" ht="27" customHeight="1" x14ac:dyDescent="0.25">
      <c r="A268" s="54" t="s">
        <v>361</v>
      </c>
      <c r="B268" s="54" t="s">
        <v>362</v>
      </c>
      <c r="C268" s="31">
        <v>4301011855</v>
      </c>
      <c r="D268" s="384">
        <v>4680115885837</v>
      </c>
      <c r="E268" s="385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363</v>
      </c>
      <c r="B269" s="54" t="s">
        <v>364</v>
      </c>
      <c r="C269" s="31">
        <v>4301011910</v>
      </c>
      <c r="D269" s="384">
        <v>4680115885806</v>
      </c>
      <c r="E269" s="385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112</v>
      </c>
      <c r="L269" s="32"/>
      <c r="M269" s="33" t="s">
        <v>132</v>
      </c>
      <c r="N269" s="33"/>
      <c r="O269" s="32">
        <v>55</v>
      </c>
      <c r="P269" s="672" t="s">
        <v>365</v>
      </c>
      <c r="Q269" s="387"/>
      <c r="R269" s="387"/>
      <c r="S269" s="387"/>
      <c r="T269" s="388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363</v>
      </c>
      <c r="B270" s="54" t="s">
        <v>366</v>
      </c>
      <c r="C270" s="31">
        <v>4301011850</v>
      </c>
      <c r="D270" s="384">
        <v>4680115885806</v>
      </c>
      <c r="E270" s="385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367</v>
      </c>
      <c r="B271" s="54" t="s">
        <v>368</v>
      </c>
      <c r="C271" s="31">
        <v>4301011853</v>
      </c>
      <c r="D271" s="384">
        <v>4680115885851</v>
      </c>
      <c r="E271" s="385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369</v>
      </c>
      <c r="B272" s="54" t="s">
        <v>370</v>
      </c>
      <c r="C272" s="31">
        <v>4301011852</v>
      </c>
      <c r="D272" s="384">
        <v>4680115885844</v>
      </c>
      <c r="E272" s="385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372</v>
      </c>
      <c r="C273" s="31">
        <v>4301011851</v>
      </c>
      <c r="D273" s="384">
        <v>4680115885820</v>
      </c>
      <c r="E273" s="385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415"/>
      <c r="P274" s="401" t="s">
        <v>69</v>
      </c>
      <c r="Q274" s="402"/>
      <c r="R274" s="402"/>
      <c r="S274" s="402"/>
      <c r="T274" s="402"/>
      <c r="U274" s="402"/>
      <c r="V274" s="403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415"/>
      <c r="P275" s="401" t="s">
        <v>69</v>
      </c>
      <c r="Q275" s="402"/>
      <c r="R275" s="402"/>
      <c r="S275" s="402"/>
      <c r="T275" s="402"/>
      <c r="U275" s="402"/>
      <c r="V275" s="403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customHeight="1" x14ac:dyDescent="0.25">
      <c r="A276" s="397" t="s">
        <v>373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398"/>
      <c r="Z276" s="398"/>
      <c r="AA276" s="375"/>
      <c r="AB276" s="375"/>
      <c r="AC276" s="375"/>
    </row>
    <row r="277" spans="1:68" ht="14.25" customHeight="1" x14ac:dyDescent="0.25">
      <c r="A277" s="431" t="s">
        <v>109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376"/>
      <c r="AB277" s="376"/>
      <c r="AC277" s="376"/>
    </row>
    <row r="278" spans="1:68" ht="27" customHeight="1" x14ac:dyDescent="0.25">
      <c r="A278" s="54" t="s">
        <v>374</v>
      </c>
      <c r="B278" s="54" t="s">
        <v>375</v>
      </c>
      <c r="C278" s="31">
        <v>4301011876</v>
      </c>
      <c r="D278" s="384">
        <v>4680115885707</v>
      </c>
      <c r="E278" s="385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415"/>
      <c r="P279" s="401" t="s">
        <v>69</v>
      </c>
      <c r="Q279" s="402"/>
      <c r="R279" s="402"/>
      <c r="S279" s="402"/>
      <c r="T279" s="402"/>
      <c r="U279" s="402"/>
      <c r="V279" s="403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415"/>
      <c r="P280" s="401" t="s">
        <v>69</v>
      </c>
      <c r="Q280" s="402"/>
      <c r="R280" s="402"/>
      <c r="S280" s="402"/>
      <c r="T280" s="402"/>
      <c r="U280" s="402"/>
      <c r="V280" s="403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customHeight="1" x14ac:dyDescent="0.25">
      <c r="A281" s="397" t="s">
        <v>376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98"/>
      <c r="AA281" s="375"/>
      <c r="AB281" s="375"/>
      <c r="AC281" s="375"/>
    </row>
    <row r="282" spans="1:68" ht="14.25" customHeight="1" x14ac:dyDescent="0.25">
      <c r="A282" s="431" t="s">
        <v>109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376"/>
      <c r="AB282" s="376"/>
      <c r="AC282" s="376"/>
    </row>
    <row r="283" spans="1:68" ht="27" customHeight="1" x14ac:dyDescent="0.25">
      <c r="A283" s="54" t="s">
        <v>377</v>
      </c>
      <c r="B283" s="54" t="s">
        <v>378</v>
      </c>
      <c r="C283" s="31">
        <v>4301011223</v>
      </c>
      <c r="D283" s="384">
        <v>4607091383423</v>
      </c>
      <c r="E283" s="385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379</v>
      </c>
      <c r="B284" s="54" t="s">
        <v>380</v>
      </c>
      <c r="C284" s="31">
        <v>4301011879</v>
      </c>
      <c r="D284" s="384">
        <v>4680115885691</v>
      </c>
      <c r="E284" s="385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381</v>
      </c>
      <c r="B285" s="54" t="s">
        <v>382</v>
      </c>
      <c r="C285" s="31">
        <v>4301011878</v>
      </c>
      <c r="D285" s="384">
        <v>4680115885660</v>
      </c>
      <c r="E285" s="385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415"/>
      <c r="P286" s="401" t="s">
        <v>69</v>
      </c>
      <c r="Q286" s="402"/>
      <c r="R286" s="402"/>
      <c r="S286" s="402"/>
      <c r="T286" s="402"/>
      <c r="U286" s="402"/>
      <c r="V286" s="403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415"/>
      <c r="P287" s="401" t="s">
        <v>69</v>
      </c>
      <c r="Q287" s="402"/>
      <c r="R287" s="402"/>
      <c r="S287" s="402"/>
      <c r="T287" s="402"/>
      <c r="U287" s="402"/>
      <c r="V287" s="403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customHeight="1" x14ac:dyDescent="0.25">
      <c r="A288" s="397" t="s">
        <v>383</v>
      </c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  <c r="X288" s="398"/>
      <c r="Y288" s="398"/>
      <c r="Z288" s="398"/>
      <c r="AA288" s="375"/>
      <c r="AB288" s="375"/>
      <c r="AC288" s="375"/>
    </row>
    <row r="289" spans="1:68" ht="14.25" customHeight="1" x14ac:dyDescent="0.25">
      <c r="A289" s="431" t="s">
        <v>71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376"/>
      <c r="AB289" s="376"/>
      <c r="AC289" s="376"/>
    </row>
    <row r="290" spans="1:68" ht="27" customHeight="1" x14ac:dyDescent="0.25">
      <c r="A290" s="54" t="s">
        <v>384</v>
      </c>
      <c r="B290" s="54" t="s">
        <v>385</v>
      </c>
      <c r="C290" s="31">
        <v>4301051409</v>
      </c>
      <c r="D290" s="384">
        <v>4680115881556</v>
      </c>
      <c r="E290" s="385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386</v>
      </c>
      <c r="B291" s="54" t="s">
        <v>387</v>
      </c>
      <c r="C291" s="31">
        <v>4301051506</v>
      </c>
      <c r="D291" s="384">
        <v>4680115881037</v>
      </c>
      <c r="E291" s="385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388</v>
      </c>
      <c r="B292" s="54" t="s">
        <v>389</v>
      </c>
      <c r="C292" s="31">
        <v>4301051487</v>
      </c>
      <c r="D292" s="384">
        <v>4680115881228</v>
      </c>
      <c r="E292" s="385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68</v>
      </c>
      <c r="X292" s="380">
        <v>0</v>
      </c>
      <c r="Y292" s="381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390</v>
      </c>
      <c r="B293" s="54" t="s">
        <v>391</v>
      </c>
      <c r="C293" s="31">
        <v>4301051384</v>
      </c>
      <c r="D293" s="384">
        <v>4680115881211</v>
      </c>
      <c r="E293" s="385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68</v>
      </c>
      <c r="X293" s="380">
        <v>0</v>
      </c>
      <c r="Y293" s="381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392</v>
      </c>
      <c r="B294" s="54" t="s">
        <v>393</v>
      </c>
      <c r="C294" s="31">
        <v>4301051378</v>
      </c>
      <c r="D294" s="384">
        <v>4680115881020</v>
      </c>
      <c r="E294" s="385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415"/>
      <c r="P295" s="401" t="s">
        <v>69</v>
      </c>
      <c r="Q295" s="402"/>
      <c r="R295" s="402"/>
      <c r="S295" s="402"/>
      <c r="T295" s="402"/>
      <c r="U295" s="402"/>
      <c r="V295" s="403"/>
      <c r="W295" s="37" t="s">
        <v>70</v>
      </c>
      <c r="X295" s="382">
        <f>IFERROR(X290/H290,"0")+IFERROR(X291/H291,"0")+IFERROR(X292/H292,"0")+IFERROR(X293/H293,"0")+IFERROR(X294/H294,"0")</f>
        <v>0</v>
      </c>
      <c r="Y295" s="382">
        <f>IFERROR(Y290/H290,"0")+IFERROR(Y291/H291,"0")+IFERROR(Y292/H292,"0")+IFERROR(Y293/H293,"0")+IFERROR(Y294/H294,"0")</f>
        <v>0</v>
      </c>
      <c r="Z295" s="382">
        <f>IFERROR(IF(Z290="",0,Z290),"0")+IFERROR(IF(Z291="",0,Z291),"0")+IFERROR(IF(Z292="",0,Z292),"0")+IFERROR(IF(Z293="",0,Z293),"0")+IFERROR(IF(Z294="",0,Z294),"0")</f>
        <v>0</v>
      </c>
      <c r="AA295" s="383"/>
      <c r="AB295" s="383"/>
      <c r="AC295" s="383"/>
    </row>
    <row r="296" spans="1:68" x14ac:dyDescent="0.2">
      <c r="A296" s="398"/>
      <c r="B296" s="398"/>
      <c r="C296" s="398"/>
      <c r="D296" s="398"/>
      <c r="E296" s="398"/>
      <c r="F296" s="398"/>
      <c r="G296" s="398"/>
      <c r="H296" s="398"/>
      <c r="I296" s="398"/>
      <c r="J296" s="398"/>
      <c r="K296" s="398"/>
      <c r="L296" s="398"/>
      <c r="M296" s="398"/>
      <c r="N296" s="398"/>
      <c r="O296" s="415"/>
      <c r="P296" s="401" t="s">
        <v>69</v>
      </c>
      <c r="Q296" s="402"/>
      <c r="R296" s="402"/>
      <c r="S296" s="402"/>
      <c r="T296" s="402"/>
      <c r="U296" s="402"/>
      <c r="V296" s="403"/>
      <c r="W296" s="37" t="s">
        <v>68</v>
      </c>
      <c r="X296" s="382">
        <f>IFERROR(SUM(X290:X294),"0")</f>
        <v>0</v>
      </c>
      <c r="Y296" s="382">
        <f>IFERROR(SUM(Y290:Y294),"0")</f>
        <v>0</v>
      </c>
      <c r="Z296" s="37"/>
      <c r="AA296" s="383"/>
      <c r="AB296" s="383"/>
      <c r="AC296" s="383"/>
    </row>
    <row r="297" spans="1:68" ht="16.5" customHeight="1" x14ac:dyDescent="0.25">
      <c r="A297" s="397" t="s">
        <v>394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398"/>
      <c r="Z297" s="398"/>
      <c r="AA297" s="375"/>
      <c r="AB297" s="375"/>
      <c r="AC297" s="375"/>
    </row>
    <row r="298" spans="1:68" ht="14.25" customHeight="1" x14ac:dyDescent="0.25">
      <c r="A298" s="431" t="s">
        <v>71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376"/>
      <c r="AB298" s="376"/>
      <c r="AC298" s="376"/>
    </row>
    <row r="299" spans="1:68" ht="27" customHeight="1" x14ac:dyDescent="0.25">
      <c r="A299" s="54" t="s">
        <v>395</v>
      </c>
      <c r="B299" s="54" t="s">
        <v>396</v>
      </c>
      <c r="C299" s="31">
        <v>4301051731</v>
      </c>
      <c r="D299" s="384">
        <v>4680115884618</v>
      </c>
      <c r="E299" s="385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8"/>
      <c r="O300" s="415"/>
      <c r="P300" s="401" t="s">
        <v>69</v>
      </c>
      <c r="Q300" s="402"/>
      <c r="R300" s="402"/>
      <c r="S300" s="402"/>
      <c r="T300" s="402"/>
      <c r="U300" s="402"/>
      <c r="V300" s="403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415"/>
      <c r="P301" s="401" t="s">
        <v>69</v>
      </c>
      <c r="Q301" s="402"/>
      <c r="R301" s="402"/>
      <c r="S301" s="402"/>
      <c r="T301" s="402"/>
      <c r="U301" s="402"/>
      <c r="V301" s="403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customHeight="1" x14ac:dyDescent="0.25">
      <c r="A302" s="397" t="s">
        <v>397</v>
      </c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  <c r="X302" s="398"/>
      <c r="Y302" s="398"/>
      <c r="Z302" s="398"/>
      <c r="AA302" s="375"/>
      <c r="AB302" s="375"/>
      <c r="AC302" s="375"/>
    </row>
    <row r="303" spans="1:68" ht="14.25" customHeight="1" x14ac:dyDescent="0.25">
      <c r="A303" s="431" t="s">
        <v>109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376"/>
      <c r="AB303" s="376"/>
      <c r="AC303" s="376"/>
    </row>
    <row r="304" spans="1:68" ht="27" customHeight="1" x14ac:dyDescent="0.25">
      <c r="A304" s="54" t="s">
        <v>398</v>
      </c>
      <c r="B304" s="54" t="s">
        <v>399</v>
      </c>
      <c r="C304" s="31">
        <v>4301011593</v>
      </c>
      <c r="D304" s="384">
        <v>4680115882973</v>
      </c>
      <c r="E304" s="385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415"/>
      <c r="P305" s="401" t="s">
        <v>69</v>
      </c>
      <c r="Q305" s="402"/>
      <c r="R305" s="402"/>
      <c r="S305" s="402"/>
      <c r="T305" s="402"/>
      <c r="U305" s="402"/>
      <c r="V305" s="403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8"/>
      <c r="O306" s="415"/>
      <c r="P306" s="401" t="s">
        <v>69</v>
      </c>
      <c r="Q306" s="402"/>
      <c r="R306" s="402"/>
      <c r="S306" s="402"/>
      <c r="T306" s="402"/>
      <c r="U306" s="402"/>
      <c r="V306" s="403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customHeight="1" x14ac:dyDescent="0.25">
      <c r="A307" s="431" t="s">
        <v>63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376"/>
      <c r="AB307" s="376"/>
      <c r="AC307" s="376"/>
    </row>
    <row r="308" spans="1:68" ht="27" customHeight="1" x14ac:dyDescent="0.25">
      <c r="A308" s="54" t="s">
        <v>400</v>
      </c>
      <c r="B308" s="54" t="s">
        <v>401</v>
      </c>
      <c r="C308" s="31">
        <v>4301031305</v>
      </c>
      <c r="D308" s="384">
        <v>4607091389845</v>
      </c>
      <c r="E308" s="385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68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402</v>
      </c>
      <c r="B309" s="54" t="s">
        <v>403</v>
      </c>
      <c r="C309" s="31">
        <v>4301031306</v>
      </c>
      <c r="D309" s="384">
        <v>4680115882881</v>
      </c>
      <c r="E309" s="385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415"/>
      <c r="P310" s="401" t="s">
        <v>69</v>
      </c>
      <c r="Q310" s="402"/>
      <c r="R310" s="402"/>
      <c r="S310" s="402"/>
      <c r="T310" s="402"/>
      <c r="U310" s="402"/>
      <c r="V310" s="403"/>
      <c r="W310" s="37" t="s">
        <v>70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415"/>
      <c r="P311" s="401" t="s">
        <v>69</v>
      </c>
      <c r="Q311" s="402"/>
      <c r="R311" s="402"/>
      <c r="S311" s="402"/>
      <c r="T311" s="402"/>
      <c r="U311" s="402"/>
      <c r="V311" s="403"/>
      <c r="W311" s="37" t="s">
        <v>68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customHeight="1" x14ac:dyDescent="0.25">
      <c r="A312" s="397" t="s">
        <v>404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375"/>
      <c r="AB312" s="375"/>
      <c r="AC312" s="375"/>
    </row>
    <row r="313" spans="1:68" ht="14.25" customHeight="1" x14ac:dyDescent="0.25">
      <c r="A313" s="431" t="s">
        <v>109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376"/>
      <c r="AB313" s="376"/>
      <c r="AC313" s="376"/>
    </row>
    <row r="314" spans="1:68" ht="27" customHeight="1" x14ac:dyDescent="0.25">
      <c r="A314" s="54" t="s">
        <v>405</v>
      </c>
      <c r="B314" s="54" t="s">
        <v>406</v>
      </c>
      <c r="C314" s="31">
        <v>4301012024</v>
      </c>
      <c r="D314" s="384">
        <v>4680115885615</v>
      </c>
      <c r="E314" s="385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407</v>
      </c>
      <c r="B315" s="54" t="s">
        <v>408</v>
      </c>
      <c r="C315" s="31">
        <v>4301011858</v>
      </c>
      <c r="D315" s="384">
        <v>4680115885646</v>
      </c>
      <c r="E315" s="385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409</v>
      </c>
      <c r="B316" s="54" t="s">
        <v>410</v>
      </c>
      <c r="C316" s="31">
        <v>4301011911</v>
      </c>
      <c r="D316" s="384">
        <v>4680115885554</v>
      </c>
      <c r="E316" s="385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112</v>
      </c>
      <c r="L316" s="32"/>
      <c r="M316" s="33" t="s">
        <v>132</v>
      </c>
      <c r="N316" s="33"/>
      <c r="O316" s="32">
        <v>55</v>
      </c>
      <c r="P316" s="443" t="s">
        <v>411</v>
      </c>
      <c r="Q316" s="387"/>
      <c r="R316" s="387"/>
      <c r="S316" s="387"/>
      <c r="T316" s="388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409</v>
      </c>
      <c r="B317" s="54" t="s">
        <v>412</v>
      </c>
      <c r="C317" s="31">
        <v>4301012016</v>
      </c>
      <c r="D317" s="384">
        <v>4680115885554</v>
      </c>
      <c r="E317" s="385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413</v>
      </c>
      <c r="B318" s="54" t="s">
        <v>414</v>
      </c>
      <c r="C318" s="31">
        <v>4301011857</v>
      </c>
      <c r="D318" s="384">
        <v>4680115885622</v>
      </c>
      <c r="E318" s="385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68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415</v>
      </c>
      <c r="B319" s="54" t="s">
        <v>416</v>
      </c>
      <c r="C319" s="31">
        <v>4301011573</v>
      </c>
      <c r="D319" s="384">
        <v>4680115881938</v>
      </c>
      <c r="E319" s="385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418</v>
      </c>
      <c r="C320" s="31">
        <v>4301010944</v>
      </c>
      <c r="D320" s="384">
        <v>4607091387346</v>
      </c>
      <c r="E320" s="385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419</v>
      </c>
      <c r="B321" s="54" t="s">
        <v>420</v>
      </c>
      <c r="C321" s="31">
        <v>4301011859</v>
      </c>
      <c r="D321" s="384">
        <v>4680115885608</v>
      </c>
      <c r="E321" s="385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68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415"/>
      <c r="P322" s="401" t="s">
        <v>69</v>
      </c>
      <c r="Q322" s="402"/>
      <c r="R322" s="402"/>
      <c r="S322" s="402"/>
      <c r="T322" s="402"/>
      <c r="U322" s="402"/>
      <c r="V322" s="403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8"/>
      <c r="O323" s="415"/>
      <c r="P323" s="401" t="s">
        <v>69</v>
      </c>
      <c r="Q323" s="402"/>
      <c r="R323" s="402"/>
      <c r="S323" s="402"/>
      <c r="T323" s="402"/>
      <c r="U323" s="402"/>
      <c r="V323" s="403"/>
      <c r="W323" s="37" t="s">
        <v>68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customHeight="1" x14ac:dyDescent="0.25">
      <c r="A324" s="431" t="s">
        <v>63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376"/>
      <c r="AB324" s="376"/>
      <c r="AC324" s="376"/>
    </row>
    <row r="325" spans="1:68" ht="27" customHeight="1" x14ac:dyDescent="0.25">
      <c r="A325" s="54" t="s">
        <v>421</v>
      </c>
      <c r="B325" s="54" t="s">
        <v>422</v>
      </c>
      <c r="C325" s="31">
        <v>4301030878</v>
      </c>
      <c r="D325" s="384">
        <v>4607091387193</v>
      </c>
      <c r="E325" s="385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68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423</v>
      </c>
      <c r="B326" s="54" t="s">
        <v>424</v>
      </c>
      <c r="C326" s="31">
        <v>4301031153</v>
      </c>
      <c r="D326" s="384">
        <v>4607091387230</v>
      </c>
      <c r="E326" s="385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425</v>
      </c>
      <c r="B327" s="54" t="s">
        <v>426</v>
      </c>
      <c r="C327" s="31">
        <v>4301031154</v>
      </c>
      <c r="D327" s="384">
        <v>4607091387292</v>
      </c>
      <c r="E327" s="385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427</v>
      </c>
      <c r="B328" s="54" t="s">
        <v>428</v>
      </c>
      <c r="C328" s="31">
        <v>4301031152</v>
      </c>
      <c r="D328" s="384">
        <v>4607091387285</v>
      </c>
      <c r="E328" s="385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415"/>
      <c r="P329" s="401" t="s">
        <v>69</v>
      </c>
      <c r="Q329" s="402"/>
      <c r="R329" s="402"/>
      <c r="S329" s="402"/>
      <c r="T329" s="402"/>
      <c r="U329" s="402"/>
      <c r="V329" s="403"/>
      <c r="W329" s="37" t="s">
        <v>70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x14ac:dyDescent="0.2">
      <c r="A330" s="398"/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415"/>
      <c r="P330" s="401" t="s">
        <v>69</v>
      </c>
      <c r="Q330" s="402"/>
      <c r="R330" s="402"/>
      <c r="S330" s="402"/>
      <c r="T330" s="402"/>
      <c r="U330" s="402"/>
      <c r="V330" s="403"/>
      <c r="W330" s="37" t="s">
        <v>68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customHeight="1" x14ac:dyDescent="0.25">
      <c r="A331" s="431" t="s">
        <v>71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376"/>
      <c r="AB331" s="376"/>
      <c r="AC331" s="376"/>
    </row>
    <row r="332" spans="1:68" ht="16.5" customHeight="1" x14ac:dyDescent="0.25">
      <c r="A332" s="54" t="s">
        <v>429</v>
      </c>
      <c r="B332" s="54" t="s">
        <v>430</v>
      </c>
      <c r="C332" s="31">
        <v>4301051100</v>
      </c>
      <c r="D332" s="384">
        <v>4607091387766</v>
      </c>
      <c r="E332" s="385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431</v>
      </c>
      <c r="B333" s="54" t="s">
        <v>432</v>
      </c>
      <c r="C333" s="31">
        <v>4301051116</v>
      </c>
      <c r="D333" s="384">
        <v>4607091387957</v>
      </c>
      <c r="E333" s="385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433</v>
      </c>
      <c r="B334" s="54" t="s">
        <v>434</v>
      </c>
      <c r="C334" s="31">
        <v>4301051115</v>
      </c>
      <c r="D334" s="384">
        <v>4607091387964</v>
      </c>
      <c r="E334" s="385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435</v>
      </c>
      <c r="B335" s="54" t="s">
        <v>436</v>
      </c>
      <c r="C335" s="31">
        <v>4301051705</v>
      </c>
      <c r="D335" s="384">
        <v>4680115884588</v>
      </c>
      <c r="E335" s="385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437</v>
      </c>
      <c r="B336" s="54" t="s">
        <v>438</v>
      </c>
      <c r="C336" s="31">
        <v>4301051130</v>
      </c>
      <c r="D336" s="384">
        <v>4607091387537</v>
      </c>
      <c r="E336" s="385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439</v>
      </c>
      <c r="B337" s="54" t="s">
        <v>440</v>
      </c>
      <c r="C337" s="31">
        <v>4301051132</v>
      </c>
      <c r="D337" s="384">
        <v>4607091387513</v>
      </c>
      <c r="E337" s="385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415"/>
      <c r="P338" s="401" t="s">
        <v>69</v>
      </c>
      <c r="Q338" s="402"/>
      <c r="R338" s="402"/>
      <c r="S338" s="402"/>
      <c r="T338" s="402"/>
      <c r="U338" s="402"/>
      <c r="V338" s="403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8"/>
      <c r="O339" s="415"/>
      <c r="P339" s="401" t="s">
        <v>69</v>
      </c>
      <c r="Q339" s="402"/>
      <c r="R339" s="402"/>
      <c r="S339" s="402"/>
      <c r="T339" s="402"/>
      <c r="U339" s="402"/>
      <c r="V339" s="403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customHeight="1" x14ac:dyDescent="0.25">
      <c r="A340" s="431" t="s">
        <v>166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376"/>
      <c r="AB340" s="376"/>
      <c r="AC340" s="376"/>
    </row>
    <row r="341" spans="1:68" ht="16.5" customHeight="1" x14ac:dyDescent="0.25">
      <c r="A341" s="54" t="s">
        <v>441</v>
      </c>
      <c r="B341" s="54" t="s">
        <v>442</v>
      </c>
      <c r="C341" s="31">
        <v>4301060379</v>
      </c>
      <c r="D341" s="384">
        <v>4607091380880</v>
      </c>
      <c r="E341" s="385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68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443</v>
      </c>
      <c r="B342" s="54" t="s">
        <v>444</v>
      </c>
      <c r="C342" s="31">
        <v>4301060308</v>
      </c>
      <c r="D342" s="384">
        <v>4607091384482</v>
      </c>
      <c r="E342" s="385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68</v>
      </c>
      <c r="X342" s="380">
        <v>0</v>
      </c>
      <c r="Y342" s="381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customHeight="1" x14ac:dyDescent="0.25">
      <c r="A343" s="54" t="s">
        <v>445</v>
      </c>
      <c r="B343" s="54" t="s">
        <v>446</v>
      </c>
      <c r="C343" s="31">
        <v>4301060325</v>
      </c>
      <c r="D343" s="384">
        <v>4607091380897</v>
      </c>
      <c r="E343" s="385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68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415"/>
      <c r="P344" s="401" t="s">
        <v>69</v>
      </c>
      <c r="Q344" s="402"/>
      <c r="R344" s="402"/>
      <c r="S344" s="402"/>
      <c r="T344" s="402"/>
      <c r="U344" s="402"/>
      <c r="V344" s="403"/>
      <c r="W344" s="37" t="s">
        <v>70</v>
      </c>
      <c r="X344" s="382">
        <f>IFERROR(X341/H341,"0")+IFERROR(X342/H342,"0")+IFERROR(X343/H343,"0")</f>
        <v>0</v>
      </c>
      <c r="Y344" s="382">
        <f>IFERROR(Y341/H341,"0")+IFERROR(Y342/H342,"0")+IFERROR(Y343/H343,"0")</f>
        <v>0</v>
      </c>
      <c r="Z344" s="382">
        <f>IFERROR(IF(Z341="",0,Z341),"0")+IFERROR(IF(Z342="",0,Z342),"0")+IFERROR(IF(Z343="",0,Z343),"0")</f>
        <v>0</v>
      </c>
      <c r="AA344" s="383"/>
      <c r="AB344" s="383"/>
      <c r="AC344" s="383"/>
    </row>
    <row r="345" spans="1:68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415"/>
      <c r="P345" s="401" t="s">
        <v>69</v>
      </c>
      <c r="Q345" s="402"/>
      <c r="R345" s="402"/>
      <c r="S345" s="402"/>
      <c r="T345" s="402"/>
      <c r="U345" s="402"/>
      <c r="V345" s="403"/>
      <c r="W345" s="37" t="s">
        <v>68</v>
      </c>
      <c r="X345" s="382">
        <f>IFERROR(SUM(X341:X343),"0")</f>
        <v>0</v>
      </c>
      <c r="Y345" s="382">
        <f>IFERROR(SUM(Y341:Y343),"0")</f>
        <v>0</v>
      </c>
      <c r="Z345" s="37"/>
      <c r="AA345" s="383"/>
      <c r="AB345" s="383"/>
      <c r="AC345" s="383"/>
    </row>
    <row r="346" spans="1:68" ht="14.25" customHeight="1" x14ac:dyDescent="0.25">
      <c r="A346" s="431" t="s">
        <v>95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376"/>
      <c r="AB346" s="376"/>
      <c r="AC346" s="376"/>
    </row>
    <row r="347" spans="1:68" ht="16.5" customHeight="1" x14ac:dyDescent="0.25">
      <c r="A347" s="54" t="s">
        <v>447</v>
      </c>
      <c r="B347" s="54" t="s">
        <v>448</v>
      </c>
      <c r="C347" s="31">
        <v>4301030232</v>
      </c>
      <c r="D347" s="384">
        <v>4607091388374</v>
      </c>
      <c r="E347" s="385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12" t="s">
        <v>449</v>
      </c>
      <c r="Q347" s="387"/>
      <c r="R347" s="387"/>
      <c r="S347" s="387"/>
      <c r="T347" s="388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450</v>
      </c>
      <c r="B348" s="54" t="s">
        <v>451</v>
      </c>
      <c r="C348" s="31">
        <v>4301030235</v>
      </c>
      <c r="D348" s="384">
        <v>4607091388381</v>
      </c>
      <c r="E348" s="385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5" t="s">
        <v>452</v>
      </c>
      <c r="Q348" s="387"/>
      <c r="R348" s="387"/>
      <c r="S348" s="387"/>
      <c r="T348" s="388"/>
      <c r="U348" s="34"/>
      <c r="V348" s="34"/>
      <c r="W348" s="35" t="s">
        <v>68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453</v>
      </c>
      <c r="B349" s="54" t="s">
        <v>454</v>
      </c>
      <c r="C349" s="31">
        <v>4301032015</v>
      </c>
      <c r="D349" s="384">
        <v>4607091383102</v>
      </c>
      <c r="E349" s="385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68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455</v>
      </c>
      <c r="B350" s="54" t="s">
        <v>456</v>
      </c>
      <c r="C350" s="31">
        <v>4301030233</v>
      </c>
      <c r="D350" s="384">
        <v>4607091388404</v>
      </c>
      <c r="E350" s="385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68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415"/>
      <c r="P351" s="401" t="s">
        <v>69</v>
      </c>
      <c r="Q351" s="402"/>
      <c r="R351" s="402"/>
      <c r="S351" s="402"/>
      <c r="T351" s="402"/>
      <c r="U351" s="402"/>
      <c r="V351" s="403"/>
      <c r="W351" s="37" t="s">
        <v>70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x14ac:dyDescent="0.2">
      <c r="A352" s="398"/>
      <c r="B352" s="398"/>
      <c r="C352" s="398"/>
      <c r="D352" s="398"/>
      <c r="E352" s="398"/>
      <c r="F352" s="398"/>
      <c r="G352" s="398"/>
      <c r="H352" s="398"/>
      <c r="I352" s="398"/>
      <c r="J352" s="398"/>
      <c r="K352" s="398"/>
      <c r="L352" s="398"/>
      <c r="M352" s="398"/>
      <c r="N352" s="398"/>
      <c r="O352" s="415"/>
      <c r="P352" s="401" t="s">
        <v>69</v>
      </c>
      <c r="Q352" s="402"/>
      <c r="R352" s="402"/>
      <c r="S352" s="402"/>
      <c r="T352" s="402"/>
      <c r="U352" s="402"/>
      <c r="V352" s="403"/>
      <c r="W352" s="37" t="s">
        <v>68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customHeight="1" x14ac:dyDescent="0.25">
      <c r="A353" s="431" t="s">
        <v>457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376"/>
      <c r="AB353" s="376"/>
      <c r="AC353" s="376"/>
    </row>
    <row r="354" spans="1:68" ht="16.5" customHeight="1" x14ac:dyDescent="0.25">
      <c r="A354" s="54" t="s">
        <v>458</v>
      </c>
      <c r="B354" s="54" t="s">
        <v>459</v>
      </c>
      <c r="C354" s="31">
        <v>4301180007</v>
      </c>
      <c r="D354" s="384">
        <v>4680115881808</v>
      </c>
      <c r="E354" s="385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7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68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462</v>
      </c>
      <c r="B355" s="54" t="s">
        <v>463</v>
      </c>
      <c r="C355" s="31">
        <v>4301180006</v>
      </c>
      <c r="D355" s="384">
        <v>4680115881822</v>
      </c>
      <c r="E355" s="385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464</v>
      </c>
      <c r="B356" s="54" t="s">
        <v>465</v>
      </c>
      <c r="C356" s="31">
        <v>4301180001</v>
      </c>
      <c r="D356" s="384">
        <v>4680115880016</v>
      </c>
      <c r="E356" s="385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68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415"/>
      <c r="P357" s="401" t="s">
        <v>69</v>
      </c>
      <c r="Q357" s="402"/>
      <c r="R357" s="402"/>
      <c r="S357" s="402"/>
      <c r="T357" s="402"/>
      <c r="U357" s="402"/>
      <c r="V357" s="403"/>
      <c r="W357" s="37" t="s">
        <v>70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415"/>
      <c r="P358" s="401" t="s">
        <v>69</v>
      </c>
      <c r="Q358" s="402"/>
      <c r="R358" s="402"/>
      <c r="S358" s="402"/>
      <c r="T358" s="402"/>
      <c r="U358" s="402"/>
      <c r="V358" s="403"/>
      <c r="W358" s="37" t="s">
        <v>68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customHeight="1" x14ac:dyDescent="0.25">
      <c r="A359" s="397" t="s">
        <v>466</v>
      </c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  <c r="X359" s="398"/>
      <c r="Y359" s="398"/>
      <c r="Z359" s="398"/>
      <c r="AA359" s="375"/>
      <c r="AB359" s="375"/>
      <c r="AC359" s="375"/>
    </row>
    <row r="360" spans="1:68" ht="14.25" customHeight="1" x14ac:dyDescent="0.25">
      <c r="A360" s="431" t="s">
        <v>63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76"/>
      <c r="AB360" s="376"/>
      <c r="AC360" s="376"/>
    </row>
    <row r="361" spans="1:68" ht="27" customHeight="1" x14ac:dyDescent="0.25">
      <c r="A361" s="54" t="s">
        <v>467</v>
      </c>
      <c r="B361" s="54" t="s">
        <v>468</v>
      </c>
      <c r="C361" s="31">
        <v>4301031066</v>
      </c>
      <c r="D361" s="384">
        <v>4607091383836</v>
      </c>
      <c r="E361" s="385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415"/>
      <c r="P362" s="401" t="s">
        <v>69</v>
      </c>
      <c r="Q362" s="402"/>
      <c r="R362" s="402"/>
      <c r="S362" s="402"/>
      <c r="T362" s="402"/>
      <c r="U362" s="402"/>
      <c r="V362" s="403"/>
      <c r="W362" s="37" t="s">
        <v>70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x14ac:dyDescent="0.2">
      <c r="A363" s="398"/>
      <c r="B363" s="398"/>
      <c r="C363" s="398"/>
      <c r="D363" s="398"/>
      <c r="E363" s="398"/>
      <c r="F363" s="398"/>
      <c r="G363" s="398"/>
      <c r="H363" s="398"/>
      <c r="I363" s="398"/>
      <c r="J363" s="398"/>
      <c r="K363" s="398"/>
      <c r="L363" s="398"/>
      <c r="M363" s="398"/>
      <c r="N363" s="398"/>
      <c r="O363" s="415"/>
      <c r="P363" s="401" t="s">
        <v>69</v>
      </c>
      <c r="Q363" s="402"/>
      <c r="R363" s="402"/>
      <c r="S363" s="402"/>
      <c r="T363" s="402"/>
      <c r="U363" s="402"/>
      <c r="V363" s="403"/>
      <c r="W363" s="37" t="s">
        <v>68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customHeight="1" x14ac:dyDescent="0.25">
      <c r="A364" s="431" t="s">
        <v>71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376"/>
      <c r="AB364" s="376"/>
      <c r="AC364" s="376"/>
    </row>
    <row r="365" spans="1:68" ht="16.5" customHeight="1" x14ac:dyDescent="0.25">
      <c r="A365" s="54" t="s">
        <v>469</v>
      </c>
      <c r="B365" s="54" t="s">
        <v>470</v>
      </c>
      <c r="C365" s="31">
        <v>4301051142</v>
      </c>
      <c r="D365" s="384">
        <v>4607091387919</v>
      </c>
      <c r="E365" s="385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471</v>
      </c>
      <c r="B366" s="54" t="s">
        <v>472</v>
      </c>
      <c r="C366" s="31">
        <v>4301051461</v>
      </c>
      <c r="D366" s="384">
        <v>4680115883604</v>
      </c>
      <c r="E366" s="385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68</v>
      </c>
      <c r="X366" s="380">
        <v>413.7</v>
      </c>
      <c r="Y366" s="381">
        <f>IFERROR(IF(X366="",0,CEILING((X366/$H366),1)*$H366),"")</f>
        <v>413.70000000000005</v>
      </c>
      <c r="Z366" s="36">
        <f>IFERROR(IF(Y366=0,"",ROUNDUP(Y366/H366,0)*0.00753),"")</f>
        <v>1.4834100000000001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467.28399999999993</v>
      </c>
      <c r="BN366" s="64">
        <f>IFERROR(Y366*I366/H366,"0")</f>
        <v>467.28399999999999</v>
      </c>
      <c r="BO366" s="64">
        <f>IFERROR(1/J366*(X366/H366),"0")</f>
        <v>1.2628205128205128</v>
      </c>
      <c r="BP366" s="64">
        <f>IFERROR(1/J366*(Y366/H366),"0")</f>
        <v>1.2628205128205128</v>
      </c>
    </row>
    <row r="367" spans="1:68" ht="27" customHeight="1" x14ac:dyDescent="0.25">
      <c r="A367" s="54" t="s">
        <v>473</v>
      </c>
      <c r="B367" s="54" t="s">
        <v>474</v>
      </c>
      <c r="C367" s="31">
        <v>4301051485</v>
      </c>
      <c r="D367" s="384">
        <v>4680115883567</v>
      </c>
      <c r="E367" s="385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68</v>
      </c>
      <c r="X367" s="380">
        <v>304.5</v>
      </c>
      <c r="Y367" s="381">
        <f>IFERROR(IF(X367="",0,CEILING((X367/$H367),1)*$H367),"")</f>
        <v>304.5</v>
      </c>
      <c r="Z367" s="36">
        <f>IFERROR(IF(Y367=0,"",ROUNDUP(Y367/H367,0)*0.00753),"")</f>
        <v>1.09185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342.2</v>
      </c>
      <c r="BN367" s="64">
        <f>IFERROR(Y367*I367/H367,"0")</f>
        <v>342.2</v>
      </c>
      <c r="BO367" s="64">
        <f>IFERROR(1/J367*(X367/H367),"0")</f>
        <v>0.9294871794871794</v>
      </c>
      <c r="BP367" s="64">
        <f>IFERROR(1/J367*(Y367/H367),"0")</f>
        <v>0.9294871794871794</v>
      </c>
    </row>
    <row r="368" spans="1:68" x14ac:dyDescent="0.2">
      <c r="A368" s="414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8"/>
      <c r="O368" s="415"/>
      <c r="P368" s="401" t="s">
        <v>69</v>
      </c>
      <c r="Q368" s="402"/>
      <c r="R368" s="402"/>
      <c r="S368" s="402"/>
      <c r="T368" s="402"/>
      <c r="U368" s="402"/>
      <c r="V368" s="403"/>
      <c r="W368" s="37" t="s">
        <v>70</v>
      </c>
      <c r="X368" s="382">
        <f>IFERROR(X365/H365,"0")+IFERROR(X366/H366,"0")+IFERROR(X367/H367,"0")</f>
        <v>342</v>
      </c>
      <c r="Y368" s="382">
        <f>IFERROR(Y365/H365,"0")+IFERROR(Y366/H366,"0")+IFERROR(Y367/H367,"0")</f>
        <v>342</v>
      </c>
      <c r="Z368" s="382">
        <f>IFERROR(IF(Z365="",0,Z365),"0")+IFERROR(IF(Z366="",0,Z366),"0")+IFERROR(IF(Z367="",0,Z367),"0")</f>
        <v>2.5752600000000001</v>
      </c>
      <c r="AA368" s="383"/>
      <c r="AB368" s="383"/>
      <c r="AC368" s="383"/>
    </row>
    <row r="369" spans="1:68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415"/>
      <c r="P369" s="401" t="s">
        <v>69</v>
      </c>
      <c r="Q369" s="402"/>
      <c r="R369" s="402"/>
      <c r="S369" s="402"/>
      <c r="T369" s="402"/>
      <c r="U369" s="402"/>
      <c r="V369" s="403"/>
      <c r="W369" s="37" t="s">
        <v>68</v>
      </c>
      <c r="X369" s="382">
        <f>IFERROR(SUM(X365:X367),"0")</f>
        <v>718.2</v>
      </c>
      <c r="Y369" s="382">
        <f>IFERROR(SUM(Y365:Y367),"0")</f>
        <v>718.2</v>
      </c>
      <c r="Z369" s="37"/>
      <c r="AA369" s="383"/>
      <c r="AB369" s="383"/>
      <c r="AC369" s="383"/>
    </row>
    <row r="370" spans="1:68" ht="27.75" customHeight="1" x14ac:dyDescent="0.2">
      <c r="A370" s="404" t="s">
        <v>475</v>
      </c>
      <c r="B370" s="405"/>
      <c r="C370" s="405"/>
      <c r="D370" s="405"/>
      <c r="E370" s="405"/>
      <c r="F370" s="405"/>
      <c r="G370" s="405"/>
      <c r="H370" s="405"/>
      <c r="I370" s="405"/>
      <c r="J370" s="405"/>
      <c r="K370" s="405"/>
      <c r="L370" s="405"/>
      <c r="M370" s="405"/>
      <c r="N370" s="405"/>
      <c r="O370" s="405"/>
      <c r="P370" s="405"/>
      <c r="Q370" s="405"/>
      <c r="R370" s="405"/>
      <c r="S370" s="405"/>
      <c r="T370" s="405"/>
      <c r="U370" s="405"/>
      <c r="V370" s="405"/>
      <c r="W370" s="405"/>
      <c r="X370" s="405"/>
      <c r="Y370" s="405"/>
      <c r="Z370" s="405"/>
      <c r="AA370" s="48"/>
      <c r="AB370" s="48"/>
      <c r="AC370" s="48"/>
    </row>
    <row r="371" spans="1:68" ht="16.5" customHeight="1" x14ac:dyDescent="0.25">
      <c r="A371" s="397" t="s">
        <v>476</v>
      </c>
      <c r="B371" s="398"/>
      <c r="C371" s="398"/>
      <c r="D371" s="398"/>
      <c r="E371" s="398"/>
      <c r="F371" s="398"/>
      <c r="G371" s="398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  <c r="X371" s="398"/>
      <c r="Y371" s="398"/>
      <c r="Z371" s="398"/>
      <c r="AA371" s="375"/>
      <c r="AB371" s="375"/>
      <c r="AC371" s="375"/>
    </row>
    <row r="372" spans="1:68" ht="14.25" customHeight="1" x14ac:dyDescent="0.25">
      <c r="A372" s="431" t="s">
        <v>109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376"/>
      <c r="AB372" s="376"/>
      <c r="AC372" s="376"/>
    </row>
    <row r="373" spans="1:68" ht="27" customHeight="1" x14ac:dyDescent="0.25">
      <c r="A373" s="54" t="s">
        <v>477</v>
      </c>
      <c r="B373" s="54" t="s">
        <v>478</v>
      </c>
      <c r="C373" s="31">
        <v>4301011869</v>
      </c>
      <c r="D373" s="384">
        <v>4680115884847</v>
      </c>
      <c r="E373" s="385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0">
        <v>0</v>
      </c>
      <c r="Y373" s="381">
        <f t="shared" ref="Y373:Y381" si="6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4301011946</v>
      </c>
      <c r="D374" s="384">
        <v>4680115884847</v>
      </c>
      <c r="E374" s="385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132</v>
      </c>
      <c r="N374" s="33"/>
      <c r="O374" s="32">
        <v>60</v>
      </c>
      <c r="P374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4301011870</v>
      </c>
      <c r="D375" s="384">
        <v>4680115884854</v>
      </c>
      <c r="E375" s="385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68</v>
      </c>
      <c r="X375" s="380">
        <v>0</v>
      </c>
      <c r="Y375" s="381">
        <f t="shared" si="67"/>
        <v>0</v>
      </c>
      <c r="Z375" s="36" t="str">
        <f>IFERROR(IF(Y375=0,"",ROUNDUP(Y375/H375,0)*0.02175),"")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480</v>
      </c>
      <c r="B376" s="54" t="s">
        <v>482</v>
      </c>
      <c r="C376" s="31">
        <v>4301011947</v>
      </c>
      <c r="D376" s="384">
        <v>4680115884854</v>
      </c>
      <c r="E376" s="385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132</v>
      </c>
      <c r="N376" s="33"/>
      <c r="O376" s="32">
        <v>60</v>
      </c>
      <c r="P376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68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483</v>
      </c>
      <c r="B377" s="54" t="s">
        <v>484</v>
      </c>
      <c r="C377" s="31">
        <v>4301011943</v>
      </c>
      <c r="D377" s="384">
        <v>4680115884830</v>
      </c>
      <c r="E377" s="385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4">
        <v>4680115884830</v>
      </c>
      <c r="E378" s="385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68</v>
      </c>
      <c r="X378" s="380">
        <v>0</v>
      </c>
      <c r="Y378" s="381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486</v>
      </c>
      <c r="B379" s="54" t="s">
        <v>487</v>
      </c>
      <c r="C379" s="31">
        <v>4301011433</v>
      </c>
      <c r="D379" s="384">
        <v>4680115882638</v>
      </c>
      <c r="E379" s="385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488</v>
      </c>
      <c r="B380" s="54" t="s">
        <v>489</v>
      </c>
      <c r="C380" s="31">
        <v>4301011952</v>
      </c>
      <c r="D380" s="384">
        <v>4680115884922</v>
      </c>
      <c r="E380" s="385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490</v>
      </c>
      <c r="B381" s="54" t="s">
        <v>491</v>
      </c>
      <c r="C381" s="31">
        <v>4301011868</v>
      </c>
      <c r="D381" s="384">
        <v>4680115884861</v>
      </c>
      <c r="E381" s="385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68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415"/>
      <c r="P382" s="401" t="s">
        <v>69</v>
      </c>
      <c r="Q382" s="402"/>
      <c r="R382" s="402"/>
      <c r="S382" s="402"/>
      <c r="T382" s="402"/>
      <c r="U382" s="402"/>
      <c r="V382" s="403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0</v>
      </c>
      <c r="Y382" s="382">
        <f>IFERROR(Y373/H373,"0")+IFERROR(Y374/H374,"0")+IFERROR(Y375/H375,"0")+IFERROR(Y376/H376,"0")+IFERROR(Y377/H377,"0")+IFERROR(Y378/H378,"0")+IFERROR(Y379/H379,"0")+IFERROR(Y380/H380,"0")+IFERROR(Y381/H381,"0")</f>
        <v>0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</v>
      </c>
      <c r="AA382" s="383"/>
      <c r="AB382" s="383"/>
      <c r="AC382" s="383"/>
    </row>
    <row r="383" spans="1:68" x14ac:dyDescent="0.2">
      <c r="A383" s="398"/>
      <c r="B383" s="398"/>
      <c r="C383" s="398"/>
      <c r="D383" s="398"/>
      <c r="E383" s="398"/>
      <c r="F383" s="398"/>
      <c r="G383" s="398"/>
      <c r="H383" s="398"/>
      <c r="I383" s="398"/>
      <c r="J383" s="398"/>
      <c r="K383" s="398"/>
      <c r="L383" s="398"/>
      <c r="M383" s="398"/>
      <c r="N383" s="398"/>
      <c r="O383" s="415"/>
      <c r="P383" s="401" t="s">
        <v>69</v>
      </c>
      <c r="Q383" s="402"/>
      <c r="R383" s="402"/>
      <c r="S383" s="402"/>
      <c r="T383" s="402"/>
      <c r="U383" s="402"/>
      <c r="V383" s="403"/>
      <c r="W383" s="37" t="s">
        <v>68</v>
      </c>
      <c r="X383" s="382">
        <f>IFERROR(SUM(X373:X381),"0")</f>
        <v>0</v>
      </c>
      <c r="Y383" s="382">
        <f>IFERROR(SUM(Y373:Y381),"0")</f>
        <v>0</v>
      </c>
      <c r="Z383" s="37"/>
      <c r="AA383" s="383"/>
      <c r="AB383" s="383"/>
      <c r="AC383" s="383"/>
    </row>
    <row r="384" spans="1:68" ht="14.25" customHeight="1" x14ac:dyDescent="0.25">
      <c r="A384" s="431" t="s">
        <v>145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376"/>
      <c r="AB384" s="376"/>
      <c r="AC384" s="376"/>
    </row>
    <row r="385" spans="1:68" ht="27" customHeight="1" x14ac:dyDescent="0.25">
      <c r="A385" s="54" t="s">
        <v>492</v>
      </c>
      <c r="B385" s="54" t="s">
        <v>493</v>
      </c>
      <c r="C385" s="31">
        <v>4301020178</v>
      </c>
      <c r="D385" s="384">
        <v>4607091383980</v>
      </c>
      <c r="E385" s="385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68</v>
      </c>
      <c r="X385" s="380">
        <v>0</v>
      </c>
      <c r="Y385" s="381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494</v>
      </c>
      <c r="B386" s="54" t="s">
        <v>495</v>
      </c>
      <c r="C386" s="31">
        <v>4301020179</v>
      </c>
      <c r="D386" s="384">
        <v>4607091384178</v>
      </c>
      <c r="E386" s="385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68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415"/>
      <c r="P387" s="401" t="s">
        <v>69</v>
      </c>
      <c r="Q387" s="402"/>
      <c r="R387" s="402"/>
      <c r="S387" s="402"/>
      <c r="T387" s="402"/>
      <c r="U387" s="402"/>
      <c r="V387" s="403"/>
      <c r="W387" s="37" t="s">
        <v>70</v>
      </c>
      <c r="X387" s="382">
        <f>IFERROR(X385/H385,"0")+IFERROR(X386/H386,"0")</f>
        <v>0</v>
      </c>
      <c r="Y387" s="382">
        <f>IFERROR(Y385/H385,"0")+IFERROR(Y386/H386,"0")</f>
        <v>0</v>
      </c>
      <c r="Z387" s="382">
        <f>IFERROR(IF(Z385="",0,Z385),"0")+IFERROR(IF(Z386="",0,Z386),"0")</f>
        <v>0</v>
      </c>
      <c r="AA387" s="383"/>
      <c r="AB387" s="383"/>
      <c r="AC387" s="383"/>
    </row>
    <row r="388" spans="1:68" x14ac:dyDescent="0.2">
      <c r="A388" s="398"/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415"/>
      <c r="P388" s="401" t="s">
        <v>69</v>
      </c>
      <c r="Q388" s="402"/>
      <c r="R388" s="402"/>
      <c r="S388" s="402"/>
      <c r="T388" s="402"/>
      <c r="U388" s="402"/>
      <c r="V388" s="403"/>
      <c r="W388" s="37" t="s">
        <v>68</v>
      </c>
      <c r="X388" s="382">
        <f>IFERROR(SUM(X385:X386),"0")</f>
        <v>0</v>
      </c>
      <c r="Y388" s="382">
        <f>IFERROR(SUM(Y385:Y386),"0")</f>
        <v>0</v>
      </c>
      <c r="Z388" s="37"/>
      <c r="AA388" s="383"/>
      <c r="AB388" s="383"/>
      <c r="AC388" s="383"/>
    </row>
    <row r="389" spans="1:68" ht="14.25" customHeight="1" x14ac:dyDescent="0.25">
      <c r="A389" s="431" t="s">
        <v>71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376"/>
      <c r="AB389" s="376"/>
      <c r="AC389" s="376"/>
    </row>
    <row r="390" spans="1:68" ht="27" customHeight="1" x14ac:dyDescent="0.25">
      <c r="A390" s="54" t="s">
        <v>496</v>
      </c>
      <c r="B390" s="54" t="s">
        <v>497</v>
      </c>
      <c r="C390" s="31">
        <v>4301051639</v>
      </c>
      <c r="D390" s="384">
        <v>4607091383928</v>
      </c>
      <c r="E390" s="385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2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496</v>
      </c>
      <c r="B391" s="54" t="s">
        <v>498</v>
      </c>
      <c r="C391" s="31">
        <v>4301051560</v>
      </c>
      <c r="D391" s="384">
        <v>4607091383928</v>
      </c>
      <c r="E391" s="385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4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499</v>
      </c>
      <c r="B392" s="54" t="s">
        <v>500</v>
      </c>
      <c r="C392" s="31">
        <v>4301051636</v>
      </c>
      <c r="D392" s="384">
        <v>4607091384260</v>
      </c>
      <c r="E392" s="385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68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415"/>
      <c r="P393" s="401" t="s">
        <v>69</v>
      </c>
      <c r="Q393" s="402"/>
      <c r="R393" s="402"/>
      <c r="S393" s="402"/>
      <c r="T393" s="402"/>
      <c r="U393" s="402"/>
      <c r="V393" s="403"/>
      <c r="W393" s="37" t="s">
        <v>70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x14ac:dyDescent="0.2">
      <c r="A394" s="398"/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415"/>
      <c r="P394" s="401" t="s">
        <v>69</v>
      </c>
      <c r="Q394" s="402"/>
      <c r="R394" s="402"/>
      <c r="S394" s="402"/>
      <c r="T394" s="402"/>
      <c r="U394" s="402"/>
      <c r="V394" s="403"/>
      <c r="W394" s="37" t="s">
        <v>68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customHeight="1" x14ac:dyDescent="0.25">
      <c r="A395" s="431" t="s">
        <v>166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376"/>
      <c r="AB395" s="376"/>
      <c r="AC395" s="376"/>
    </row>
    <row r="396" spans="1:68" ht="16.5" customHeight="1" x14ac:dyDescent="0.25">
      <c r="A396" s="54" t="s">
        <v>501</v>
      </c>
      <c r="B396" s="54" t="s">
        <v>502</v>
      </c>
      <c r="C396" s="31">
        <v>4301060314</v>
      </c>
      <c r="D396" s="384">
        <v>4607091384673</v>
      </c>
      <c r="E396" s="385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68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501</v>
      </c>
      <c r="B397" s="54" t="s">
        <v>503</v>
      </c>
      <c r="C397" s="31">
        <v>4301060345</v>
      </c>
      <c r="D397" s="384">
        <v>4607091384673</v>
      </c>
      <c r="E397" s="385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8"/>
      <c r="C398" s="398"/>
      <c r="D398" s="398"/>
      <c r="E398" s="398"/>
      <c r="F398" s="398"/>
      <c r="G398" s="398"/>
      <c r="H398" s="398"/>
      <c r="I398" s="398"/>
      <c r="J398" s="398"/>
      <c r="K398" s="398"/>
      <c r="L398" s="398"/>
      <c r="M398" s="398"/>
      <c r="N398" s="398"/>
      <c r="O398" s="415"/>
      <c r="P398" s="401" t="s">
        <v>69</v>
      </c>
      <c r="Q398" s="402"/>
      <c r="R398" s="402"/>
      <c r="S398" s="402"/>
      <c r="T398" s="402"/>
      <c r="U398" s="402"/>
      <c r="V398" s="403"/>
      <c r="W398" s="37" t="s">
        <v>70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x14ac:dyDescent="0.2">
      <c r="A399" s="398"/>
      <c r="B399" s="398"/>
      <c r="C399" s="398"/>
      <c r="D399" s="398"/>
      <c r="E399" s="398"/>
      <c r="F399" s="398"/>
      <c r="G399" s="398"/>
      <c r="H399" s="398"/>
      <c r="I399" s="398"/>
      <c r="J399" s="398"/>
      <c r="K399" s="398"/>
      <c r="L399" s="398"/>
      <c r="M399" s="398"/>
      <c r="N399" s="398"/>
      <c r="O399" s="415"/>
      <c r="P399" s="401" t="s">
        <v>69</v>
      </c>
      <c r="Q399" s="402"/>
      <c r="R399" s="402"/>
      <c r="S399" s="402"/>
      <c r="T399" s="402"/>
      <c r="U399" s="402"/>
      <c r="V399" s="403"/>
      <c r="W399" s="37" t="s">
        <v>68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customHeight="1" x14ac:dyDescent="0.25">
      <c r="A400" s="397" t="s">
        <v>504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375"/>
      <c r="AB400" s="375"/>
      <c r="AC400" s="375"/>
    </row>
    <row r="401" spans="1:68" ht="14.25" customHeight="1" x14ac:dyDescent="0.25">
      <c r="A401" s="431" t="s">
        <v>109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376"/>
      <c r="AB401" s="376"/>
      <c r="AC401" s="376"/>
    </row>
    <row r="402" spans="1:68" ht="27" customHeight="1" x14ac:dyDescent="0.25">
      <c r="A402" s="54" t="s">
        <v>505</v>
      </c>
      <c r="B402" s="54" t="s">
        <v>506</v>
      </c>
      <c r="C402" s="31">
        <v>4301011873</v>
      </c>
      <c r="D402" s="384">
        <v>4680115881907</v>
      </c>
      <c r="E402" s="385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8" t="s">
        <v>507</v>
      </c>
      <c r="Q402" s="387"/>
      <c r="R402" s="387"/>
      <c r="S402" s="387"/>
      <c r="T402" s="388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508</v>
      </c>
      <c r="B403" s="54" t="s">
        <v>509</v>
      </c>
      <c r="C403" s="31">
        <v>4301011874</v>
      </c>
      <c r="D403" s="384">
        <v>4680115884892</v>
      </c>
      <c r="E403" s="385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510</v>
      </c>
      <c r="B404" s="54" t="s">
        <v>511</v>
      </c>
      <c r="C404" s="31">
        <v>4301011875</v>
      </c>
      <c r="D404" s="384">
        <v>4680115884885</v>
      </c>
      <c r="E404" s="385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68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512</v>
      </c>
      <c r="B405" s="54" t="s">
        <v>513</v>
      </c>
      <c r="C405" s="31">
        <v>4301011871</v>
      </c>
      <c r="D405" s="384">
        <v>4680115884908</v>
      </c>
      <c r="E405" s="385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415"/>
      <c r="P406" s="401" t="s">
        <v>69</v>
      </c>
      <c r="Q406" s="402"/>
      <c r="R406" s="402"/>
      <c r="S406" s="402"/>
      <c r="T406" s="402"/>
      <c r="U406" s="402"/>
      <c r="V406" s="403"/>
      <c r="W406" s="37" t="s">
        <v>70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8"/>
      <c r="O407" s="415"/>
      <c r="P407" s="401" t="s">
        <v>69</v>
      </c>
      <c r="Q407" s="402"/>
      <c r="R407" s="402"/>
      <c r="S407" s="402"/>
      <c r="T407" s="402"/>
      <c r="U407" s="402"/>
      <c r="V407" s="403"/>
      <c r="W407" s="37" t="s">
        <v>68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customHeight="1" x14ac:dyDescent="0.25">
      <c r="A408" s="431" t="s">
        <v>63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376"/>
      <c r="AB408" s="376"/>
      <c r="AC408" s="376"/>
    </row>
    <row r="409" spans="1:68" ht="27" customHeight="1" x14ac:dyDescent="0.25">
      <c r="A409" s="54" t="s">
        <v>514</v>
      </c>
      <c r="B409" s="54" t="s">
        <v>515</v>
      </c>
      <c r="C409" s="31">
        <v>4301031303</v>
      </c>
      <c r="D409" s="384">
        <v>4607091384802</v>
      </c>
      <c r="E409" s="385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516</v>
      </c>
      <c r="B410" s="54" t="s">
        <v>517</v>
      </c>
      <c r="C410" s="31">
        <v>4301031304</v>
      </c>
      <c r="D410" s="384">
        <v>4607091384826</v>
      </c>
      <c r="E410" s="385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415"/>
      <c r="P411" s="401" t="s">
        <v>69</v>
      </c>
      <c r="Q411" s="402"/>
      <c r="R411" s="402"/>
      <c r="S411" s="402"/>
      <c r="T411" s="402"/>
      <c r="U411" s="402"/>
      <c r="V411" s="403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415"/>
      <c r="P412" s="401" t="s">
        <v>69</v>
      </c>
      <c r="Q412" s="402"/>
      <c r="R412" s="402"/>
      <c r="S412" s="402"/>
      <c r="T412" s="402"/>
      <c r="U412" s="402"/>
      <c r="V412" s="403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customHeight="1" x14ac:dyDescent="0.25">
      <c r="A413" s="431" t="s">
        <v>71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376"/>
      <c r="AB413" s="376"/>
      <c r="AC413" s="376"/>
    </row>
    <row r="414" spans="1:68" ht="27" customHeight="1" x14ac:dyDescent="0.25">
      <c r="A414" s="54" t="s">
        <v>518</v>
      </c>
      <c r="B414" s="54" t="s">
        <v>519</v>
      </c>
      <c r="C414" s="31">
        <v>4301051635</v>
      </c>
      <c r="D414" s="384">
        <v>4607091384246</v>
      </c>
      <c r="E414" s="385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0">
        <v>0</v>
      </c>
      <c r="Y414" s="381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520</v>
      </c>
      <c r="B415" s="54" t="s">
        <v>521</v>
      </c>
      <c r="C415" s="31">
        <v>4301051445</v>
      </c>
      <c r="D415" s="384">
        <v>4680115881976</v>
      </c>
      <c r="E415" s="385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522</v>
      </c>
      <c r="B416" s="54" t="s">
        <v>523</v>
      </c>
      <c r="C416" s="31">
        <v>4301051297</v>
      </c>
      <c r="D416" s="384">
        <v>4607091384253</v>
      </c>
      <c r="E416" s="385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522</v>
      </c>
      <c r="B417" s="54" t="s">
        <v>524</v>
      </c>
      <c r="C417" s="31">
        <v>4301051634</v>
      </c>
      <c r="D417" s="384">
        <v>4607091384253</v>
      </c>
      <c r="E417" s="385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525</v>
      </c>
      <c r="B418" s="54" t="s">
        <v>526</v>
      </c>
      <c r="C418" s="31">
        <v>4301051444</v>
      </c>
      <c r="D418" s="384">
        <v>4680115881969</v>
      </c>
      <c r="E418" s="385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415"/>
      <c r="P419" s="401" t="s">
        <v>69</v>
      </c>
      <c r="Q419" s="402"/>
      <c r="R419" s="402"/>
      <c r="S419" s="402"/>
      <c r="T419" s="402"/>
      <c r="U419" s="402"/>
      <c r="V419" s="403"/>
      <c r="W419" s="37" t="s">
        <v>70</v>
      </c>
      <c r="X419" s="382">
        <f>IFERROR(X414/H414,"0")+IFERROR(X415/H415,"0")+IFERROR(X416/H416,"0")+IFERROR(X417/H417,"0")+IFERROR(X418/H418,"0")</f>
        <v>0</v>
      </c>
      <c r="Y419" s="382">
        <f>IFERROR(Y414/H414,"0")+IFERROR(Y415/H415,"0")+IFERROR(Y416/H416,"0")+IFERROR(Y417/H417,"0")+IFERROR(Y418/H418,"0")</f>
        <v>0</v>
      </c>
      <c r="Z419" s="382">
        <f>IFERROR(IF(Z414="",0,Z414),"0")+IFERROR(IF(Z415="",0,Z415),"0")+IFERROR(IF(Z416="",0,Z416),"0")+IFERROR(IF(Z417="",0,Z417),"0")+IFERROR(IF(Z418="",0,Z418),"0")</f>
        <v>0</v>
      </c>
      <c r="AA419" s="383"/>
      <c r="AB419" s="383"/>
      <c r="AC419" s="383"/>
    </row>
    <row r="420" spans="1:68" x14ac:dyDescent="0.2">
      <c r="A420" s="398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398"/>
      <c r="O420" s="415"/>
      <c r="P420" s="401" t="s">
        <v>69</v>
      </c>
      <c r="Q420" s="402"/>
      <c r="R420" s="402"/>
      <c r="S420" s="402"/>
      <c r="T420" s="402"/>
      <c r="U420" s="402"/>
      <c r="V420" s="403"/>
      <c r="W420" s="37" t="s">
        <v>68</v>
      </c>
      <c r="X420" s="382">
        <f>IFERROR(SUM(X414:X418),"0")</f>
        <v>0</v>
      </c>
      <c r="Y420" s="382">
        <f>IFERROR(SUM(Y414:Y418),"0")</f>
        <v>0</v>
      </c>
      <c r="Z420" s="37"/>
      <c r="AA420" s="383"/>
      <c r="AB420" s="383"/>
      <c r="AC420" s="383"/>
    </row>
    <row r="421" spans="1:68" ht="14.25" customHeight="1" x14ac:dyDescent="0.25">
      <c r="A421" s="431" t="s">
        <v>166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376"/>
      <c r="AB421" s="376"/>
      <c r="AC421" s="376"/>
    </row>
    <row r="422" spans="1:68" ht="27" customHeight="1" x14ac:dyDescent="0.25">
      <c r="A422" s="54" t="s">
        <v>527</v>
      </c>
      <c r="B422" s="54" t="s">
        <v>528</v>
      </c>
      <c r="C422" s="31">
        <v>4301060377</v>
      </c>
      <c r="D422" s="384">
        <v>4607091389357</v>
      </c>
      <c r="E422" s="385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415"/>
      <c r="P423" s="401" t="s">
        <v>69</v>
      </c>
      <c r="Q423" s="402"/>
      <c r="R423" s="402"/>
      <c r="S423" s="402"/>
      <c r="T423" s="402"/>
      <c r="U423" s="402"/>
      <c r="V423" s="403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8"/>
      <c r="O424" s="415"/>
      <c r="P424" s="401" t="s">
        <v>69</v>
      </c>
      <c r="Q424" s="402"/>
      <c r="R424" s="402"/>
      <c r="S424" s="402"/>
      <c r="T424" s="402"/>
      <c r="U424" s="402"/>
      <c r="V424" s="403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customHeight="1" x14ac:dyDescent="0.2">
      <c r="A425" s="404" t="s">
        <v>529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48"/>
      <c r="AB425" s="48"/>
      <c r="AC425" s="48"/>
    </row>
    <row r="426" spans="1:68" ht="16.5" customHeight="1" x14ac:dyDescent="0.25">
      <c r="A426" s="397" t="s">
        <v>530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375"/>
      <c r="AB426" s="375"/>
      <c r="AC426" s="375"/>
    </row>
    <row r="427" spans="1:68" ht="14.25" customHeight="1" x14ac:dyDescent="0.25">
      <c r="A427" s="431" t="s">
        <v>109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376"/>
      <c r="AB427" s="376"/>
      <c r="AC427" s="376"/>
    </row>
    <row r="428" spans="1:68" ht="27" customHeight="1" x14ac:dyDescent="0.25">
      <c r="A428" s="54" t="s">
        <v>531</v>
      </c>
      <c r="B428" s="54" t="s">
        <v>532</v>
      </c>
      <c r="C428" s="31">
        <v>4301011428</v>
      </c>
      <c r="D428" s="384">
        <v>4607091389708</v>
      </c>
      <c r="E428" s="385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398"/>
      <c r="O429" s="415"/>
      <c r="P429" s="401" t="s">
        <v>69</v>
      </c>
      <c r="Q429" s="402"/>
      <c r="R429" s="402"/>
      <c r="S429" s="402"/>
      <c r="T429" s="402"/>
      <c r="U429" s="402"/>
      <c r="V429" s="403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8"/>
      <c r="O430" s="415"/>
      <c r="P430" s="401" t="s">
        <v>69</v>
      </c>
      <c r="Q430" s="402"/>
      <c r="R430" s="402"/>
      <c r="S430" s="402"/>
      <c r="T430" s="402"/>
      <c r="U430" s="402"/>
      <c r="V430" s="403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customHeight="1" x14ac:dyDescent="0.25">
      <c r="A431" s="431" t="s">
        <v>63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376"/>
      <c r="AB431" s="376"/>
      <c r="AC431" s="376"/>
    </row>
    <row r="432" spans="1:68" ht="27" customHeight="1" x14ac:dyDescent="0.25">
      <c r="A432" s="54" t="s">
        <v>533</v>
      </c>
      <c r="B432" s="54" t="s">
        <v>534</v>
      </c>
      <c r="C432" s="31">
        <v>4301031322</v>
      </c>
      <c r="D432" s="384">
        <v>4607091389753</v>
      </c>
      <c r="E432" s="385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533</v>
      </c>
      <c r="B433" s="54" t="s">
        <v>535</v>
      </c>
      <c r="C433" s="31">
        <v>4301031355</v>
      </c>
      <c r="D433" s="384">
        <v>4607091389753</v>
      </c>
      <c r="E433" s="385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68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536</v>
      </c>
      <c r="B434" s="54" t="s">
        <v>537</v>
      </c>
      <c r="C434" s="31">
        <v>4301031323</v>
      </c>
      <c r="D434" s="384">
        <v>4607091389760</v>
      </c>
      <c r="E434" s="385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4301031325</v>
      </c>
      <c r="D435" s="384">
        <v>4607091389746</v>
      </c>
      <c r="E435" s="385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68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4301031356</v>
      </c>
      <c r="D436" s="384">
        <v>4607091389746</v>
      </c>
      <c r="E436" s="385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541</v>
      </c>
      <c r="B437" s="54" t="s">
        <v>542</v>
      </c>
      <c r="C437" s="31">
        <v>4301031335</v>
      </c>
      <c r="D437" s="384">
        <v>4680115883147</v>
      </c>
      <c r="E437" s="385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541</v>
      </c>
      <c r="B438" s="54" t="s">
        <v>543</v>
      </c>
      <c r="C438" s="31">
        <v>4301031257</v>
      </c>
      <c r="D438" s="384">
        <v>4680115883147</v>
      </c>
      <c r="E438" s="385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544</v>
      </c>
      <c r="B439" s="54" t="s">
        <v>545</v>
      </c>
      <c r="C439" s="31">
        <v>4301031330</v>
      </c>
      <c r="D439" s="384">
        <v>4607091384338</v>
      </c>
      <c r="E439" s="385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87"/>
      <c r="R439" s="387"/>
      <c r="S439" s="387"/>
      <c r="T439" s="388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544</v>
      </c>
      <c r="B440" s="54" t="s">
        <v>546</v>
      </c>
      <c r="C440" s="31">
        <v>4301031178</v>
      </c>
      <c r="D440" s="384">
        <v>4607091384338</v>
      </c>
      <c r="E440" s="385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68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547</v>
      </c>
      <c r="B441" s="54" t="s">
        <v>548</v>
      </c>
      <c r="C441" s="31">
        <v>4301031336</v>
      </c>
      <c r="D441" s="384">
        <v>4680115883154</v>
      </c>
      <c r="E441" s="385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547</v>
      </c>
      <c r="B442" s="54" t="s">
        <v>549</v>
      </c>
      <c r="C442" s="31">
        <v>4301031254</v>
      </c>
      <c r="D442" s="384">
        <v>4680115883154</v>
      </c>
      <c r="E442" s="385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550</v>
      </c>
      <c r="B443" s="54" t="s">
        <v>551</v>
      </c>
      <c r="C443" s="31">
        <v>4301031331</v>
      </c>
      <c r="D443" s="384">
        <v>4607091389524</v>
      </c>
      <c r="E443" s="385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68</v>
      </c>
      <c r="X443" s="380">
        <v>16.8</v>
      </c>
      <c r="Y443" s="381">
        <f t="shared" si="72"/>
        <v>16.8</v>
      </c>
      <c r="Z443" s="36">
        <f t="shared" si="77"/>
        <v>4.0160000000000001E-2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17.84</v>
      </c>
      <c r="BN443" s="64">
        <f t="shared" si="74"/>
        <v>17.84</v>
      </c>
      <c r="BO443" s="64">
        <f t="shared" si="75"/>
        <v>3.4188034188034191E-2</v>
      </c>
      <c r="BP443" s="64">
        <f t="shared" si="76"/>
        <v>3.4188034188034191E-2</v>
      </c>
    </row>
    <row r="444" spans="1:68" ht="37.5" customHeight="1" x14ac:dyDescent="0.25">
      <c r="A444" s="54" t="s">
        <v>550</v>
      </c>
      <c r="B444" s="54" t="s">
        <v>552</v>
      </c>
      <c r="C444" s="31">
        <v>4301031361</v>
      </c>
      <c r="D444" s="384">
        <v>4607091389524</v>
      </c>
      <c r="E444" s="385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8" t="s">
        <v>553</v>
      </c>
      <c r="Q444" s="387"/>
      <c r="R444" s="387"/>
      <c r="S444" s="387"/>
      <c r="T444" s="388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554</v>
      </c>
      <c r="B445" s="54" t="s">
        <v>555</v>
      </c>
      <c r="C445" s="31">
        <v>4301031337</v>
      </c>
      <c r="D445" s="384">
        <v>4680115883161</v>
      </c>
      <c r="E445" s="385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554</v>
      </c>
      <c r="B446" s="54" t="s">
        <v>556</v>
      </c>
      <c r="C446" s="31">
        <v>4301031258</v>
      </c>
      <c r="D446" s="384">
        <v>4680115883161</v>
      </c>
      <c r="E446" s="385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557</v>
      </c>
      <c r="B447" s="54" t="s">
        <v>558</v>
      </c>
      <c r="C447" s="31">
        <v>4301031333</v>
      </c>
      <c r="D447" s="384">
        <v>4607091389531</v>
      </c>
      <c r="E447" s="385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557</v>
      </c>
      <c r="B448" s="54" t="s">
        <v>559</v>
      </c>
      <c r="C448" s="31">
        <v>4301031358</v>
      </c>
      <c r="D448" s="384">
        <v>4607091389531</v>
      </c>
      <c r="E448" s="385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560</v>
      </c>
      <c r="B449" s="54" t="s">
        <v>561</v>
      </c>
      <c r="C449" s="31">
        <v>4301031360</v>
      </c>
      <c r="D449" s="384">
        <v>4607091384345</v>
      </c>
      <c r="E449" s="385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562</v>
      </c>
      <c r="B450" s="54" t="s">
        <v>563</v>
      </c>
      <c r="C450" s="31">
        <v>4301031338</v>
      </c>
      <c r="D450" s="384">
        <v>4680115883185</v>
      </c>
      <c r="E450" s="385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562</v>
      </c>
      <c r="B451" s="54" t="s">
        <v>564</v>
      </c>
      <c r="C451" s="31">
        <v>4301031255</v>
      </c>
      <c r="D451" s="384">
        <v>4680115883185</v>
      </c>
      <c r="E451" s="385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565</v>
      </c>
      <c r="B452" s="54" t="s">
        <v>566</v>
      </c>
      <c r="C452" s="31">
        <v>4301031236</v>
      </c>
      <c r="D452" s="384">
        <v>4680115882928</v>
      </c>
      <c r="E452" s="385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68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415"/>
      <c r="P453" s="401" t="s">
        <v>69</v>
      </c>
      <c r="Q453" s="402"/>
      <c r="R453" s="402"/>
      <c r="S453" s="402"/>
      <c r="T453" s="402"/>
      <c r="U453" s="402"/>
      <c r="V453" s="403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8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8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4.0160000000000001E-2</v>
      </c>
      <c r="AA453" s="383"/>
      <c r="AB453" s="383"/>
      <c r="AC453" s="383"/>
    </row>
    <row r="454" spans="1:68" x14ac:dyDescent="0.2">
      <c r="A454" s="398"/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415"/>
      <c r="P454" s="401" t="s">
        <v>69</v>
      </c>
      <c r="Q454" s="402"/>
      <c r="R454" s="402"/>
      <c r="S454" s="402"/>
      <c r="T454" s="402"/>
      <c r="U454" s="402"/>
      <c r="V454" s="403"/>
      <c r="W454" s="37" t="s">
        <v>68</v>
      </c>
      <c r="X454" s="382">
        <f>IFERROR(SUM(X432:X452),"0")</f>
        <v>16.8</v>
      </c>
      <c r="Y454" s="382">
        <f>IFERROR(SUM(Y432:Y452),"0")</f>
        <v>16.8</v>
      </c>
      <c r="Z454" s="37"/>
      <c r="AA454" s="383"/>
      <c r="AB454" s="383"/>
      <c r="AC454" s="383"/>
    </row>
    <row r="455" spans="1:68" ht="14.25" customHeight="1" x14ac:dyDescent="0.25">
      <c r="A455" s="431" t="s">
        <v>71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376"/>
      <c r="AB455" s="376"/>
      <c r="AC455" s="376"/>
    </row>
    <row r="456" spans="1:68" ht="27" customHeight="1" x14ac:dyDescent="0.25">
      <c r="A456" s="54" t="s">
        <v>567</v>
      </c>
      <c r="B456" s="54" t="s">
        <v>568</v>
      </c>
      <c r="C456" s="31">
        <v>4301051284</v>
      </c>
      <c r="D456" s="384">
        <v>4607091384352</v>
      </c>
      <c r="E456" s="385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569</v>
      </c>
      <c r="B457" s="54" t="s">
        <v>570</v>
      </c>
      <c r="C457" s="31">
        <v>4301051431</v>
      </c>
      <c r="D457" s="384">
        <v>4607091389654</v>
      </c>
      <c r="E457" s="385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415"/>
      <c r="P458" s="401" t="s">
        <v>69</v>
      </c>
      <c r="Q458" s="402"/>
      <c r="R458" s="402"/>
      <c r="S458" s="402"/>
      <c r="T458" s="402"/>
      <c r="U458" s="402"/>
      <c r="V458" s="403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415"/>
      <c r="P459" s="401" t="s">
        <v>69</v>
      </c>
      <c r="Q459" s="402"/>
      <c r="R459" s="402"/>
      <c r="S459" s="402"/>
      <c r="T459" s="402"/>
      <c r="U459" s="402"/>
      <c r="V459" s="403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customHeight="1" x14ac:dyDescent="0.25">
      <c r="A460" s="431" t="s">
        <v>95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376"/>
      <c r="AB460" s="376"/>
      <c r="AC460" s="376"/>
    </row>
    <row r="461" spans="1:68" ht="27" customHeight="1" x14ac:dyDescent="0.25">
      <c r="A461" s="54" t="s">
        <v>571</v>
      </c>
      <c r="B461" s="54" t="s">
        <v>572</v>
      </c>
      <c r="C461" s="31">
        <v>4301032047</v>
      </c>
      <c r="D461" s="384">
        <v>4680115884342</v>
      </c>
      <c r="E461" s="385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68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398"/>
      <c r="O462" s="415"/>
      <c r="P462" s="401" t="s">
        <v>69</v>
      </c>
      <c r="Q462" s="402"/>
      <c r="R462" s="402"/>
      <c r="S462" s="402"/>
      <c r="T462" s="402"/>
      <c r="U462" s="402"/>
      <c r="V462" s="403"/>
      <c r="W462" s="37" t="s">
        <v>70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x14ac:dyDescent="0.2">
      <c r="A463" s="398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415"/>
      <c r="P463" s="401" t="s">
        <v>69</v>
      </c>
      <c r="Q463" s="402"/>
      <c r="R463" s="402"/>
      <c r="S463" s="402"/>
      <c r="T463" s="402"/>
      <c r="U463" s="402"/>
      <c r="V463" s="403"/>
      <c r="W463" s="37" t="s">
        <v>68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customHeight="1" x14ac:dyDescent="0.25">
      <c r="A464" s="397" t="s">
        <v>575</v>
      </c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  <c r="X464" s="398"/>
      <c r="Y464" s="398"/>
      <c r="Z464" s="398"/>
      <c r="AA464" s="375"/>
      <c r="AB464" s="375"/>
      <c r="AC464" s="375"/>
    </row>
    <row r="465" spans="1:68" ht="14.25" customHeight="1" x14ac:dyDescent="0.25">
      <c r="A465" s="431" t="s">
        <v>145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376"/>
      <c r="AB465" s="376"/>
      <c r="AC465" s="376"/>
    </row>
    <row r="466" spans="1:68" ht="27" customHeight="1" x14ac:dyDescent="0.25">
      <c r="A466" s="54" t="s">
        <v>576</v>
      </c>
      <c r="B466" s="54" t="s">
        <v>577</v>
      </c>
      <c r="C466" s="31">
        <v>4301020315</v>
      </c>
      <c r="D466" s="384">
        <v>4607091389364</v>
      </c>
      <c r="E466" s="385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415"/>
      <c r="P467" s="401" t="s">
        <v>69</v>
      </c>
      <c r="Q467" s="402"/>
      <c r="R467" s="402"/>
      <c r="S467" s="402"/>
      <c r="T467" s="402"/>
      <c r="U467" s="402"/>
      <c r="V467" s="403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415"/>
      <c r="P468" s="401" t="s">
        <v>69</v>
      </c>
      <c r="Q468" s="402"/>
      <c r="R468" s="402"/>
      <c r="S468" s="402"/>
      <c r="T468" s="402"/>
      <c r="U468" s="402"/>
      <c r="V468" s="403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customHeight="1" x14ac:dyDescent="0.25">
      <c r="A469" s="431" t="s">
        <v>63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376"/>
      <c r="AB469" s="376"/>
      <c r="AC469" s="376"/>
    </row>
    <row r="470" spans="1:68" ht="27" customHeight="1" x14ac:dyDescent="0.25">
      <c r="A470" s="54" t="s">
        <v>578</v>
      </c>
      <c r="B470" s="54" t="s">
        <v>579</v>
      </c>
      <c r="C470" s="31">
        <v>4301031324</v>
      </c>
      <c r="D470" s="384">
        <v>4607091389739</v>
      </c>
      <c r="E470" s="385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87"/>
      <c r="R470" s="387"/>
      <c r="S470" s="387"/>
      <c r="T470" s="388"/>
      <c r="U470" s="34"/>
      <c r="V470" s="34"/>
      <c r="W470" s="35" t="s">
        <v>68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578</v>
      </c>
      <c r="B471" s="54" t="s">
        <v>580</v>
      </c>
      <c r="C471" s="31">
        <v>4301031212</v>
      </c>
      <c r="D471" s="384">
        <v>4607091389739</v>
      </c>
      <c r="E471" s="385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113</v>
      </c>
      <c r="N471" s="33"/>
      <c r="O471" s="32">
        <v>45</v>
      </c>
      <c r="P471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87"/>
      <c r="R471" s="387"/>
      <c r="S471" s="387"/>
      <c r="T471" s="388"/>
      <c r="U471" s="34"/>
      <c r="V471" s="34"/>
      <c r="W471" s="35" t="s">
        <v>68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581</v>
      </c>
      <c r="B472" s="54" t="s">
        <v>582</v>
      </c>
      <c r="C472" s="31">
        <v>4301031363</v>
      </c>
      <c r="D472" s="384">
        <v>4607091389425</v>
      </c>
      <c r="E472" s="385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583</v>
      </c>
      <c r="B473" s="54" t="s">
        <v>584</v>
      </c>
      <c r="C473" s="31">
        <v>4301031334</v>
      </c>
      <c r="D473" s="384">
        <v>4680115880771</v>
      </c>
      <c r="E473" s="385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585</v>
      </c>
      <c r="B474" s="54" t="s">
        <v>586</v>
      </c>
      <c r="C474" s="31">
        <v>4301031327</v>
      </c>
      <c r="D474" s="384">
        <v>4607091389500</v>
      </c>
      <c r="E474" s="385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585</v>
      </c>
      <c r="B475" s="54" t="s">
        <v>587</v>
      </c>
      <c r="C475" s="31">
        <v>4301031173</v>
      </c>
      <c r="D475" s="384">
        <v>4607091389500</v>
      </c>
      <c r="E475" s="385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68</v>
      </c>
      <c r="X475" s="380">
        <v>144.9</v>
      </c>
      <c r="Y475" s="381">
        <f t="shared" si="78"/>
        <v>144.9</v>
      </c>
      <c r="Z475" s="36">
        <f>IFERROR(IF(Y475=0,"",ROUNDUP(Y475/H475,0)*0.00502),"")</f>
        <v>0.34638000000000002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153.87</v>
      </c>
      <c r="BN475" s="64">
        <f t="shared" si="80"/>
        <v>153.87</v>
      </c>
      <c r="BO475" s="64">
        <f t="shared" si="81"/>
        <v>0.29487179487179488</v>
      </c>
      <c r="BP475" s="64">
        <f t="shared" si="82"/>
        <v>0.29487179487179488</v>
      </c>
    </row>
    <row r="476" spans="1:68" x14ac:dyDescent="0.2">
      <c r="A476" s="414"/>
      <c r="B476" s="398"/>
      <c r="C476" s="398"/>
      <c r="D476" s="398"/>
      <c r="E476" s="398"/>
      <c r="F476" s="398"/>
      <c r="G476" s="398"/>
      <c r="H476" s="398"/>
      <c r="I476" s="398"/>
      <c r="J476" s="398"/>
      <c r="K476" s="398"/>
      <c r="L476" s="398"/>
      <c r="M476" s="398"/>
      <c r="N476" s="398"/>
      <c r="O476" s="415"/>
      <c r="P476" s="401" t="s">
        <v>69</v>
      </c>
      <c r="Q476" s="402"/>
      <c r="R476" s="402"/>
      <c r="S476" s="402"/>
      <c r="T476" s="402"/>
      <c r="U476" s="402"/>
      <c r="V476" s="403"/>
      <c r="W476" s="37" t="s">
        <v>70</v>
      </c>
      <c r="X476" s="382">
        <f>IFERROR(X470/H470,"0")+IFERROR(X471/H471,"0")+IFERROR(X472/H472,"0")+IFERROR(X473/H473,"0")+IFERROR(X474/H474,"0")+IFERROR(X475/H475,"0")</f>
        <v>69</v>
      </c>
      <c r="Y476" s="382">
        <f>IFERROR(Y470/H470,"0")+IFERROR(Y471/H471,"0")+IFERROR(Y472/H472,"0")+IFERROR(Y473/H473,"0")+IFERROR(Y474/H474,"0")+IFERROR(Y475/H475,"0")</f>
        <v>69</v>
      </c>
      <c r="Z476" s="382">
        <f>IFERROR(IF(Z470="",0,Z470),"0")+IFERROR(IF(Z471="",0,Z471),"0")+IFERROR(IF(Z472="",0,Z472),"0")+IFERROR(IF(Z473="",0,Z473),"0")+IFERROR(IF(Z474="",0,Z474),"0")+IFERROR(IF(Z475="",0,Z475),"0")</f>
        <v>0.34638000000000002</v>
      </c>
      <c r="AA476" s="383"/>
      <c r="AB476" s="383"/>
      <c r="AC476" s="383"/>
    </row>
    <row r="477" spans="1:68" x14ac:dyDescent="0.2">
      <c r="A477" s="398"/>
      <c r="B477" s="398"/>
      <c r="C477" s="398"/>
      <c r="D477" s="398"/>
      <c r="E477" s="398"/>
      <c r="F477" s="398"/>
      <c r="G477" s="398"/>
      <c r="H477" s="398"/>
      <c r="I477" s="398"/>
      <c r="J477" s="398"/>
      <c r="K477" s="398"/>
      <c r="L477" s="398"/>
      <c r="M477" s="398"/>
      <c r="N477" s="398"/>
      <c r="O477" s="415"/>
      <c r="P477" s="401" t="s">
        <v>69</v>
      </c>
      <c r="Q477" s="402"/>
      <c r="R477" s="402"/>
      <c r="S477" s="402"/>
      <c r="T477" s="402"/>
      <c r="U477" s="402"/>
      <c r="V477" s="403"/>
      <c r="W477" s="37" t="s">
        <v>68</v>
      </c>
      <c r="X477" s="382">
        <f>IFERROR(SUM(X470:X475),"0")</f>
        <v>144.9</v>
      </c>
      <c r="Y477" s="382">
        <f>IFERROR(SUM(Y470:Y475),"0")</f>
        <v>144.9</v>
      </c>
      <c r="Z477" s="37"/>
      <c r="AA477" s="383"/>
      <c r="AB477" s="383"/>
      <c r="AC477" s="383"/>
    </row>
    <row r="478" spans="1:68" ht="14.25" customHeight="1" x14ac:dyDescent="0.25">
      <c r="A478" s="431" t="s">
        <v>104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376"/>
      <c r="AB478" s="376"/>
      <c r="AC478" s="376"/>
    </row>
    <row r="479" spans="1:68" ht="27" customHeight="1" x14ac:dyDescent="0.25">
      <c r="A479" s="54" t="s">
        <v>588</v>
      </c>
      <c r="B479" s="54" t="s">
        <v>589</v>
      </c>
      <c r="C479" s="31">
        <v>4301170010</v>
      </c>
      <c r="D479" s="384">
        <v>4680115884090</v>
      </c>
      <c r="E479" s="385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8"/>
      <c r="C480" s="398"/>
      <c r="D480" s="398"/>
      <c r="E480" s="398"/>
      <c r="F480" s="398"/>
      <c r="G480" s="398"/>
      <c r="H480" s="398"/>
      <c r="I480" s="398"/>
      <c r="J480" s="398"/>
      <c r="K480" s="398"/>
      <c r="L480" s="398"/>
      <c r="M480" s="398"/>
      <c r="N480" s="398"/>
      <c r="O480" s="415"/>
      <c r="P480" s="401" t="s">
        <v>69</v>
      </c>
      <c r="Q480" s="402"/>
      <c r="R480" s="402"/>
      <c r="S480" s="402"/>
      <c r="T480" s="402"/>
      <c r="U480" s="402"/>
      <c r="V480" s="403"/>
      <c r="W480" s="37" t="s">
        <v>70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x14ac:dyDescent="0.2">
      <c r="A481" s="398"/>
      <c r="B481" s="398"/>
      <c r="C481" s="398"/>
      <c r="D481" s="398"/>
      <c r="E481" s="398"/>
      <c r="F481" s="398"/>
      <c r="G481" s="398"/>
      <c r="H481" s="398"/>
      <c r="I481" s="398"/>
      <c r="J481" s="398"/>
      <c r="K481" s="398"/>
      <c r="L481" s="398"/>
      <c r="M481" s="398"/>
      <c r="N481" s="398"/>
      <c r="O481" s="415"/>
      <c r="P481" s="401" t="s">
        <v>69</v>
      </c>
      <c r="Q481" s="402"/>
      <c r="R481" s="402"/>
      <c r="S481" s="402"/>
      <c r="T481" s="402"/>
      <c r="U481" s="402"/>
      <c r="V481" s="403"/>
      <c r="W481" s="37" t="s">
        <v>68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customHeight="1" x14ac:dyDescent="0.25">
      <c r="A482" s="397" t="s">
        <v>590</v>
      </c>
      <c r="B482" s="398"/>
      <c r="C482" s="398"/>
      <c r="D482" s="398"/>
      <c r="E482" s="398"/>
      <c r="F482" s="398"/>
      <c r="G482" s="398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  <c r="X482" s="398"/>
      <c r="Y482" s="398"/>
      <c r="Z482" s="398"/>
      <c r="AA482" s="375"/>
      <c r="AB482" s="375"/>
      <c r="AC482" s="375"/>
    </row>
    <row r="483" spans="1:68" ht="14.25" customHeight="1" x14ac:dyDescent="0.25">
      <c r="A483" s="431" t="s">
        <v>63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376"/>
      <c r="AB483" s="376"/>
      <c r="AC483" s="376"/>
    </row>
    <row r="484" spans="1:68" ht="27" customHeight="1" x14ac:dyDescent="0.25">
      <c r="A484" s="54" t="s">
        <v>591</v>
      </c>
      <c r="B484" s="54" t="s">
        <v>592</v>
      </c>
      <c r="C484" s="31">
        <v>4301031294</v>
      </c>
      <c r="D484" s="384">
        <v>4680115885189</v>
      </c>
      <c r="E484" s="385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68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593</v>
      </c>
      <c r="B485" s="54" t="s">
        <v>594</v>
      </c>
      <c r="C485" s="31">
        <v>4301031293</v>
      </c>
      <c r="D485" s="384">
        <v>4680115885172</v>
      </c>
      <c r="E485" s="385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68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595</v>
      </c>
      <c r="B486" s="54" t="s">
        <v>596</v>
      </c>
      <c r="C486" s="31">
        <v>4301031291</v>
      </c>
      <c r="D486" s="384">
        <v>4680115885110</v>
      </c>
      <c r="E486" s="385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68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8"/>
      <c r="O487" s="415"/>
      <c r="P487" s="401" t="s">
        <v>69</v>
      </c>
      <c r="Q487" s="402"/>
      <c r="R487" s="402"/>
      <c r="S487" s="402"/>
      <c r="T487" s="402"/>
      <c r="U487" s="402"/>
      <c r="V487" s="403"/>
      <c r="W487" s="37" t="s">
        <v>70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415"/>
      <c r="P488" s="401" t="s">
        <v>69</v>
      </c>
      <c r="Q488" s="402"/>
      <c r="R488" s="402"/>
      <c r="S488" s="402"/>
      <c r="T488" s="402"/>
      <c r="U488" s="402"/>
      <c r="V488" s="403"/>
      <c r="W488" s="37" t="s">
        <v>68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customHeight="1" x14ac:dyDescent="0.25">
      <c r="A489" s="397" t="s">
        <v>597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398"/>
      <c r="AA489" s="375"/>
      <c r="AB489" s="375"/>
      <c r="AC489" s="375"/>
    </row>
    <row r="490" spans="1:68" ht="14.25" customHeight="1" x14ac:dyDescent="0.25">
      <c r="A490" s="431" t="s">
        <v>63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376"/>
      <c r="AB490" s="376"/>
      <c r="AC490" s="376"/>
    </row>
    <row r="491" spans="1:68" ht="27" customHeight="1" x14ac:dyDescent="0.25">
      <c r="A491" s="54" t="s">
        <v>598</v>
      </c>
      <c r="B491" s="54" t="s">
        <v>599</v>
      </c>
      <c r="C491" s="31">
        <v>4301031261</v>
      </c>
      <c r="D491" s="384">
        <v>4680115885103</v>
      </c>
      <c r="E491" s="385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8"/>
      <c r="O492" s="415"/>
      <c r="P492" s="401" t="s">
        <v>69</v>
      </c>
      <c r="Q492" s="402"/>
      <c r="R492" s="402"/>
      <c r="S492" s="402"/>
      <c r="T492" s="402"/>
      <c r="U492" s="402"/>
      <c r="V492" s="403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8"/>
      <c r="O493" s="415"/>
      <c r="P493" s="401" t="s">
        <v>69</v>
      </c>
      <c r="Q493" s="402"/>
      <c r="R493" s="402"/>
      <c r="S493" s="402"/>
      <c r="T493" s="402"/>
      <c r="U493" s="402"/>
      <c r="V493" s="403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customHeight="1" x14ac:dyDescent="0.2">
      <c r="A494" s="404" t="s">
        <v>600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405"/>
      <c r="AA494" s="48"/>
      <c r="AB494" s="48"/>
      <c r="AC494" s="48"/>
    </row>
    <row r="495" spans="1:68" ht="16.5" customHeight="1" x14ac:dyDescent="0.25">
      <c r="A495" s="397" t="s">
        <v>600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375"/>
      <c r="AB495" s="375"/>
      <c r="AC495" s="375"/>
    </row>
    <row r="496" spans="1:68" ht="14.25" customHeight="1" x14ac:dyDescent="0.25">
      <c r="A496" s="431" t="s">
        <v>109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376"/>
      <c r="AB496" s="376"/>
      <c r="AC496" s="376"/>
    </row>
    <row r="497" spans="1:68" ht="27" customHeight="1" x14ac:dyDescent="0.25">
      <c r="A497" s="54" t="s">
        <v>601</v>
      </c>
      <c r="B497" s="54" t="s">
        <v>602</v>
      </c>
      <c r="C497" s="31">
        <v>4301011795</v>
      </c>
      <c r="D497" s="384">
        <v>4607091389067</v>
      </c>
      <c r="E497" s="385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68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603</v>
      </c>
      <c r="B498" s="54" t="s">
        <v>604</v>
      </c>
      <c r="C498" s="31">
        <v>4301011961</v>
      </c>
      <c r="D498" s="384">
        <v>4680115885271</v>
      </c>
      <c r="E498" s="385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605</v>
      </c>
      <c r="B499" s="54" t="s">
        <v>606</v>
      </c>
      <c r="C499" s="31">
        <v>4301011774</v>
      </c>
      <c r="D499" s="384">
        <v>4680115884502</v>
      </c>
      <c r="E499" s="385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607</v>
      </c>
      <c r="B500" s="54" t="s">
        <v>608</v>
      </c>
      <c r="C500" s="31">
        <v>4301011771</v>
      </c>
      <c r="D500" s="384">
        <v>4607091389104</v>
      </c>
      <c r="E500" s="385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68</v>
      </c>
      <c r="X500" s="380">
        <v>0</v>
      </c>
      <c r="Y500" s="381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customHeight="1" x14ac:dyDescent="0.25">
      <c r="A501" s="54" t="s">
        <v>609</v>
      </c>
      <c r="B501" s="54" t="s">
        <v>610</v>
      </c>
      <c r="C501" s="31">
        <v>4301011799</v>
      </c>
      <c r="D501" s="384">
        <v>4680115884519</v>
      </c>
      <c r="E501" s="385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611</v>
      </c>
      <c r="B502" s="54" t="s">
        <v>612</v>
      </c>
      <c r="C502" s="31">
        <v>4301011376</v>
      </c>
      <c r="D502" s="384">
        <v>4680115885226</v>
      </c>
      <c r="E502" s="385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68</v>
      </c>
      <c r="X502" s="380">
        <v>0</v>
      </c>
      <c r="Y502" s="381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613</v>
      </c>
      <c r="B503" s="54" t="s">
        <v>614</v>
      </c>
      <c r="C503" s="31">
        <v>4301011778</v>
      </c>
      <c r="D503" s="384">
        <v>4680115880603</v>
      </c>
      <c r="E503" s="385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68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615</v>
      </c>
      <c r="B504" s="54" t="s">
        <v>616</v>
      </c>
      <c r="C504" s="31">
        <v>4301011784</v>
      </c>
      <c r="D504" s="384">
        <v>4607091389982</v>
      </c>
      <c r="E504" s="385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68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8"/>
      <c r="O505" s="415"/>
      <c r="P505" s="401" t="s">
        <v>69</v>
      </c>
      <c r="Q505" s="402"/>
      <c r="R505" s="402"/>
      <c r="S505" s="402"/>
      <c r="T505" s="402"/>
      <c r="U505" s="402"/>
      <c r="V505" s="403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0</v>
      </c>
      <c r="Y505" s="382">
        <f>IFERROR(Y497/H497,"0")+IFERROR(Y498/H498,"0")+IFERROR(Y499/H499,"0")+IFERROR(Y500/H500,"0")+IFERROR(Y501/H501,"0")+IFERROR(Y502/H502,"0")+IFERROR(Y503/H503,"0")+IFERROR(Y504/H504,"0")</f>
        <v>0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383"/>
      <c r="AB505" s="383"/>
      <c r="AC505" s="383"/>
    </row>
    <row r="506" spans="1:68" x14ac:dyDescent="0.2">
      <c r="A506" s="398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415"/>
      <c r="P506" s="401" t="s">
        <v>69</v>
      </c>
      <c r="Q506" s="402"/>
      <c r="R506" s="402"/>
      <c r="S506" s="402"/>
      <c r="T506" s="402"/>
      <c r="U506" s="402"/>
      <c r="V506" s="403"/>
      <c r="W506" s="37" t="s">
        <v>68</v>
      </c>
      <c r="X506" s="382">
        <f>IFERROR(SUM(X497:X504),"0")</f>
        <v>0</v>
      </c>
      <c r="Y506" s="382">
        <f>IFERROR(SUM(Y497:Y504),"0")</f>
        <v>0</v>
      </c>
      <c r="Z506" s="37"/>
      <c r="AA506" s="383"/>
      <c r="AB506" s="383"/>
      <c r="AC506" s="383"/>
    </row>
    <row r="507" spans="1:68" ht="14.25" customHeight="1" x14ac:dyDescent="0.25">
      <c r="A507" s="431" t="s">
        <v>145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376"/>
      <c r="AB507" s="376"/>
      <c r="AC507" s="376"/>
    </row>
    <row r="508" spans="1:68" ht="16.5" customHeight="1" x14ac:dyDescent="0.25">
      <c r="A508" s="54" t="s">
        <v>617</v>
      </c>
      <c r="B508" s="54" t="s">
        <v>618</v>
      </c>
      <c r="C508" s="31">
        <v>4301020222</v>
      </c>
      <c r="D508" s="384">
        <v>4607091388930</v>
      </c>
      <c r="E508" s="385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68</v>
      </c>
      <c r="X508" s="380">
        <v>0</v>
      </c>
      <c r="Y508" s="381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customHeight="1" x14ac:dyDescent="0.25">
      <c r="A509" s="54" t="s">
        <v>619</v>
      </c>
      <c r="B509" s="54" t="s">
        <v>620</v>
      </c>
      <c r="C509" s="31">
        <v>4301020206</v>
      </c>
      <c r="D509" s="384">
        <v>4680115880054</v>
      </c>
      <c r="E509" s="385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8"/>
      <c r="O510" s="415"/>
      <c r="P510" s="401" t="s">
        <v>69</v>
      </c>
      <c r="Q510" s="402"/>
      <c r="R510" s="402"/>
      <c r="S510" s="402"/>
      <c r="T510" s="402"/>
      <c r="U510" s="402"/>
      <c r="V510" s="403"/>
      <c r="W510" s="37" t="s">
        <v>70</v>
      </c>
      <c r="X510" s="382">
        <f>IFERROR(X508/H508,"0")+IFERROR(X509/H509,"0")</f>
        <v>0</v>
      </c>
      <c r="Y510" s="382">
        <f>IFERROR(Y508/H508,"0")+IFERROR(Y509/H509,"0")</f>
        <v>0</v>
      </c>
      <c r="Z510" s="382">
        <f>IFERROR(IF(Z508="",0,Z508),"0")+IFERROR(IF(Z509="",0,Z509),"0")</f>
        <v>0</v>
      </c>
      <c r="AA510" s="383"/>
      <c r="AB510" s="383"/>
      <c r="AC510" s="383"/>
    </row>
    <row r="511" spans="1:68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415"/>
      <c r="P511" s="401" t="s">
        <v>69</v>
      </c>
      <c r="Q511" s="402"/>
      <c r="R511" s="402"/>
      <c r="S511" s="402"/>
      <c r="T511" s="402"/>
      <c r="U511" s="402"/>
      <c r="V511" s="403"/>
      <c r="W511" s="37" t="s">
        <v>68</v>
      </c>
      <c r="X511" s="382">
        <f>IFERROR(SUM(X508:X509),"0")</f>
        <v>0</v>
      </c>
      <c r="Y511" s="382">
        <f>IFERROR(SUM(Y508:Y509),"0")</f>
        <v>0</v>
      </c>
      <c r="Z511" s="37"/>
      <c r="AA511" s="383"/>
      <c r="AB511" s="383"/>
      <c r="AC511" s="383"/>
    </row>
    <row r="512" spans="1:68" ht="14.25" customHeight="1" x14ac:dyDescent="0.25">
      <c r="A512" s="431" t="s">
        <v>63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376"/>
      <c r="AB512" s="376"/>
      <c r="AC512" s="376"/>
    </row>
    <row r="513" spans="1:68" ht="27" customHeight="1" x14ac:dyDescent="0.25">
      <c r="A513" s="54" t="s">
        <v>621</v>
      </c>
      <c r="B513" s="54" t="s">
        <v>622</v>
      </c>
      <c r="C513" s="31">
        <v>4301031252</v>
      </c>
      <c r="D513" s="384">
        <v>4680115883116</v>
      </c>
      <c r="E513" s="385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0">
        <v>0</v>
      </c>
      <c r="Y513" s="381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customHeight="1" x14ac:dyDescent="0.25">
      <c r="A514" s="54" t="s">
        <v>623</v>
      </c>
      <c r="B514" s="54" t="s">
        <v>624</v>
      </c>
      <c r="C514" s="31">
        <v>4301031248</v>
      </c>
      <c r="D514" s="384">
        <v>4680115883093</v>
      </c>
      <c r="E514" s="385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625</v>
      </c>
      <c r="B515" s="54" t="s">
        <v>626</v>
      </c>
      <c r="C515" s="31">
        <v>4301031250</v>
      </c>
      <c r="D515" s="384">
        <v>4680115883109</v>
      </c>
      <c r="E515" s="385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0">
        <v>0</v>
      </c>
      <c r="Y515" s="381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customHeight="1" x14ac:dyDescent="0.25">
      <c r="A516" s="54" t="s">
        <v>627</v>
      </c>
      <c r="B516" s="54" t="s">
        <v>628</v>
      </c>
      <c r="C516" s="31">
        <v>4301031249</v>
      </c>
      <c r="D516" s="384">
        <v>4680115882072</v>
      </c>
      <c r="E516" s="385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629</v>
      </c>
      <c r="B517" s="54" t="s">
        <v>630</v>
      </c>
      <c r="C517" s="31">
        <v>4301031251</v>
      </c>
      <c r="D517" s="384">
        <v>4680115882102</v>
      </c>
      <c r="E517" s="385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68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631</v>
      </c>
      <c r="B518" s="54" t="s">
        <v>632</v>
      </c>
      <c r="C518" s="31">
        <v>4301031253</v>
      </c>
      <c r="D518" s="384">
        <v>4680115882096</v>
      </c>
      <c r="E518" s="385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8"/>
      <c r="C519" s="398"/>
      <c r="D519" s="398"/>
      <c r="E519" s="398"/>
      <c r="F519" s="398"/>
      <c r="G519" s="398"/>
      <c r="H519" s="398"/>
      <c r="I519" s="398"/>
      <c r="J519" s="398"/>
      <c r="K519" s="398"/>
      <c r="L519" s="398"/>
      <c r="M519" s="398"/>
      <c r="N519" s="398"/>
      <c r="O519" s="415"/>
      <c r="P519" s="401" t="s">
        <v>69</v>
      </c>
      <c r="Q519" s="402"/>
      <c r="R519" s="402"/>
      <c r="S519" s="402"/>
      <c r="T519" s="402"/>
      <c r="U519" s="402"/>
      <c r="V519" s="403"/>
      <c r="W519" s="37" t="s">
        <v>70</v>
      </c>
      <c r="X519" s="382">
        <f>IFERROR(X513/H513,"0")+IFERROR(X514/H514,"0")+IFERROR(X515/H515,"0")+IFERROR(X516/H516,"0")+IFERROR(X517/H517,"0")+IFERROR(X518/H518,"0")</f>
        <v>0</v>
      </c>
      <c r="Y519" s="382">
        <f>IFERROR(Y513/H513,"0")+IFERROR(Y514/H514,"0")+IFERROR(Y515/H515,"0")+IFERROR(Y516/H516,"0")+IFERROR(Y517/H517,"0")+IFERROR(Y518/H518,"0")</f>
        <v>0</v>
      </c>
      <c r="Z519" s="382">
        <f>IFERROR(IF(Z513="",0,Z513),"0")+IFERROR(IF(Z514="",0,Z514),"0")+IFERROR(IF(Z515="",0,Z515),"0")+IFERROR(IF(Z516="",0,Z516),"0")+IFERROR(IF(Z517="",0,Z517),"0")+IFERROR(IF(Z518="",0,Z518),"0")</f>
        <v>0</v>
      </c>
      <c r="AA519" s="383"/>
      <c r="AB519" s="383"/>
      <c r="AC519" s="383"/>
    </row>
    <row r="520" spans="1:68" x14ac:dyDescent="0.2">
      <c r="A520" s="398"/>
      <c r="B520" s="398"/>
      <c r="C520" s="398"/>
      <c r="D520" s="398"/>
      <c r="E520" s="398"/>
      <c r="F520" s="398"/>
      <c r="G520" s="398"/>
      <c r="H520" s="398"/>
      <c r="I520" s="398"/>
      <c r="J520" s="398"/>
      <c r="K520" s="398"/>
      <c r="L520" s="398"/>
      <c r="M520" s="398"/>
      <c r="N520" s="398"/>
      <c r="O520" s="415"/>
      <c r="P520" s="401" t="s">
        <v>69</v>
      </c>
      <c r="Q520" s="402"/>
      <c r="R520" s="402"/>
      <c r="S520" s="402"/>
      <c r="T520" s="402"/>
      <c r="U520" s="402"/>
      <c r="V520" s="403"/>
      <c r="W520" s="37" t="s">
        <v>68</v>
      </c>
      <c r="X520" s="382">
        <f>IFERROR(SUM(X513:X518),"0")</f>
        <v>0</v>
      </c>
      <c r="Y520" s="382">
        <f>IFERROR(SUM(Y513:Y518),"0")</f>
        <v>0</v>
      </c>
      <c r="Z520" s="37"/>
      <c r="AA520" s="383"/>
      <c r="AB520" s="383"/>
      <c r="AC520" s="383"/>
    </row>
    <row r="521" spans="1:68" ht="14.25" customHeight="1" x14ac:dyDescent="0.25">
      <c r="A521" s="431" t="s">
        <v>71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376"/>
      <c r="AB521" s="376"/>
      <c r="AC521" s="376"/>
    </row>
    <row r="522" spans="1:68" ht="16.5" customHeight="1" x14ac:dyDescent="0.25">
      <c r="A522" s="54" t="s">
        <v>633</v>
      </c>
      <c r="B522" s="54" t="s">
        <v>634</v>
      </c>
      <c r="C522" s="31">
        <v>4301051230</v>
      </c>
      <c r="D522" s="384">
        <v>4607091383409</v>
      </c>
      <c r="E522" s="385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635</v>
      </c>
      <c r="B523" s="54" t="s">
        <v>636</v>
      </c>
      <c r="C523" s="31">
        <v>4301051231</v>
      </c>
      <c r="D523" s="384">
        <v>4607091383416</v>
      </c>
      <c r="E523" s="385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68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637</v>
      </c>
      <c r="B524" s="54" t="s">
        <v>638</v>
      </c>
      <c r="C524" s="31">
        <v>4301051058</v>
      </c>
      <c r="D524" s="384">
        <v>4680115883536</v>
      </c>
      <c r="E524" s="385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8"/>
      <c r="C525" s="398"/>
      <c r="D525" s="398"/>
      <c r="E525" s="398"/>
      <c r="F525" s="398"/>
      <c r="G525" s="398"/>
      <c r="H525" s="398"/>
      <c r="I525" s="398"/>
      <c r="J525" s="398"/>
      <c r="K525" s="398"/>
      <c r="L525" s="398"/>
      <c r="M525" s="398"/>
      <c r="N525" s="398"/>
      <c r="O525" s="415"/>
      <c r="P525" s="401" t="s">
        <v>69</v>
      </c>
      <c r="Q525" s="402"/>
      <c r="R525" s="402"/>
      <c r="S525" s="402"/>
      <c r="T525" s="402"/>
      <c r="U525" s="402"/>
      <c r="V525" s="403"/>
      <c r="W525" s="37" t="s">
        <v>70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x14ac:dyDescent="0.2">
      <c r="A526" s="398"/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415"/>
      <c r="P526" s="401" t="s">
        <v>69</v>
      </c>
      <c r="Q526" s="402"/>
      <c r="R526" s="402"/>
      <c r="S526" s="402"/>
      <c r="T526" s="402"/>
      <c r="U526" s="402"/>
      <c r="V526" s="403"/>
      <c r="W526" s="37" t="s">
        <v>68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customHeight="1" x14ac:dyDescent="0.25">
      <c r="A527" s="431" t="s">
        <v>166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376"/>
      <c r="AB527" s="376"/>
      <c r="AC527" s="376"/>
    </row>
    <row r="528" spans="1:68" ht="16.5" customHeight="1" x14ac:dyDescent="0.25">
      <c r="A528" s="54" t="s">
        <v>639</v>
      </c>
      <c r="B528" s="54" t="s">
        <v>640</v>
      </c>
      <c r="C528" s="31">
        <v>4301060363</v>
      </c>
      <c r="D528" s="384">
        <v>4680115885035</v>
      </c>
      <c r="E528" s="385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8"/>
      <c r="C529" s="398"/>
      <c r="D529" s="398"/>
      <c r="E529" s="398"/>
      <c r="F529" s="398"/>
      <c r="G529" s="398"/>
      <c r="H529" s="398"/>
      <c r="I529" s="398"/>
      <c r="J529" s="398"/>
      <c r="K529" s="398"/>
      <c r="L529" s="398"/>
      <c r="M529" s="398"/>
      <c r="N529" s="398"/>
      <c r="O529" s="415"/>
      <c r="P529" s="401" t="s">
        <v>69</v>
      </c>
      <c r="Q529" s="402"/>
      <c r="R529" s="402"/>
      <c r="S529" s="402"/>
      <c r="T529" s="402"/>
      <c r="U529" s="402"/>
      <c r="V529" s="403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x14ac:dyDescent="0.2">
      <c r="A530" s="398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8"/>
      <c r="O530" s="415"/>
      <c r="P530" s="401" t="s">
        <v>69</v>
      </c>
      <c r="Q530" s="402"/>
      <c r="R530" s="402"/>
      <c r="S530" s="402"/>
      <c r="T530" s="402"/>
      <c r="U530" s="402"/>
      <c r="V530" s="403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customHeight="1" x14ac:dyDescent="0.2">
      <c r="A531" s="404" t="s">
        <v>641</v>
      </c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05"/>
      <c r="O531" s="405"/>
      <c r="P531" s="405"/>
      <c r="Q531" s="405"/>
      <c r="R531" s="405"/>
      <c r="S531" s="405"/>
      <c r="T531" s="405"/>
      <c r="U531" s="405"/>
      <c r="V531" s="405"/>
      <c r="W531" s="405"/>
      <c r="X531" s="405"/>
      <c r="Y531" s="405"/>
      <c r="Z531" s="405"/>
      <c r="AA531" s="48"/>
      <c r="AB531" s="48"/>
      <c r="AC531" s="48"/>
    </row>
    <row r="532" spans="1:68" ht="16.5" customHeight="1" x14ac:dyDescent="0.25">
      <c r="A532" s="397" t="s">
        <v>641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375"/>
      <c r="AB532" s="375"/>
      <c r="AC532" s="375"/>
    </row>
    <row r="533" spans="1:68" ht="14.25" customHeight="1" x14ac:dyDescent="0.25">
      <c r="A533" s="431" t="s">
        <v>109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376"/>
      <c r="AB533" s="376"/>
      <c r="AC533" s="376"/>
    </row>
    <row r="534" spans="1:68" ht="27" customHeight="1" x14ac:dyDescent="0.25">
      <c r="A534" s="54" t="s">
        <v>642</v>
      </c>
      <c r="B534" s="54" t="s">
        <v>643</v>
      </c>
      <c r="C534" s="31">
        <v>4301011763</v>
      </c>
      <c r="D534" s="384">
        <v>4640242181011</v>
      </c>
      <c r="E534" s="385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5" t="s">
        <v>644</v>
      </c>
      <c r="Q534" s="387"/>
      <c r="R534" s="387"/>
      <c r="S534" s="387"/>
      <c r="T534" s="388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645</v>
      </c>
      <c r="B535" s="54" t="s">
        <v>646</v>
      </c>
      <c r="C535" s="31">
        <v>4301011585</v>
      </c>
      <c r="D535" s="384">
        <v>4640242180441</v>
      </c>
      <c r="E535" s="385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33" t="s">
        <v>647</v>
      </c>
      <c r="Q535" s="387"/>
      <c r="R535" s="387"/>
      <c r="S535" s="387"/>
      <c r="T535" s="388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648</v>
      </c>
      <c r="B536" s="54" t="s">
        <v>649</v>
      </c>
      <c r="C536" s="31">
        <v>4301011584</v>
      </c>
      <c r="D536" s="384">
        <v>4640242180564</v>
      </c>
      <c r="E536" s="385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34" t="s">
        <v>650</v>
      </c>
      <c r="Q536" s="387"/>
      <c r="R536" s="387"/>
      <c r="S536" s="387"/>
      <c r="T536" s="388"/>
      <c r="U536" s="34"/>
      <c r="V536" s="34"/>
      <c r="W536" s="35" t="s">
        <v>68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651</v>
      </c>
      <c r="B537" s="54" t="s">
        <v>652</v>
      </c>
      <c r="C537" s="31">
        <v>4301011762</v>
      </c>
      <c r="D537" s="384">
        <v>4640242180922</v>
      </c>
      <c r="E537" s="385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4" t="s">
        <v>653</v>
      </c>
      <c r="Q537" s="387"/>
      <c r="R537" s="387"/>
      <c r="S537" s="387"/>
      <c r="T537" s="388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654</v>
      </c>
      <c r="B538" s="54" t="s">
        <v>655</v>
      </c>
      <c r="C538" s="31">
        <v>4301011764</v>
      </c>
      <c r="D538" s="384">
        <v>4640242181189</v>
      </c>
      <c r="E538" s="385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7" t="s">
        <v>656</v>
      </c>
      <c r="Q538" s="387"/>
      <c r="R538" s="387"/>
      <c r="S538" s="387"/>
      <c r="T538" s="388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657</v>
      </c>
      <c r="B539" s="54" t="s">
        <v>658</v>
      </c>
      <c r="C539" s="31">
        <v>4301011551</v>
      </c>
      <c r="D539" s="384">
        <v>4640242180038</v>
      </c>
      <c r="E539" s="385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0" t="s">
        <v>659</v>
      </c>
      <c r="Q539" s="387"/>
      <c r="R539" s="387"/>
      <c r="S539" s="387"/>
      <c r="T539" s="388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660</v>
      </c>
      <c r="B540" s="54" t="s">
        <v>661</v>
      </c>
      <c r="C540" s="31">
        <v>4301011765</v>
      </c>
      <c r="D540" s="384">
        <v>4640242181172</v>
      </c>
      <c r="E540" s="385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3" t="s">
        <v>662</v>
      </c>
      <c r="Q540" s="387"/>
      <c r="R540" s="387"/>
      <c r="S540" s="387"/>
      <c r="T540" s="388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415"/>
      <c r="P541" s="401" t="s">
        <v>69</v>
      </c>
      <c r="Q541" s="402"/>
      <c r="R541" s="402"/>
      <c r="S541" s="402"/>
      <c r="T541" s="402"/>
      <c r="U541" s="402"/>
      <c r="V541" s="403"/>
      <c r="W541" s="37" t="s">
        <v>70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8"/>
      <c r="O542" s="415"/>
      <c r="P542" s="401" t="s">
        <v>69</v>
      </c>
      <c r="Q542" s="402"/>
      <c r="R542" s="402"/>
      <c r="S542" s="402"/>
      <c r="T542" s="402"/>
      <c r="U542" s="402"/>
      <c r="V542" s="403"/>
      <c r="W542" s="37" t="s">
        <v>68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customHeight="1" x14ac:dyDescent="0.25">
      <c r="A543" s="431" t="s">
        <v>145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376"/>
      <c r="AB543" s="376"/>
      <c r="AC543" s="376"/>
    </row>
    <row r="544" spans="1:68" ht="16.5" customHeight="1" x14ac:dyDescent="0.25">
      <c r="A544" s="54" t="s">
        <v>663</v>
      </c>
      <c r="B544" s="54" t="s">
        <v>664</v>
      </c>
      <c r="C544" s="31">
        <v>4301020269</v>
      </c>
      <c r="D544" s="384">
        <v>4640242180519</v>
      </c>
      <c r="E544" s="385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4" t="s">
        <v>665</v>
      </c>
      <c r="Q544" s="387"/>
      <c r="R544" s="387"/>
      <c r="S544" s="387"/>
      <c r="T544" s="388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666</v>
      </c>
      <c r="B545" s="54" t="s">
        <v>667</v>
      </c>
      <c r="C545" s="31">
        <v>4301020260</v>
      </c>
      <c r="D545" s="384">
        <v>4640242180526</v>
      </c>
      <c r="E545" s="385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7" t="s">
        <v>668</v>
      </c>
      <c r="Q545" s="387"/>
      <c r="R545" s="387"/>
      <c r="S545" s="387"/>
      <c r="T545" s="388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669</v>
      </c>
      <c r="B546" s="54" t="s">
        <v>670</v>
      </c>
      <c r="C546" s="31">
        <v>4301020309</v>
      </c>
      <c r="D546" s="384">
        <v>4640242180090</v>
      </c>
      <c r="E546" s="385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15" t="s">
        <v>671</v>
      </c>
      <c r="Q546" s="387"/>
      <c r="R546" s="387"/>
      <c r="S546" s="387"/>
      <c r="T546" s="388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672</v>
      </c>
      <c r="B547" s="54" t="s">
        <v>673</v>
      </c>
      <c r="C547" s="31">
        <v>4301020295</v>
      </c>
      <c r="D547" s="384">
        <v>4640242181363</v>
      </c>
      <c r="E547" s="385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5" t="s">
        <v>674</v>
      </c>
      <c r="Q547" s="387"/>
      <c r="R547" s="387"/>
      <c r="S547" s="387"/>
      <c r="T547" s="388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8"/>
      <c r="O548" s="415"/>
      <c r="P548" s="401" t="s">
        <v>69</v>
      </c>
      <c r="Q548" s="402"/>
      <c r="R548" s="402"/>
      <c r="S548" s="402"/>
      <c r="T548" s="402"/>
      <c r="U548" s="402"/>
      <c r="V548" s="403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415"/>
      <c r="P549" s="401" t="s">
        <v>69</v>
      </c>
      <c r="Q549" s="402"/>
      <c r="R549" s="402"/>
      <c r="S549" s="402"/>
      <c r="T549" s="402"/>
      <c r="U549" s="402"/>
      <c r="V549" s="403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customHeight="1" x14ac:dyDescent="0.25">
      <c r="A550" s="431" t="s">
        <v>63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376"/>
      <c r="AB550" s="376"/>
      <c r="AC550" s="376"/>
    </row>
    <row r="551" spans="1:68" ht="27" customHeight="1" x14ac:dyDescent="0.25">
      <c r="A551" s="54" t="s">
        <v>675</v>
      </c>
      <c r="B551" s="54" t="s">
        <v>676</v>
      </c>
      <c r="C551" s="31">
        <v>4301031280</v>
      </c>
      <c r="D551" s="384">
        <v>4640242180816</v>
      </c>
      <c r="E551" s="385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6" t="s">
        <v>677</v>
      </c>
      <c r="Q551" s="387"/>
      <c r="R551" s="387"/>
      <c r="S551" s="387"/>
      <c r="T551" s="388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678</v>
      </c>
      <c r="B552" s="54" t="s">
        <v>679</v>
      </c>
      <c r="C552" s="31">
        <v>4301031244</v>
      </c>
      <c r="D552" s="384">
        <v>4640242180595</v>
      </c>
      <c r="E552" s="385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6" t="s">
        <v>680</v>
      </c>
      <c r="Q552" s="387"/>
      <c r="R552" s="387"/>
      <c r="S552" s="387"/>
      <c r="T552" s="388"/>
      <c r="U552" s="34"/>
      <c r="V552" s="34"/>
      <c r="W552" s="35" t="s">
        <v>68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681</v>
      </c>
      <c r="B553" s="54" t="s">
        <v>682</v>
      </c>
      <c r="C553" s="31">
        <v>4301031289</v>
      </c>
      <c r="D553" s="384">
        <v>4640242181615</v>
      </c>
      <c r="E553" s="385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5" t="s">
        <v>683</v>
      </c>
      <c r="Q553" s="387"/>
      <c r="R553" s="387"/>
      <c r="S553" s="387"/>
      <c r="T553" s="388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684</v>
      </c>
      <c r="B554" s="54" t="s">
        <v>685</v>
      </c>
      <c r="C554" s="31">
        <v>4301031285</v>
      </c>
      <c r="D554" s="384">
        <v>4640242181639</v>
      </c>
      <c r="E554" s="385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9" t="s">
        <v>686</v>
      </c>
      <c r="Q554" s="387"/>
      <c r="R554" s="387"/>
      <c r="S554" s="387"/>
      <c r="T554" s="388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687</v>
      </c>
      <c r="B555" s="54" t="s">
        <v>688</v>
      </c>
      <c r="C555" s="31">
        <v>4301031287</v>
      </c>
      <c r="D555" s="384">
        <v>4640242181622</v>
      </c>
      <c r="E555" s="385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81" t="s">
        <v>689</v>
      </c>
      <c r="Q555" s="387"/>
      <c r="R555" s="387"/>
      <c r="S555" s="387"/>
      <c r="T555" s="388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690</v>
      </c>
      <c r="B556" s="54" t="s">
        <v>691</v>
      </c>
      <c r="C556" s="31">
        <v>4301031203</v>
      </c>
      <c r="D556" s="384">
        <v>4640242180908</v>
      </c>
      <c r="E556" s="385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13" t="s">
        <v>692</v>
      </c>
      <c r="Q556" s="387"/>
      <c r="R556" s="387"/>
      <c r="S556" s="387"/>
      <c r="T556" s="388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693</v>
      </c>
      <c r="B557" s="54" t="s">
        <v>694</v>
      </c>
      <c r="C557" s="31">
        <v>4301031200</v>
      </c>
      <c r="D557" s="384">
        <v>4640242180489</v>
      </c>
      <c r="E557" s="385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83" t="s">
        <v>695</v>
      </c>
      <c r="Q557" s="387"/>
      <c r="R557" s="387"/>
      <c r="S557" s="387"/>
      <c r="T557" s="388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14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398"/>
      <c r="O558" s="415"/>
      <c r="P558" s="401" t="s">
        <v>69</v>
      </c>
      <c r="Q558" s="402"/>
      <c r="R558" s="402"/>
      <c r="S558" s="402"/>
      <c r="T558" s="402"/>
      <c r="U558" s="402"/>
      <c r="V558" s="403"/>
      <c r="W558" s="37" t="s">
        <v>70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398"/>
      <c r="O559" s="415"/>
      <c r="P559" s="401" t="s">
        <v>69</v>
      </c>
      <c r="Q559" s="402"/>
      <c r="R559" s="402"/>
      <c r="S559" s="402"/>
      <c r="T559" s="402"/>
      <c r="U559" s="402"/>
      <c r="V559" s="403"/>
      <c r="W559" s="37" t="s">
        <v>68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customHeight="1" x14ac:dyDescent="0.25">
      <c r="A560" s="431" t="s">
        <v>71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376"/>
      <c r="AB560" s="376"/>
      <c r="AC560" s="376"/>
    </row>
    <row r="561" spans="1:68" ht="27" customHeight="1" x14ac:dyDescent="0.25">
      <c r="A561" s="54" t="s">
        <v>696</v>
      </c>
      <c r="B561" s="54" t="s">
        <v>697</v>
      </c>
      <c r="C561" s="31">
        <v>4301051746</v>
      </c>
      <c r="D561" s="384">
        <v>4640242180533</v>
      </c>
      <c r="E561" s="385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28" t="s">
        <v>698</v>
      </c>
      <c r="Q561" s="387"/>
      <c r="R561" s="387"/>
      <c r="S561" s="387"/>
      <c r="T561" s="388"/>
      <c r="U561" s="34"/>
      <c r="V561" s="34"/>
      <c r="W561" s="35" t="s">
        <v>68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699</v>
      </c>
      <c r="B562" s="54" t="s">
        <v>700</v>
      </c>
      <c r="C562" s="31">
        <v>4301051510</v>
      </c>
      <c r="D562" s="384">
        <v>4640242180540</v>
      </c>
      <c r="E562" s="385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407" t="s">
        <v>701</v>
      </c>
      <c r="Q562" s="387"/>
      <c r="R562" s="387"/>
      <c r="S562" s="387"/>
      <c r="T562" s="388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702</v>
      </c>
      <c r="B563" s="54" t="s">
        <v>703</v>
      </c>
      <c r="C563" s="31">
        <v>4301051390</v>
      </c>
      <c r="D563" s="384">
        <v>4640242181233</v>
      </c>
      <c r="E563" s="385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0" t="s">
        <v>704</v>
      </c>
      <c r="Q563" s="387"/>
      <c r="R563" s="387"/>
      <c r="S563" s="387"/>
      <c r="T563" s="388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705</v>
      </c>
      <c r="B564" s="54" t="s">
        <v>706</v>
      </c>
      <c r="C564" s="31">
        <v>4301051448</v>
      </c>
      <c r="D564" s="384">
        <v>4640242181226</v>
      </c>
      <c r="E564" s="385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18" t="s">
        <v>707</v>
      </c>
      <c r="Q564" s="387"/>
      <c r="R564" s="387"/>
      <c r="S564" s="387"/>
      <c r="T564" s="388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14"/>
      <c r="B565" s="398"/>
      <c r="C565" s="398"/>
      <c r="D565" s="398"/>
      <c r="E565" s="398"/>
      <c r="F565" s="398"/>
      <c r="G565" s="398"/>
      <c r="H565" s="398"/>
      <c r="I565" s="398"/>
      <c r="J565" s="398"/>
      <c r="K565" s="398"/>
      <c r="L565" s="398"/>
      <c r="M565" s="398"/>
      <c r="N565" s="398"/>
      <c r="O565" s="415"/>
      <c r="P565" s="401" t="s">
        <v>69</v>
      </c>
      <c r="Q565" s="402"/>
      <c r="R565" s="402"/>
      <c r="S565" s="402"/>
      <c r="T565" s="402"/>
      <c r="U565" s="402"/>
      <c r="V565" s="403"/>
      <c r="W565" s="37" t="s">
        <v>70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x14ac:dyDescent="0.2">
      <c r="A566" s="398"/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415"/>
      <c r="P566" s="401" t="s">
        <v>69</v>
      </c>
      <c r="Q566" s="402"/>
      <c r="R566" s="402"/>
      <c r="S566" s="402"/>
      <c r="T566" s="402"/>
      <c r="U566" s="402"/>
      <c r="V566" s="403"/>
      <c r="W566" s="37" t="s">
        <v>68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customHeight="1" x14ac:dyDescent="0.25">
      <c r="A567" s="431" t="s">
        <v>166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376"/>
      <c r="AB567" s="376"/>
      <c r="AC567" s="376"/>
    </row>
    <row r="568" spans="1:68" ht="27" customHeight="1" x14ac:dyDescent="0.25">
      <c r="A568" s="54" t="s">
        <v>708</v>
      </c>
      <c r="B568" s="54" t="s">
        <v>709</v>
      </c>
      <c r="C568" s="31">
        <v>4301060408</v>
      </c>
      <c r="D568" s="384">
        <v>4640242180120</v>
      </c>
      <c r="E568" s="385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4" t="s">
        <v>710</v>
      </c>
      <c r="Q568" s="387"/>
      <c r="R568" s="387"/>
      <c r="S568" s="387"/>
      <c r="T568" s="388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708</v>
      </c>
      <c r="B569" s="54" t="s">
        <v>711</v>
      </c>
      <c r="C569" s="31">
        <v>4301060354</v>
      </c>
      <c r="D569" s="384">
        <v>4640242180120</v>
      </c>
      <c r="E569" s="385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64" t="s">
        <v>712</v>
      </c>
      <c r="Q569" s="387"/>
      <c r="R569" s="387"/>
      <c r="S569" s="387"/>
      <c r="T569" s="388"/>
      <c r="U569" s="34"/>
      <c r="V569" s="34"/>
      <c r="W569" s="35" t="s">
        <v>68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713</v>
      </c>
      <c r="B570" s="54" t="s">
        <v>714</v>
      </c>
      <c r="C570" s="31">
        <v>4301060407</v>
      </c>
      <c r="D570" s="384">
        <v>4640242180137</v>
      </c>
      <c r="E570" s="385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6" t="s">
        <v>715</v>
      </c>
      <c r="Q570" s="387"/>
      <c r="R570" s="387"/>
      <c r="S570" s="387"/>
      <c r="T570" s="388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713</v>
      </c>
      <c r="B571" s="54" t="s">
        <v>716</v>
      </c>
      <c r="C571" s="31">
        <v>4301060355</v>
      </c>
      <c r="D571" s="384">
        <v>4640242180137</v>
      </c>
      <c r="E571" s="385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2" t="s">
        <v>717</v>
      </c>
      <c r="Q571" s="387"/>
      <c r="R571" s="387"/>
      <c r="S571" s="387"/>
      <c r="T571" s="388"/>
      <c r="U571" s="34"/>
      <c r="V571" s="34"/>
      <c r="W571" s="35" t="s">
        <v>68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414"/>
      <c r="B572" s="398"/>
      <c r="C572" s="398"/>
      <c r="D572" s="398"/>
      <c r="E572" s="398"/>
      <c r="F572" s="398"/>
      <c r="G572" s="398"/>
      <c r="H572" s="398"/>
      <c r="I572" s="398"/>
      <c r="J572" s="398"/>
      <c r="K572" s="398"/>
      <c r="L572" s="398"/>
      <c r="M572" s="398"/>
      <c r="N572" s="398"/>
      <c r="O572" s="415"/>
      <c r="P572" s="401" t="s">
        <v>69</v>
      </c>
      <c r="Q572" s="402"/>
      <c r="R572" s="402"/>
      <c r="S572" s="402"/>
      <c r="T572" s="402"/>
      <c r="U572" s="402"/>
      <c r="V572" s="403"/>
      <c r="W572" s="37" t="s">
        <v>70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x14ac:dyDescent="0.2">
      <c r="A573" s="398"/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415"/>
      <c r="P573" s="401" t="s">
        <v>69</v>
      </c>
      <c r="Q573" s="402"/>
      <c r="R573" s="402"/>
      <c r="S573" s="402"/>
      <c r="T573" s="402"/>
      <c r="U573" s="402"/>
      <c r="V573" s="403"/>
      <c r="W573" s="37" t="s">
        <v>68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customHeight="1" x14ac:dyDescent="0.25">
      <c r="A574" s="397" t="s">
        <v>718</v>
      </c>
      <c r="B574" s="398"/>
      <c r="C574" s="398"/>
      <c r="D574" s="398"/>
      <c r="E574" s="398"/>
      <c r="F574" s="398"/>
      <c r="G574" s="398"/>
      <c r="H574" s="398"/>
      <c r="I574" s="398"/>
      <c r="J574" s="398"/>
      <c r="K574" s="398"/>
      <c r="L574" s="398"/>
      <c r="M574" s="398"/>
      <c r="N574" s="398"/>
      <c r="O574" s="398"/>
      <c r="P574" s="398"/>
      <c r="Q574" s="398"/>
      <c r="R574" s="398"/>
      <c r="S574" s="398"/>
      <c r="T574" s="398"/>
      <c r="U574" s="398"/>
      <c r="V574" s="398"/>
      <c r="W574" s="398"/>
      <c r="X574" s="398"/>
      <c r="Y574" s="398"/>
      <c r="Z574" s="398"/>
      <c r="AA574" s="375"/>
      <c r="AB574" s="375"/>
      <c r="AC574" s="375"/>
    </row>
    <row r="575" spans="1:68" ht="14.25" customHeight="1" x14ac:dyDescent="0.25">
      <c r="A575" s="431" t="s">
        <v>109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376"/>
      <c r="AB575" s="376"/>
      <c r="AC575" s="376"/>
    </row>
    <row r="576" spans="1:68" ht="27" customHeight="1" x14ac:dyDescent="0.25">
      <c r="A576" s="54" t="s">
        <v>719</v>
      </c>
      <c r="B576" s="54" t="s">
        <v>720</v>
      </c>
      <c r="C576" s="31">
        <v>4301011951</v>
      </c>
      <c r="D576" s="384">
        <v>4640242180045</v>
      </c>
      <c r="E576" s="385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701" t="s">
        <v>721</v>
      </c>
      <c r="Q576" s="387"/>
      <c r="R576" s="387"/>
      <c r="S576" s="387"/>
      <c r="T576" s="388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722</v>
      </c>
      <c r="B577" s="54" t="s">
        <v>723</v>
      </c>
      <c r="C577" s="31">
        <v>4301011950</v>
      </c>
      <c r="D577" s="384">
        <v>4640242180601</v>
      </c>
      <c r="E577" s="385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699" t="s">
        <v>724</v>
      </c>
      <c r="Q577" s="387"/>
      <c r="R577" s="387"/>
      <c r="S577" s="387"/>
      <c r="T577" s="388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4"/>
      <c r="B578" s="398"/>
      <c r="C578" s="398"/>
      <c r="D578" s="398"/>
      <c r="E578" s="398"/>
      <c r="F578" s="398"/>
      <c r="G578" s="398"/>
      <c r="H578" s="398"/>
      <c r="I578" s="398"/>
      <c r="J578" s="398"/>
      <c r="K578" s="398"/>
      <c r="L578" s="398"/>
      <c r="M578" s="398"/>
      <c r="N578" s="398"/>
      <c r="O578" s="415"/>
      <c r="P578" s="401" t="s">
        <v>69</v>
      </c>
      <c r="Q578" s="402"/>
      <c r="R578" s="402"/>
      <c r="S578" s="402"/>
      <c r="T578" s="402"/>
      <c r="U578" s="402"/>
      <c r="V578" s="403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x14ac:dyDescent="0.2">
      <c r="A579" s="398"/>
      <c r="B579" s="398"/>
      <c r="C579" s="398"/>
      <c r="D579" s="398"/>
      <c r="E579" s="398"/>
      <c r="F579" s="398"/>
      <c r="G579" s="398"/>
      <c r="H579" s="398"/>
      <c r="I579" s="398"/>
      <c r="J579" s="398"/>
      <c r="K579" s="398"/>
      <c r="L579" s="398"/>
      <c r="M579" s="398"/>
      <c r="N579" s="398"/>
      <c r="O579" s="415"/>
      <c r="P579" s="401" t="s">
        <v>69</v>
      </c>
      <c r="Q579" s="402"/>
      <c r="R579" s="402"/>
      <c r="S579" s="402"/>
      <c r="T579" s="402"/>
      <c r="U579" s="402"/>
      <c r="V579" s="403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customHeight="1" x14ac:dyDescent="0.25">
      <c r="A580" s="431" t="s">
        <v>145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376"/>
      <c r="AB580" s="376"/>
      <c r="AC580" s="376"/>
    </row>
    <row r="581" spans="1:68" ht="27" customHeight="1" x14ac:dyDescent="0.25">
      <c r="A581" s="54" t="s">
        <v>725</v>
      </c>
      <c r="B581" s="54" t="s">
        <v>726</v>
      </c>
      <c r="C581" s="31">
        <v>4301020314</v>
      </c>
      <c r="D581" s="384">
        <v>4640242180090</v>
      </c>
      <c r="E581" s="385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66" t="s">
        <v>727</v>
      </c>
      <c r="Q581" s="387"/>
      <c r="R581" s="387"/>
      <c r="S581" s="387"/>
      <c r="T581" s="388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414"/>
      <c r="B582" s="398"/>
      <c r="C582" s="398"/>
      <c r="D582" s="398"/>
      <c r="E582" s="398"/>
      <c r="F582" s="398"/>
      <c r="G582" s="398"/>
      <c r="H582" s="398"/>
      <c r="I582" s="398"/>
      <c r="J582" s="398"/>
      <c r="K582" s="398"/>
      <c r="L582" s="398"/>
      <c r="M582" s="398"/>
      <c r="N582" s="398"/>
      <c r="O582" s="415"/>
      <c r="P582" s="401" t="s">
        <v>69</v>
      </c>
      <c r="Q582" s="402"/>
      <c r="R582" s="402"/>
      <c r="S582" s="402"/>
      <c r="T582" s="402"/>
      <c r="U582" s="402"/>
      <c r="V582" s="403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x14ac:dyDescent="0.2">
      <c r="A583" s="398"/>
      <c r="B583" s="398"/>
      <c r="C583" s="398"/>
      <c r="D583" s="398"/>
      <c r="E583" s="398"/>
      <c r="F583" s="398"/>
      <c r="G583" s="398"/>
      <c r="H583" s="398"/>
      <c r="I583" s="398"/>
      <c r="J583" s="398"/>
      <c r="K583" s="398"/>
      <c r="L583" s="398"/>
      <c r="M583" s="398"/>
      <c r="N583" s="398"/>
      <c r="O583" s="415"/>
      <c r="P583" s="401" t="s">
        <v>69</v>
      </c>
      <c r="Q583" s="402"/>
      <c r="R583" s="402"/>
      <c r="S583" s="402"/>
      <c r="T583" s="402"/>
      <c r="U583" s="402"/>
      <c r="V583" s="403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customHeight="1" x14ac:dyDescent="0.25">
      <c r="A584" s="431" t="s">
        <v>63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376"/>
      <c r="AB584" s="376"/>
      <c r="AC584" s="376"/>
    </row>
    <row r="585" spans="1:68" ht="27" customHeight="1" x14ac:dyDescent="0.25">
      <c r="A585" s="54" t="s">
        <v>728</v>
      </c>
      <c r="B585" s="54" t="s">
        <v>729</v>
      </c>
      <c r="C585" s="31">
        <v>4301031321</v>
      </c>
      <c r="D585" s="384">
        <v>4640242180076</v>
      </c>
      <c r="E585" s="385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21" t="s">
        <v>730</v>
      </c>
      <c r="Q585" s="387"/>
      <c r="R585" s="387"/>
      <c r="S585" s="387"/>
      <c r="T585" s="388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414"/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415"/>
      <c r="P586" s="401" t="s">
        <v>69</v>
      </c>
      <c r="Q586" s="402"/>
      <c r="R586" s="402"/>
      <c r="S586" s="402"/>
      <c r="T586" s="402"/>
      <c r="U586" s="402"/>
      <c r="V586" s="403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x14ac:dyDescent="0.2">
      <c r="A587" s="398"/>
      <c r="B587" s="398"/>
      <c r="C587" s="398"/>
      <c r="D587" s="398"/>
      <c r="E587" s="398"/>
      <c r="F587" s="398"/>
      <c r="G587" s="398"/>
      <c r="H587" s="398"/>
      <c r="I587" s="398"/>
      <c r="J587" s="398"/>
      <c r="K587" s="398"/>
      <c r="L587" s="398"/>
      <c r="M587" s="398"/>
      <c r="N587" s="398"/>
      <c r="O587" s="415"/>
      <c r="P587" s="401" t="s">
        <v>69</v>
      </c>
      <c r="Q587" s="402"/>
      <c r="R587" s="402"/>
      <c r="S587" s="402"/>
      <c r="T587" s="402"/>
      <c r="U587" s="402"/>
      <c r="V587" s="403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customHeight="1" x14ac:dyDescent="0.25">
      <c r="A588" s="431" t="s">
        <v>71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376"/>
      <c r="AB588" s="376"/>
      <c r="AC588" s="376"/>
    </row>
    <row r="589" spans="1:68" ht="27" customHeight="1" x14ac:dyDescent="0.25">
      <c r="A589" s="54" t="s">
        <v>731</v>
      </c>
      <c r="B589" s="54" t="s">
        <v>732</v>
      </c>
      <c r="C589" s="31">
        <v>4301051780</v>
      </c>
      <c r="D589" s="384">
        <v>4640242180106</v>
      </c>
      <c r="E589" s="385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6" t="s">
        <v>733</v>
      </c>
      <c r="Q589" s="387"/>
      <c r="R589" s="387"/>
      <c r="S589" s="387"/>
      <c r="T589" s="388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414"/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415"/>
      <c r="P590" s="401" t="s">
        <v>69</v>
      </c>
      <c r="Q590" s="402"/>
      <c r="R590" s="402"/>
      <c r="S590" s="402"/>
      <c r="T590" s="402"/>
      <c r="U590" s="402"/>
      <c r="V590" s="403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x14ac:dyDescent="0.2">
      <c r="A591" s="398"/>
      <c r="B591" s="398"/>
      <c r="C591" s="398"/>
      <c r="D591" s="398"/>
      <c r="E591" s="398"/>
      <c r="F591" s="398"/>
      <c r="G591" s="398"/>
      <c r="H591" s="398"/>
      <c r="I591" s="398"/>
      <c r="J591" s="398"/>
      <c r="K591" s="398"/>
      <c r="L591" s="398"/>
      <c r="M591" s="398"/>
      <c r="N591" s="398"/>
      <c r="O591" s="415"/>
      <c r="P591" s="401" t="s">
        <v>69</v>
      </c>
      <c r="Q591" s="402"/>
      <c r="R591" s="402"/>
      <c r="S591" s="402"/>
      <c r="T591" s="402"/>
      <c r="U591" s="402"/>
      <c r="V591" s="403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9"/>
      <c r="B592" s="398"/>
      <c r="C592" s="398"/>
      <c r="D592" s="398"/>
      <c r="E592" s="398"/>
      <c r="F592" s="398"/>
      <c r="G592" s="398"/>
      <c r="H592" s="398"/>
      <c r="I592" s="398"/>
      <c r="J592" s="398"/>
      <c r="K592" s="398"/>
      <c r="L592" s="398"/>
      <c r="M592" s="398"/>
      <c r="N592" s="398"/>
      <c r="O592" s="480"/>
      <c r="P592" s="556" t="s">
        <v>734</v>
      </c>
      <c r="Q592" s="534"/>
      <c r="R592" s="534"/>
      <c r="S592" s="534"/>
      <c r="T592" s="534"/>
      <c r="U592" s="534"/>
      <c r="V592" s="535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5479.5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5479.5</v>
      </c>
      <c r="Z592" s="37"/>
      <c r="AA592" s="383"/>
      <c r="AB592" s="383"/>
      <c r="AC592" s="383"/>
    </row>
    <row r="593" spans="1:32" x14ac:dyDescent="0.2">
      <c r="A593" s="398"/>
      <c r="B593" s="398"/>
      <c r="C593" s="398"/>
      <c r="D593" s="398"/>
      <c r="E593" s="398"/>
      <c r="F593" s="398"/>
      <c r="G593" s="398"/>
      <c r="H593" s="398"/>
      <c r="I593" s="398"/>
      <c r="J593" s="398"/>
      <c r="K593" s="398"/>
      <c r="L593" s="398"/>
      <c r="M593" s="398"/>
      <c r="N593" s="398"/>
      <c r="O593" s="480"/>
      <c r="P593" s="556" t="s">
        <v>735</v>
      </c>
      <c r="Q593" s="534"/>
      <c r="R593" s="534"/>
      <c r="S593" s="534"/>
      <c r="T593" s="534"/>
      <c r="U593" s="534"/>
      <c r="V593" s="535"/>
      <c r="W593" s="37" t="s">
        <v>68</v>
      </c>
      <c r="X593" s="382">
        <f>IFERROR(SUM(BM22:BM589),"0")</f>
        <v>5943.8459999999986</v>
      </c>
      <c r="Y593" s="382">
        <f>IFERROR(SUM(BN22:BN589),"0")</f>
        <v>5943.8459999999986</v>
      </c>
      <c r="Z593" s="37"/>
      <c r="AA593" s="383"/>
      <c r="AB593" s="383"/>
      <c r="AC593" s="383"/>
    </row>
    <row r="594" spans="1:32" x14ac:dyDescent="0.2">
      <c r="A594" s="398"/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480"/>
      <c r="P594" s="556" t="s">
        <v>736</v>
      </c>
      <c r="Q594" s="534"/>
      <c r="R594" s="534"/>
      <c r="S594" s="534"/>
      <c r="T594" s="534"/>
      <c r="U594" s="534"/>
      <c r="V594" s="535"/>
      <c r="W594" s="37" t="s">
        <v>737</v>
      </c>
      <c r="X594" s="38">
        <f>ROUNDUP(SUM(BO22:BO589),0)</f>
        <v>13</v>
      </c>
      <c r="Y594" s="38">
        <f>ROUNDUP(SUM(BP22:BP589),0)</f>
        <v>13</v>
      </c>
      <c r="Z594" s="37"/>
      <c r="AA594" s="383"/>
      <c r="AB594" s="383"/>
      <c r="AC594" s="383"/>
    </row>
    <row r="595" spans="1:32" x14ac:dyDescent="0.2">
      <c r="A595" s="398"/>
      <c r="B595" s="398"/>
      <c r="C595" s="398"/>
      <c r="D595" s="398"/>
      <c r="E595" s="398"/>
      <c r="F595" s="398"/>
      <c r="G595" s="398"/>
      <c r="H595" s="398"/>
      <c r="I595" s="398"/>
      <c r="J595" s="398"/>
      <c r="K595" s="398"/>
      <c r="L595" s="398"/>
      <c r="M595" s="398"/>
      <c r="N595" s="398"/>
      <c r="O595" s="480"/>
      <c r="P595" s="556" t="s">
        <v>738</v>
      </c>
      <c r="Q595" s="534"/>
      <c r="R595" s="534"/>
      <c r="S595" s="534"/>
      <c r="T595" s="534"/>
      <c r="U595" s="534"/>
      <c r="V595" s="535"/>
      <c r="W595" s="37" t="s">
        <v>68</v>
      </c>
      <c r="X595" s="382">
        <f>GrossWeightTotal+PalletQtyTotal*25</f>
        <v>6268.8459999999986</v>
      </c>
      <c r="Y595" s="382">
        <f>GrossWeightTotalR+PalletQtyTotalR*25</f>
        <v>6268.8459999999986</v>
      </c>
      <c r="Z595" s="37"/>
      <c r="AA595" s="383"/>
      <c r="AB595" s="383"/>
      <c r="AC595" s="383"/>
    </row>
    <row r="596" spans="1:32" x14ac:dyDescent="0.2">
      <c r="A596" s="398"/>
      <c r="B596" s="398"/>
      <c r="C596" s="398"/>
      <c r="D596" s="398"/>
      <c r="E596" s="398"/>
      <c r="F596" s="398"/>
      <c r="G596" s="398"/>
      <c r="H596" s="398"/>
      <c r="I596" s="398"/>
      <c r="J596" s="398"/>
      <c r="K596" s="398"/>
      <c r="L596" s="398"/>
      <c r="M596" s="398"/>
      <c r="N596" s="398"/>
      <c r="O596" s="480"/>
      <c r="P596" s="556" t="s">
        <v>739</v>
      </c>
      <c r="Q596" s="534"/>
      <c r="R596" s="534"/>
      <c r="S596" s="534"/>
      <c r="T596" s="534"/>
      <c r="U596" s="534"/>
      <c r="V596" s="535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1831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1831</v>
      </c>
      <c r="Z596" s="37"/>
      <c r="AA596" s="383"/>
      <c r="AB596" s="383"/>
      <c r="AC596" s="383"/>
    </row>
    <row r="597" spans="1:32" ht="14.25" customHeight="1" x14ac:dyDescent="0.2">
      <c r="A597" s="398"/>
      <c r="B597" s="398"/>
      <c r="C597" s="398"/>
      <c r="D597" s="398"/>
      <c r="E597" s="398"/>
      <c r="F597" s="398"/>
      <c r="G597" s="398"/>
      <c r="H597" s="398"/>
      <c r="I597" s="398"/>
      <c r="J597" s="398"/>
      <c r="K597" s="398"/>
      <c r="L597" s="398"/>
      <c r="M597" s="398"/>
      <c r="N597" s="398"/>
      <c r="O597" s="480"/>
      <c r="P597" s="556" t="s">
        <v>740</v>
      </c>
      <c r="Q597" s="534"/>
      <c r="R597" s="534"/>
      <c r="S597" s="534"/>
      <c r="T597" s="534"/>
      <c r="U597" s="534"/>
      <c r="V597" s="535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14.510480000000001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394" t="s">
        <v>107</v>
      </c>
      <c r="D599" s="422"/>
      <c r="E599" s="422"/>
      <c r="F599" s="422"/>
      <c r="G599" s="422"/>
      <c r="H599" s="423"/>
      <c r="I599" s="394" t="s">
        <v>255</v>
      </c>
      <c r="J599" s="422"/>
      <c r="K599" s="422"/>
      <c r="L599" s="422"/>
      <c r="M599" s="422"/>
      <c r="N599" s="422"/>
      <c r="O599" s="422"/>
      <c r="P599" s="422"/>
      <c r="Q599" s="422"/>
      <c r="R599" s="422"/>
      <c r="S599" s="422"/>
      <c r="T599" s="422"/>
      <c r="U599" s="422"/>
      <c r="V599" s="423"/>
      <c r="W599" s="394" t="s">
        <v>475</v>
      </c>
      <c r="X599" s="423"/>
      <c r="Y599" s="394" t="s">
        <v>529</v>
      </c>
      <c r="Z599" s="422"/>
      <c r="AA599" s="422"/>
      <c r="AB599" s="423"/>
      <c r="AC599" s="377" t="s">
        <v>600</v>
      </c>
      <c r="AD599" s="394" t="s">
        <v>641</v>
      </c>
      <c r="AE599" s="423"/>
      <c r="AF599" s="378"/>
    </row>
    <row r="600" spans="1:32" ht="14.25" customHeight="1" thickTop="1" x14ac:dyDescent="0.2">
      <c r="A600" s="705" t="s">
        <v>743</v>
      </c>
      <c r="B600" s="394" t="s">
        <v>62</v>
      </c>
      <c r="C600" s="394" t="s">
        <v>108</v>
      </c>
      <c r="D600" s="394" t="s">
        <v>128</v>
      </c>
      <c r="E600" s="394" t="s">
        <v>172</v>
      </c>
      <c r="F600" s="394" t="s">
        <v>188</v>
      </c>
      <c r="G600" s="394" t="s">
        <v>223</v>
      </c>
      <c r="H600" s="394" t="s">
        <v>107</v>
      </c>
      <c r="I600" s="394" t="s">
        <v>256</v>
      </c>
      <c r="J600" s="394" t="s">
        <v>273</v>
      </c>
      <c r="K600" s="394" t="s">
        <v>329</v>
      </c>
      <c r="L600" s="378"/>
      <c r="M600" s="394" t="s">
        <v>344</v>
      </c>
      <c r="N600" s="378"/>
      <c r="O600" s="394" t="s">
        <v>360</v>
      </c>
      <c r="P600" s="394" t="s">
        <v>373</v>
      </c>
      <c r="Q600" s="394" t="s">
        <v>376</v>
      </c>
      <c r="R600" s="394" t="s">
        <v>383</v>
      </c>
      <c r="S600" s="394" t="s">
        <v>394</v>
      </c>
      <c r="T600" s="394" t="s">
        <v>397</v>
      </c>
      <c r="U600" s="394" t="s">
        <v>404</v>
      </c>
      <c r="V600" s="394" t="s">
        <v>466</v>
      </c>
      <c r="W600" s="394" t="s">
        <v>476</v>
      </c>
      <c r="X600" s="394" t="s">
        <v>504</v>
      </c>
      <c r="Y600" s="394" t="s">
        <v>530</v>
      </c>
      <c r="Z600" s="394" t="s">
        <v>575</v>
      </c>
      <c r="AA600" s="394" t="s">
        <v>590</v>
      </c>
      <c r="AB600" s="394" t="s">
        <v>597</v>
      </c>
      <c r="AC600" s="394" t="s">
        <v>600</v>
      </c>
      <c r="AD600" s="394" t="s">
        <v>641</v>
      </c>
      <c r="AE600" s="394" t="s">
        <v>718</v>
      </c>
      <c r="AF600" s="378"/>
    </row>
    <row r="601" spans="1:32" ht="13.5" customHeight="1" thickBot="1" x14ac:dyDescent="0.25">
      <c r="A601" s="706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78"/>
      <c r="M601" s="395"/>
      <c r="N601" s="378"/>
      <c r="O601" s="395"/>
      <c r="P601" s="395"/>
      <c r="Q601" s="395"/>
      <c r="R601" s="395"/>
      <c r="S601" s="395"/>
      <c r="T601" s="395"/>
      <c r="U601" s="395"/>
      <c r="V601" s="395"/>
      <c r="W601" s="395"/>
      <c r="X601" s="395"/>
      <c r="Y601" s="395"/>
      <c r="Z601" s="395"/>
      <c r="AA601" s="395"/>
      <c r="AB601" s="395"/>
      <c r="AC601" s="395"/>
      <c r="AD601" s="395"/>
      <c r="AE601" s="395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360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616.5</v>
      </c>
      <c r="E602" s="46">
        <f>IFERROR(Y104*1,"0")+IFERROR(Y105*1,"0")+IFERROR(Y106*1,"0")+IFERROR(Y110*1,"0")+IFERROR(Y111*1,"0")+IFERROR(Y112*1,"0")+IFERROR(Y113*1,"0")+IFERROR(Y114*1,"0")</f>
        <v>1890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1219.5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46">
        <f>IFERROR(Y188*1,"0")+IFERROR(Y189*1,"0")+IFERROR(Y190*1,"0")+IFERROR(Y191*1,"0")+IFERROR(Y192*1,"0")+IFERROR(Y193*1,"0")+IFERROR(Y194*1,"0")+IFERROR(Y195*1,"0")</f>
        <v>0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513.59999999999991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0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0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0</v>
      </c>
      <c r="V602" s="46">
        <f>IFERROR(Y361*1,"0")+IFERROR(Y365*1,"0")+IFERROR(Y366*1,"0")+IFERROR(Y367*1,"0")</f>
        <v>718.2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0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16.8</v>
      </c>
      <c r="Z602" s="46">
        <f>IFERROR(Y466*1,"0")+IFERROR(Y470*1,"0")+IFERROR(Y471*1,"0")+IFERROR(Y472*1,"0")+IFERROR(Y473*1,"0")+IFERROR(Y474*1,"0")+IFERROR(Y475*1,"0")+IFERROR(Y479*1,"0")</f>
        <v>144.9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xxFsFnz3H8495oGce4d69tBhiulSsl/6Cb6nEE5oSE3VTlP6z7YWIahx7oKixDHHwzhXKnf7o/cvFUmVMd2JQg==" saltValue="CBSIJIOfa4uNV1heGQmn4g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64"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D571:E571"/>
    <mergeCell ref="D522:E522"/>
    <mergeCell ref="A202:O203"/>
    <mergeCell ref="A329:O330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P385:T385"/>
    <mergeCell ref="P310:V310"/>
    <mergeCell ref="D57:E57"/>
    <mergeCell ref="Y17:Y18"/>
    <mergeCell ref="N17:N18"/>
    <mergeCell ref="D120:E120"/>
    <mergeCell ref="F17:F18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P436:T436"/>
    <mergeCell ref="A20:Z20"/>
    <mergeCell ref="P493:V493"/>
    <mergeCell ref="D452:E452"/>
    <mergeCell ref="P536:T536"/>
    <mergeCell ref="P123:T123"/>
    <mergeCell ref="P529:V529"/>
    <mergeCell ref="P358:V358"/>
    <mergeCell ref="A411:O412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M17:M18"/>
    <mergeCell ref="A531:Z531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D449:E449"/>
    <mergeCell ref="D151:E151"/>
    <mergeCell ref="A64:O65"/>
    <mergeCell ref="D321:E321"/>
    <mergeCell ref="P278:T278"/>
    <mergeCell ref="D150:E150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409:T409"/>
    <mergeCell ref="D461:E461"/>
    <mergeCell ref="D200:E200"/>
    <mergeCell ref="P555:T555"/>
    <mergeCell ref="D436:E436"/>
    <mergeCell ref="A476:O477"/>
    <mergeCell ref="A305:O306"/>
    <mergeCell ref="D534:E534"/>
    <mergeCell ref="D292:E292"/>
    <mergeCell ref="D227:E227"/>
    <mergeCell ref="P321:T32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05:O506"/>
    <mergeCell ref="D269:E269"/>
    <mergeCell ref="P275:V275"/>
    <mergeCell ref="A567:Z567"/>
    <mergeCell ref="A157:O158"/>
    <mergeCell ref="P27:T27"/>
    <mergeCell ref="P325:T325"/>
    <mergeCell ref="D206:E206"/>
    <mergeCell ref="P561:T561"/>
    <mergeCell ref="Y599:AB599"/>
    <mergeCell ref="D504:E504"/>
    <mergeCell ref="P390:T390"/>
    <mergeCell ref="P241:V241"/>
    <mergeCell ref="A66:Z66"/>
    <mergeCell ref="P41:V41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D39:E39"/>
    <mergeCell ref="P535:T535"/>
    <mergeCell ref="P212:T212"/>
    <mergeCell ref="A529:O530"/>
    <mergeCell ref="D349:E349"/>
    <mergeCell ref="P157:V157"/>
    <mergeCell ref="A209:Z209"/>
    <mergeCell ref="A38:Z38"/>
    <mergeCell ref="P520:V520"/>
    <mergeCell ref="A372:Z372"/>
    <mergeCell ref="B600:B601"/>
    <mergeCell ref="P299:T299"/>
    <mergeCell ref="D600:D601"/>
    <mergeCell ref="D138:E138"/>
    <mergeCell ref="P564:T564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D581:E581"/>
    <mergeCell ref="P538:T538"/>
    <mergeCell ref="D348:E348"/>
    <mergeCell ref="J9:M9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X600:X601"/>
    <mergeCell ref="P451:T451"/>
    <mergeCell ref="D335:E335"/>
    <mergeCell ref="Z600:Z601"/>
    <mergeCell ref="P245:T245"/>
    <mergeCell ref="P516:T516"/>
    <mergeCell ref="D201:E201"/>
    <mergeCell ref="D188:E188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74:E74"/>
    <mergeCell ref="D130:E130"/>
    <mergeCell ref="P87:T87"/>
    <mergeCell ref="P26:T26"/>
    <mergeCell ref="A13:M13"/>
    <mergeCell ref="A59:O60"/>
    <mergeCell ref="A15:M15"/>
    <mergeCell ref="A232:O233"/>
    <mergeCell ref="A324:Z324"/>
    <mergeCell ref="A109:Z109"/>
    <mergeCell ref="P597:V597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P600:P601"/>
    <mergeCell ref="D261:E261"/>
    <mergeCell ref="R600:R601"/>
    <mergeCell ref="D448:E448"/>
    <mergeCell ref="P442:T442"/>
    <mergeCell ref="P196:V196"/>
    <mergeCell ref="D546:E546"/>
    <mergeCell ref="P119:T119"/>
    <mergeCell ref="P183:V183"/>
    <mergeCell ref="P246:T246"/>
    <mergeCell ref="P133:V133"/>
    <mergeCell ref="D561:E561"/>
    <mergeCell ref="D390:E390"/>
    <mergeCell ref="P369:V369"/>
    <mergeCell ref="D403:E403"/>
    <mergeCell ref="A406:O407"/>
    <mergeCell ref="P239:T239"/>
    <mergeCell ref="Q9:R9"/>
    <mergeCell ref="D451:E451"/>
    <mergeCell ref="A331:Z331"/>
    <mergeCell ref="P49:V49"/>
    <mergeCell ref="P36:V36"/>
    <mergeCell ref="A303:Z303"/>
    <mergeCell ref="A159:Z159"/>
    <mergeCell ref="P78:T78"/>
    <mergeCell ref="Q11:R11"/>
    <mergeCell ref="P376:T376"/>
    <mergeCell ref="A395:Z395"/>
    <mergeCell ref="D260:E260"/>
    <mergeCell ref="A588:Z588"/>
    <mergeCell ref="P205:T205"/>
    <mergeCell ref="A322:O323"/>
    <mergeCell ref="D309:E309"/>
    <mergeCell ref="D113:E113"/>
    <mergeCell ref="P180:T180"/>
    <mergeCell ref="P68:T68"/>
    <mergeCell ref="P524:T524"/>
    <mergeCell ref="P253:V253"/>
    <mergeCell ref="P15:T16"/>
    <mergeCell ref="P544:T544"/>
    <mergeCell ref="D416:E416"/>
    <mergeCell ref="A146:O147"/>
    <mergeCell ref="P283:T283"/>
    <mergeCell ref="A543:Z543"/>
    <mergeCell ref="P581:T581"/>
    <mergeCell ref="D93:E93"/>
    <mergeCell ref="D391:E391"/>
    <mergeCell ref="P122:T122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65:V65"/>
    <mergeCell ref="A126:Z126"/>
    <mergeCell ref="P501:T501"/>
    <mergeCell ref="D251:E251"/>
    <mergeCell ref="A495:Z495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D5:E5"/>
    <mergeCell ref="P553:T553"/>
    <mergeCell ref="D290:E290"/>
    <mergeCell ref="D361:E361"/>
    <mergeCell ref="D417:E417"/>
    <mergeCell ref="P471:T471"/>
    <mergeCell ref="P28:T28"/>
    <mergeCell ref="P259:T259"/>
    <mergeCell ref="D69:E69"/>
    <mergeCell ref="A592:O597"/>
    <mergeCell ref="A240:O241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566:V566"/>
    <mergeCell ref="P445:T445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P30:T30"/>
    <mergeCell ref="P290:T290"/>
    <mergeCell ref="P141:V141"/>
    <mergeCell ref="A550:Z550"/>
    <mergeCell ref="P452:T452"/>
    <mergeCell ref="P233:V233"/>
    <mergeCell ref="P37:V37"/>
    <mergeCell ref="P104:T104"/>
    <mergeCell ref="B17:B18"/>
    <mergeCell ref="D479:E479"/>
    <mergeCell ref="A266:Z266"/>
    <mergeCell ref="D131:E131"/>
    <mergeCell ref="A431:Z431"/>
    <mergeCell ref="P506:V506"/>
    <mergeCell ref="P477:V477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H600:H601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dcRvOd3TD03YTDaFo+XWxfN8U804mSI2fs761yph6IiYazV9cSBibQl+/7l1j+ByOf7wgs0OxrHSBVCGsHy2Tw==" saltValue="k1NYAxud1KpFy8HQl0wS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1259</vt:i4>
      </vt:variant>
    </vt:vector>
  </HeadingPairs>
  <TitlesOfParts>
    <vt:vector size="12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2024-09-18T09:17:09Z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