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DFB4B6A-2565-4ADE-ACF5-4F825308B8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Y323" i="1" s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Y253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02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Y132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2" i="1" s="1"/>
  <c r="Y23" i="1"/>
  <c r="X23" i="1"/>
  <c r="X596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Y37" i="1"/>
  <c r="C60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2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Z80" i="1" s="1"/>
  <c r="BN78" i="1"/>
  <c r="BP78" i="1"/>
  <c r="Y81" i="1"/>
  <c r="Z84" i="1"/>
  <c r="Z89" i="1" s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602" i="1"/>
  <c r="Z105" i="1"/>
  <c r="Z107" i="1" s="1"/>
  <c r="BN105" i="1"/>
  <c r="BP105" i="1"/>
  <c r="Y108" i="1"/>
  <c r="Z111" i="1"/>
  <c r="Z115" i="1" s="1"/>
  <c r="BN111" i="1"/>
  <c r="BP111" i="1"/>
  <c r="Z113" i="1"/>
  <c r="BN113" i="1"/>
  <c r="F602" i="1"/>
  <c r="Z120" i="1"/>
  <c r="Z124" i="1" s="1"/>
  <c r="BN120" i="1"/>
  <c r="BP120" i="1"/>
  <c r="Z122" i="1"/>
  <c r="BN122" i="1"/>
  <c r="Y125" i="1"/>
  <c r="Z127" i="1"/>
  <c r="BN127" i="1"/>
  <c r="BP127" i="1"/>
  <c r="Z130" i="1"/>
  <c r="BN130" i="1"/>
  <c r="Y133" i="1"/>
  <c r="Z136" i="1"/>
  <c r="Z141" i="1" s="1"/>
  <c r="BN136" i="1"/>
  <c r="BP136" i="1"/>
  <c r="Z138" i="1"/>
  <c r="BN138" i="1"/>
  <c r="Z140" i="1"/>
  <c r="BN140" i="1"/>
  <c r="Z144" i="1"/>
  <c r="Z146" i="1" s="1"/>
  <c r="BN144" i="1"/>
  <c r="BP144" i="1"/>
  <c r="Y147" i="1"/>
  <c r="G602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BP175" i="1"/>
  <c r="BN175" i="1"/>
  <c r="Z175" i="1"/>
  <c r="Y184" i="1"/>
  <c r="BP189" i="1"/>
  <c r="BN189" i="1"/>
  <c r="Z189" i="1"/>
  <c r="BP193" i="1"/>
  <c r="BN193" i="1"/>
  <c r="Z193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Z232" i="1" s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M602" i="1"/>
  <c r="Y265" i="1"/>
  <c r="BP256" i="1"/>
  <c r="BN256" i="1"/>
  <c r="Z256" i="1"/>
  <c r="BP260" i="1"/>
  <c r="BN260" i="1"/>
  <c r="Z260" i="1"/>
  <c r="Y264" i="1"/>
  <c r="BP270" i="1"/>
  <c r="BN270" i="1"/>
  <c r="Z270" i="1"/>
  <c r="Z274" i="1" s="1"/>
  <c r="Y274" i="1"/>
  <c r="BP284" i="1"/>
  <c r="BN284" i="1"/>
  <c r="Z284" i="1"/>
  <c r="Z286" i="1" s="1"/>
  <c r="R602" i="1"/>
  <c r="BP293" i="1"/>
  <c r="BN293" i="1"/>
  <c r="Z293" i="1"/>
  <c r="Y310" i="1"/>
  <c r="BP317" i="1"/>
  <c r="BN317" i="1"/>
  <c r="Z317" i="1"/>
  <c r="BP321" i="1"/>
  <c r="BN321" i="1"/>
  <c r="Z321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45" i="1"/>
  <c r="Z357" i="1"/>
  <c r="BP355" i="1"/>
  <c r="BN355" i="1"/>
  <c r="Z355" i="1"/>
  <c r="Y357" i="1"/>
  <c r="F9" i="1"/>
  <c r="J9" i="1"/>
  <c r="Y170" i="1"/>
  <c r="Y177" i="1"/>
  <c r="Y596" i="1" s="1"/>
  <c r="BP181" i="1"/>
  <c r="Y594" i="1" s="1"/>
  <c r="BN181" i="1"/>
  <c r="Z181" i="1"/>
  <c r="Z183" i="1" s="1"/>
  <c r="BP191" i="1"/>
  <c r="BN191" i="1"/>
  <c r="Y593" i="1" s="1"/>
  <c r="Y595" i="1" s="1"/>
  <c r="Z191" i="1"/>
  <c r="BP195" i="1"/>
  <c r="BN195" i="1"/>
  <c r="Z195" i="1"/>
  <c r="Y197" i="1"/>
  <c r="J602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Z240" i="1"/>
  <c r="BP236" i="1"/>
  <c r="BN236" i="1"/>
  <c r="Z236" i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Z295" i="1"/>
  <c r="BP291" i="1"/>
  <c r="BN291" i="1"/>
  <c r="Z291" i="1"/>
  <c r="Y295" i="1"/>
  <c r="BP309" i="1"/>
  <c r="BN309" i="1"/>
  <c r="Z309" i="1"/>
  <c r="Z310" i="1" s="1"/>
  <c r="Y311" i="1"/>
  <c r="U602" i="1"/>
  <c r="Y322" i="1"/>
  <c r="BP314" i="1"/>
  <c r="BN314" i="1"/>
  <c r="Z314" i="1"/>
  <c r="BP319" i="1"/>
  <c r="BN319" i="1"/>
  <c r="Z319" i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Y394" i="1"/>
  <c r="I602" i="1"/>
  <c r="Y196" i="1"/>
  <c r="K602" i="1"/>
  <c r="Y252" i="1"/>
  <c r="O602" i="1"/>
  <c r="Y275" i="1"/>
  <c r="Y280" i="1"/>
  <c r="Q602" i="1"/>
  <c r="Y287" i="1"/>
  <c r="Y296" i="1"/>
  <c r="Y301" i="1"/>
  <c r="T602" i="1"/>
  <c r="Y306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Z351" i="1" s="1"/>
  <c r="Y358" i="1"/>
  <c r="Z368" i="1"/>
  <c r="BP366" i="1"/>
  <c r="BN366" i="1"/>
  <c r="Z366" i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Y519" i="1"/>
  <c r="BP517" i="1"/>
  <c r="BN517" i="1"/>
  <c r="Z517" i="1"/>
  <c r="X602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Z525" i="1"/>
  <c r="BP523" i="1"/>
  <c r="BN523" i="1"/>
  <c r="Z52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72" i="1" l="1"/>
  <c r="Z558" i="1"/>
  <c r="Z519" i="1"/>
  <c r="Z505" i="1"/>
  <c r="Z393" i="1"/>
  <c r="Z344" i="1"/>
  <c r="Z329" i="1"/>
  <c r="Z264" i="1"/>
  <c r="Z196" i="1"/>
  <c r="Z132" i="1"/>
  <c r="Y592" i="1"/>
  <c r="X595" i="1"/>
  <c r="Z541" i="1"/>
  <c r="Z476" i="1"/>
  <c r="Z453" i="1"/>
  <c r="Z322" i="1"/>
  <c r="Z218" i="1"/>
  <c r="Z177" i="1"/>
  <c r="Z169" i="1"/>
  <c r="Z36" i="1"/>
  <c r="Z597" i="1" l="1"/>
</calcChain>
</file>

<file path=xl/sharedStrings.xml><?xml version="1.0" encoding="utf-8"?>
<sst xmlns="http://schemas.openxmlformats.org/spreadsheetml/2006/main" count="2429" uniqueCount="764">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</sst>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6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45555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Пятница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15</v>
      </c>
      <c r="Y86" s="381">
        <f t="shared" si="16"/>
        <v>16.2</v>
      </c>
      <c r="Z86" s="36">
        <f>IFERROR(IF(Y86=0,"",ROUNDUP(Y86/H86,0)*0.00502),"")</f>
        <v>4.5179999999999998E-2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15.833333333333332</v>
      </c>
      <c r="BN86" s="64">
        <f t="shared" si="18"/>
        <v>17.099999999999998</v>
      </c>
      <c r="BO86" s="64">
        <f t="shared" si="19"/>
        <v>3.561253561253562E-2</v>
      </c>
      <c r="BP86" s="64">
        <f t="shared" si="20"/>
        <v>3.8461538461538464E-2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15</v>
      </c>
      <c r="Y87" s="381">
        <f t="shared" si="16"/>
        <v>16.2</v>
      </c>
      <c r="Z87" s="36">
        <f>IFERROR(IF(Y87=0,"",ROUNDUP(Y87/H87,0)*0.00502),"")</f>
        <v>4.5179999999999998E-2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15.833333333333332</v>
      </c>
      <c r="BN87" s="64">
        <f t="shared" si="18"/>
        <v>17.099999999999998</v>
      </c>
      <c r="BO87" s="64">
        <f t="shared" si="19"/>
        <v>3.561253561253562E-2</v>
      </c>
      <c r="BP87" s="64">
        <f t="shared" si="20"/>
        <v>3.8461538461538464E-2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15</v>
      </c>
      <c r="Y88" s="381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25</v>
      </c>
      <c r="Y89" s="382">
        <f>IFERROR(Y83/H83,"0")+IFERROR(Y84/H84,"0")+IFERROR(Y85/H85,"0")+IFERROR(Y86/H86,"0")+IFERROR(Y87/H87,"0")+IFERROR(Y88/H88,"0")</f>
        <v>27</v>
      </c>
      <c r="Z89" s="382">
        <f>IFERROR(IF(Z83="",0,Z83),"0")+IFERROR(IF(Z84="",0,Z84),"0")+IFERROR(IF(Z85="",0,Z85),"0")+IFERROR(IF(Z86="",0,Z86),"0")+IFERROR(IF(Z87="",0,Z87),"0")+IFERROR(IF(Z88="",0,Z88),"0")</f>
        <v>0.13553999999999999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45</v>
      </c>
      <c r="Y90" s="382">
        <f>IFERROR(SUM(Y83:Y88),"0")</f>
        <v>48.599999999999994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11" t="s">
        <v>200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201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8</v>
      </c>
      <c r="Y131" s="381">
        <f>IFERROR(IF(X131="",0,CEILING((X131/$H131),1)*$H131),"")</f>
        <v>9.6</v>
      </c>
      <c r="Z131" s="36">
        <f>IFERROR(IF(Y131=0,"",ROUNDUP(Y131/H131,0)*0.00753),"")</f>
        <v>3.0120000000000001E-2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8.6666666666666679</v>
      </c>
      <c r="BN131" s="64">
        <f>IFERROR(Y131*I131/H131,"0")</f>
        <v>10.4</v>
      </c>
      <c r="BO131" s="64">
        <f>IFERROR(1/J131*(X131/H131),"0")</f>
        <v>2.1367521367521368E-2</v>
      </c>
      <c r="BP131" s="64">
        <f>IFERROR(1/J131*(Y131/H131),"0")</f>
        <v>2.564102564102564E-2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3.3333333333333335</v>
      </c>
      <c r="Y132" s="382">
        <f>IFERROR(Y127/H127,"0")+IFERROR(Y128/H128,"0")+IFERROR(Y129/H129,"0")+IFERROR(Y130/H130,"0")+IFERROR(Y131/H131,"0")</f>
        <v>4</v>
      </c>
      <c r="Z132" s="382">
        <f>IFERROR(IF(Z127="",0,Z127),"0")+IFERROR(IF(Z128="",0,Z128),"0")+IFERROR(IF(Z129="",0,Z129),"0")+IFERROR(IF(Z130="",0,Z130),"0")+IFERROR(IF(Z131="",0,Z131),"0")</f>
        <v>3.0120000000000001E-2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8</v>
      </c>
      <c r="Y133" s="382">
        <f>IFERROR(SUM(Y127:Y131),"0")</f>
        <v>9.6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80</v>
      </c>
      <c r="Y150" s="381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25</v>
      </c>
      <c r="Y152" s="382">
        <f>IFERROR(Y150/H150,"0")+IFERROR(Y151/H151,"0")</f>
        <v>25</v>
      </c>
      <c r="Z152" s="382">
        <f>IFERROR(IF(Z150="",0,Z150),"0")+IFERROR(IF(Z151="",0,Z151),"0")</f>
        <v>0.18825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80</v>
      </c>
      <c r="Y153" s="382">
        <f>IFERROR(SUM(Y150:Y151),"0")</f>
        <v>80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35</v>
      </c>
      <c r="Y155" s="381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12.5</v>
      </c>
      <c r="Y157" s="382">
        <f>IFERROR(Y155/H155,"0")+IFERROR(Y156/H156,"0")</f>
        <v>13</v>
      </c>
      <c r="Z157" s="382">
        <f>IFERROR(IF(Z155="",0,Z155),"0")+IFERROR(IF(Z156="",0,Z156),"0")</f>
        <v>9.7890000000000005E-2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35</v>
      </c>
      <c r="Y158" s="382">
        <f>IFERROR(SUM(Y155:Y156),"0")</f>
        <v>36.4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33</v>
      </c>
      <c r="Y161" s="381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12.5</v>
      </c>
      <c r="Y162" s="382">
        <f>IFERROR(Y160/H160,"0")+IFERROR(Y161/H161,"0")</f>
        <v>13</v>
      </c>
      <c r="Z162" s="382">
        <f>IFERROR(IF(Z160="",0,Z160),"0")+IFERROR(IF(Z161="",0,Z161),"0")</f>
        <v>9.7890000000000005E-2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33</v>
      </c>
      <c r="Y163" s="382">
        <f>IFERROR(SUM(Y160:Y161),"0")</f>
        <v>34.32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40</v>
      </c>
      <c r="Y167" s="381">
        <f>IFERROR(IF(X167="",0,CEILING((X167/$H167),1)*$H167),"")</f>
        <v>42</v>
      </c>
      <c r="Z167" s="36">
        <f>IFERROR(IF(Y167=0,"",ROUNDUP(Y167/H167,0)*0.00753),"")</f>
        <v>0.10542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42.666666666666664</v>
      </c>
      <c r="BN167" s="64">
        <f>IFERROR(Y167*I167/H167,"0")</f>
        <v>44.800000000000004</v>
      </c>
      <c r="BO167" s="64">
        <f>IFERROR(1/J167*(X167/H167),"0")</f>
        <v>8.5470085470085472E-2</v>
      </c>
      <c r="BP167" s="64">
        <f>IFERROR(1/J167*(Y167/H167),"0")</f>
        <v>8.9743589743589744E-2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13.333333333333334</v>
      </c>
      <c r="Y169" s="382">
        <f>IFERROR(Y166/H166,"0")+IFERROR(Y167/H167,"0")+IFERROR(Y168/H168,"0")</f>
        <v>14</v>
      </c>
      <c r="Z169" s="382">
        <f>IFERROR(IF(Z166="",0,Z166),"0")+IFERROR(IF(Z167="",0,Z167),"0")+IFERROR(IF(Z168="",0,Z168),"0")</f>
        <v>0.10542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40</v>
      </c>
      <c r="Y170" s="382">
        <f>IFERROR(SUM(Y166:Y168),"0")</f>
        <v>42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60</v>
      </c>
      <c r="Y182" s="381">
        <f>IFERROR(IF(X182="",0,CEILING((X182/$H182),1)*$H182),"")</f>
        <v>60</v>
      </c>
      <c r="Z182" s="36">
        <f>IFERROR(IF(Y182=0,"",ROUNDUP(Y182/H182,0)*0.00753),"")</f>
        <v>0.15060000000000001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65.44</v>
      </c>
      <c r="BN182" s="64">
        <f>IFERROR(Y182*I182/H182,"0")</f>
        <v>65.44</v>
      </c>
      <c r="BO182" s="64">
        <f>IFERROR(1/J182*(X182/H182),"0")</f>
        <v>0.12820512820512819</v>
      </c>
      <c r="BP182" s="64">
        <f>IFERROR(1/J182*(Y182/H182),"0")</f>
        <v>0.12820512820512819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20</v>
      </c>
      <c r="Y183" s="382">
        <f>IFERROR(Y180/H180,"0")+IFERROR(Y181/H181,"0")+IFERROR(Y182/H182,"0")</f>
        <v>20</v>
      </c>
      <c r="Z183" s="382">
        <f>IFERROR(IF(Z180="",0,Z180),"0")+IFERROR(IF(Z181="",0,Z181),"0")+IFERROR(IF(Z182="",0,Z182),"0")</f>
        <v>0.15060000000000001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60</v>
      </c>
      <c r="Y184" s="382">
        <f>IFERROR(SUM(Y180:Y182),"0")</f>
        <v>60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105</v>
      </c>
      <c r="Y191" s="381">
        <f t="shared" si="26"/>
        <v>105</v>
      </c>
      <c r="Z191" s="36">
        <f>IFERROR(IF(Y191=0,"",ROUNDUP(Y191/H191,0)*0.00502),"")</f>
        <v>0.251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111.5</v>
      </c>
      <c r="BN191" s="64">
        <f t="shared" si="28"/>
        <v>111.5</v>
      </c>
      <c r="BO191" s="64">
        <f t="shared" si="29"/>
        <v>0.21367521367521369</v>
      </c>
      <c r="BP191" s="64">
        <f t="shared" si="30"/>
        <v>0.21367521367521369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70</v>
      </c>
      <c r="Y192" s="381">
        <f t="shared" si="26"/>
        <v>71.400000000000006</v>
      </c>
      <c r="Z192" s="36">
        <f>IFERROR(IF(Y192=0,"",ROUNDUP(Y192/H192,0)*0.00502),"")</f>
        <v>0.17068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74.333333333333329</v>
      </c>
      <c r="BN192" s="64">
        <f t="shared" si="28"/>
        <v>75.820000000000007</v>
      </c>
      <c r="BO192" s="64">
        <f t="shared" si="29"/>
        <v>0.14245014245014245</v>
      </c>
      <c r="BP192" s="64">
        <f t="shared" si="30"/>
        <v>0.14529914529914531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105</v>
      </c>
      <c r="Y193" s="381">
        <f t="shared" si="26"/>
        <v>105</v>
      </c>
      <c r="Z193" s="36">
        <f>IFERROR(IF(Y193=0,"",ROUNDUP(Y193/H193,0)*0.00502),"")</f>
        <v>0.251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110.00000000000001</v>
      </c>
      <c r="BN193" s="64">
        <f t="shared" si="28"/>
        <v>110.00000000000001</v>
      </c>
      <c r="BO193" s="64">
        <f t="shared" si="29"/>
        <v>0.21367521367521369</v>
      </c>
      <c r="BP193" s="64">
        <f t="shared" si="30"/>
        <v>0.21367521367521369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133.33333333333331</v>
      </c>
      <c r="Y196" s="382">
        <f>IFERROR(Y188/H188,"0")+IFERROR(Y189/H189,"0")+IFERROR(Y190/H190,"0")+IFERROR(Y191/H191,"0")+IFERROR(Y192/H192,"0")+IFERROR(Y193/H193,"0")+IFERROR(Y194/H194,"0")+IFERROR(Y195/H195,"0")</f>
        <v>134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0.67267999999999994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280</v>
      </c>
      <c r="Y197" s="382">
        <f>IFERROR(SUM(Y188:Y195),"0")</f>
        <v>281.39999999999998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300</v>
      </c>
      <c r="Y212" s="381">
        <f t="shared" si="31"/>
        <v>302.40000000000003</v>
      </c>
      <c r="Z212" s="36">
        <f>IFERROR(IF(Y212=0,"",ROUNDUP(Y212/H212,0)*0.00937),"")</f>
        <v>0.52471999999999996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311.66666666666663</v>
      </c>
      <c r="BN212" s="64">
        <f t="shared" si="33"/>
        <v>314.16000000000003</v>
      </c>
      <c r="BO212" s="64">
        <f t="shared" si="34"/>
        <v>0.46296296296296291</v>
      </c>
      <c r="BP212" s="64">
        <f t="shared" si="35"/>
        <v>0.46666666666666667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55.55555555555555</v>
      </c>
      <c r="Y218" s="382">
        <f>IFERROR(Y210/H210,"0")+IFERROR(Y211/H211,"0")+IFERROR(Y212/H212,"0")+IFERROR(Y213/H213,"0")+IFERROR(Y214/H214,"0")+IFERROR(Y215/H215,"0")+IFERROR(Y216/H216,"0")+IFERROR(Y217/H217,"0")</f>
        <v>56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0.52471999999999996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300</v>
      </c>
      <c r="Y219" s="382">
        <f>IFERROR(SUM(Y210:Y217),"0")</f>
        <v>302.40000000000003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80</v>
      </c>
      <c r="Y230" s="381">
        <f t="shared" si="36"/>
        <v>81.599999999999994</v>
      </c>
      <c r="Z230" s="36">
        <f t="shared" si="41"/>
        <v>0.25602000000000003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89.066666666666677</v>
      </c>
      <c r="BN230" s="64">
        <f t="shared" si="38"/>
        <v>90.847999999999999</v>
      </c>
      <c r="BO230" s="64">
        <f t="shared" si="39"/>
        <v>0.21367521367521369</v>
      </c>
      <c r="BP230" s="64">
        <f t="shared" si="40"/>
        <v>0.21794871794871795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33.333333333333336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34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0.25602000000000003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80</v>
      </c>
      <c r="Y233" s="382">
        <f>IFERROR(SUM(Y221:Y231),"0")</f>
        <v>81.599999999999994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24</v>
      </c>
      <c r="Y260" s="381">
        <f t="shared" si="47"/>
        <v>24</v>
      </c>
      <c r="Z260" s="36">
        <f>IFERROR(IF(Y260=0,"",ROUNDUP(Y260/H260,0)*0.00937),"")</f>
        <v>5.6219999999999999E-2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25.44</v>
      </c>
      <c r="BN260" s="64">
        <f t="shared" si="49"/>
        <v>25.44</v>
      </c>
      <c r="BO260" s="64">
        <f t="shared" si="50"/>
        <v>0.05</v>
      </c>
      <c r="BP260" s="64">
        <f t="shared" si="51"/>
        <v>0.05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80</v>
      </c>
      <c r="Y263" s="381">
        <f t="shared" si="47"/>
        <v>80</v>
      </c>
      <c r="Z263" s="36">
        <f>IFERROR(IF(Y263=0,"",ROUNDUP(Y263/H263,0)*0.00937),"")</f>
        <v>0.18740000000000001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84.800000000000011</v>
      </c>
      <c r="BN263" s="64">
        <f t="shared" si="49"/>
        <v>84.800000000000011</v>
      </c>
      <c r="BO263" s="64">
        <f t="shared" si="50"/>
        <v>0.16666666666666666</v>
      </c>
      <c r="BP263" s="64">
        <f t="shared" si="51"/>
        <v>0.16666666666666666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26</v>
      </c>
      <c r="Y264" s="382">
        <f>IFERROR(Y256/H256,"0")+IFERROR(Y257/H257,"0")+IFERROR(Y258/H258,"0")+IFERROR(Y259/H259,"0")+IFERROR(Y260/H260,"0")+IFERROR(Y261/H261,"0")+IFERROR(Y262/H262,"0")+IFERROR(Y263/H263,"0")</f>
        <v>26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0.24362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104</v>
      </c>
      <c r="Y265" s="382">
        <f>IFERROR(SUM(Y256:Y263),"0")</f>
        <v>104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72" t="s">
        <v>365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366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43" t="s">
        <v>411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412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40</v>
      </c>
      <c r="Y318" s="381">
        <f t="shared" si="57"/>
        <v>40</v>
      </c>
      <c r="Z318" s="36">
        <f>IFERROR(IF(Y318=0,"",ROUNDUP(Y318/H318,0)*0.00937),"")</f>
        <v>9.3700000000000006E-2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42.400000000000006</v>
      </c>
      <c r="BN318" s="64">
        <f t="shared" si="59"/>
        <v>42.400000000000006</v>
      </c>
      <c r="BO318" s="64">
        <f t="shared" si="60"/>
        <v>8.3333333333333329E-2</v>
      </c>
      <c r="BP318" s="64">
        <f t="shared" si="61"/>
        <v>8.3333333333333329E-2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40</v>
      </c>
      <c r="Y321" s="381">
        <f t="shared" si="57"/>
        <v>40</v>
      </c>
      <c r="Z321" s="36">
        <f>IFERROR(IF(Y321=0,"",ROUNDUP(Y321/H321,0)*0.00937),"")</f>
        <v>9.3700000000000006E-2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42.400000000000006</v>
      </c>
      <c r="BN321" s="64">
        <f t="shared" si="59"/>
        <v>42.400000000000006</v>
      </c>
      <c r="BO321" s="64">
        <f t="shared" si="60"/>
        <v>8.3333333333333329E-2</v>
      </c>
      <c r="BP321" s="64">
        <f t="shared" si="61"/>
        <v>8.3333333333333329E-2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20</v>
      </c>
      <c r="Y322" s="382">
        <f>IFERROR(Y314/H314,"0")+IFERROR(Y315/H315,"0")+IFERROR(Y316/H316,"0")+IFERROR(Y317/H317,"0")+IFERROR(Y318/H318,"0")+IFERROR(Y319/H319,"0")+IFERROR(Y320/H320,"0")+IFERROR(Y321/H321,"0")</f>
        <v>20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0.18740000000000001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80</v>
      </c>
      <c r="Y323" s="382">
        <f>IFERROR(SUM(Y314:Y321),"0")</f>
        <v>80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300</v>
      </c>
      <c r="Y373" s="381">
        <f t="shared" ref="Y373:Y381" si="67">IFERROR(IF(X373="",0,CEILING((X373/$H373),1)*$H373),"")</f>
        <v>300</v>
      </c>
      <c r="Z373" s="36">
        <f>IFERROR(IF(Y373=0,"",ROUNDUP(Y373/H373,0)*0.02175),"")</f>
        <v>0.43499999999999994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309.60000000000002</v>
      </c>
      <c r="BN373" s="64">
        <f t="shared" ref="BN373:BN381" si="69">IFERROR(Y373*I373/H373,"0")</f>
        <v>309.60000000000002</v>
      </c>
      <c r="BO373" s="64">
        <f t="shared" ref="BO373:BO381" si="70">IFERROR(1/J373*(X373/H373),"0")</f>
        <v>0.41666666666666663</v>
      </c>
      <c r="BP373" s="64">
        <f t="shared" ref="BP373:BP381" si="71">IFERROR(1/J373*(Y373/H373),"0")</f>
        <v>0.41666666666666663</v>
      </c>
    </row>
    <row r="374" spans="1:68" ht="27" customHeight="1" x14ac:dyDescent="0.25">
      <c r="A374" s="54" t="s">
        <v>477</v>
      </c>
      <c r="B374" s="54" t="s">
        <v>479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300</v>
      </c>
      <c r="Y375" s="381">
        <f t="shared" si="67"/>
        <v>300</v>
      </c>
      <c r="Z375" s="36">
        <f>IFERROR(IF(Y375=0,"",ROUNDUP(Y375/H375,0)*0.02175),"")</f>
        <v>0.43499999999999994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309.60000000000002</v>
      </c>
      <c r="BN375" s="64">
        <f t="shared" si="69"/>
        <v>309.60000000000002</v>
      </c>
      <c r="BO375" s="64">
        <f t="shared" si="70"/>
        <v>0.41666666666666663</v>
      </c>
      <c r="BP375" s="64">
        <f t="shared" si="71"/>
        <v>0.41666666666666663</v>
      </c>
    </row>
    <row r="376" spans="1:68" ht="27" customHeight="1" x14ac:dyDescent="0.25">
      <c r="A376" s="54" t="s">
        <v>480</v>
      </c>
      <c r="B376" s="54" t="s">
        <v>482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500</v>
      </c>
      <c r="Y378" s="381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73.333333333333343</v>
      </c>
      <c r="Y382" s="382">
        <f>IFERROR(Y373/H373,"0")+IFERROR(Y374/H374,"0")+IFERROR(Y375/H375,"0")+IFERROR(Y376/H376,"0")+IFERROR(Y377/H377,"0")+IFERROR(Y378/H378,"0")+IFERROR(Y379/H379,"0")+IFERROR(Y380/H380,"0")+IFERROR(Y381/H381,"0")</f>
        <v>74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1.6094999999999997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1100</v>
      </c>
      <c r="Y383" s="382">
        <f>IFERROR(SUM(Y373:Y381),"0")</f>
        <v>1110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0</v>
      </c>
      <c r="Y385" s="381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0</v>
      </c>
      <c r="Y387" s="382">
        <f>IFERROR(Y385/H385,"0")+IFERROR(Y386/H386,"0")</f>
        <v>0</v>
      </c>
      <c r="Z387" s="382">
        <f>IFERROR(IF(Z385="",0,Z385),"0")+IFERROR(IF(Z386="",0,Z386),"0")</f>
        <v>0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0</v>
      </c>
      <c r="Y388" s="382">
        <f>IFERROR(SUM(Y385:Y386),"0")</f>
        <v>0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4301051639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4301051560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30</v>
      </c>
      <c r="Y433" s="381">
        <f t="shared" si="72"/>
        <v>33.6</v>
      </c>
      <c r="Z433" s="36">
        <f>IFERROR(IF(Y433=0,"",ROUNDUP(Y433/H433,0)*0.00753),"")</f>
        <v>6.0240000000000002E-2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31.642857142857135</v>
      </c>
      <c r="BN433" s="64">
        <f t="shared" si="74"/>
        <v>35.44</v>
      </c>
      <c r="BO433" s="64">
        <f t="shared" si="75"/>
        <v>4.5787545787545784E-2</v>
      </c>
      <c r="BP433" s="64">
        <f t="shared" si="76"/>
        <v>5.128205128205128E-2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547</v>
      </c>
      <c r="B441" s="54" t="s">
        <v>548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17.5</v>
      </c>
      <c r="Y443" s="381">
        <f t="shared" si="72"/>
        <v>18.900000000000002</v>
      </c>
      <c r="Z443" s="36">
        <f t="shared" si="77"/>
        <v>4.5179999999999998E-2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18.583333333333332</v>
      </c>
      <c r="BN443" s="64">
        <f t="shared" si="74"/>
        <v>20.07</v>
      </c>
      <c r="BO443" s="64">
        <f t="shared" si="75"/>
        <v>3.5612535612535613E-2</v>
      </c>
      <c r="BP443" s="64">
        <f t="shared" si="76"/>
        <v>3.8461538461538464E-2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56.000000000000007</v>
      </c>
      <c r="Y452" s="381">
        <f t="shared" si="72"/>
        <v>57.12</v>
      </c>
      <c r="Z452" s="36">
        <f>IFERROR(IF(Y452=0,"",ROUNDUP(Y452/H452,0)*0.00753),"")</f>
        <v>0.25602000000000003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86.666666666666686</v>
      </c>
      <c r="BN452" s="64">
        <f t="shared" si="74"/>
        <v>88.4</v>
      </c>
      <c r="BO452" s="64">
        <f t="shared" si="75"/>
        <v>0.21367521367521369</v>
      </c>
      <c r="BP452" s="64">
        <f t="shared" si="76"/>
        <v>0.21794871794871795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48.80952380952381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51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0.36144000000000004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103.5</v>
      </c>
      <c r="Y454" s="382">
        <f>IFERROR(SUM(Y432:Y452),"0")</f>
        <v>109.62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3</v>
      </c>
      <c r="Y461" s="381">
        <f>IFERROR(IF(X461="",0,CEILING((X461/$H461),1)*$H461),"")</f>
        <v>3.5999999999999996</v>
      </c>
      <c r="Z461" s="36">
        <f>IFERROR(IF(Y461=0,"",ROUNDUP(Y461/H461,0)*0.00627),"")</f>
        <v>1.881E-2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4.5000000000000009</v>
      </c>
      <c r="BN461" s="64">
        <f>IFERROR(Y461*I461/H461,"0")</f>
        <v>5.3999999999999995</v>
      </c>
      <c r="BO461" s="64">
        <f>IFERROR(1/J461*(X461/H461),"0")</f>
        <v>1.2500000000000001E-2</v>
      </c>
      <c r="BP461" s="64">
        <f>IFERROR(1/J461*(Y461/H461),"0")</f>
        <v>1.4999999999999999E-2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2.5</v>
      </c>
      <c r="Y462" s="382">
        <f>IFERROR(Y461/H461,"0")</f>
        <v>3</v>
      </c>
      <c r="Z462" s="382">
        <f>IFERROR(IF(Z461="",0,Z461),"0")</f>
        <v>1.881E-2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3</v>
      </c>
      <c r="Y463" s="382">
        <f>IFERROR(SUM(Y461:Y461),"0")</f>
        <v>3.5999999999999996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3.3</v>
      </c>
      <c r="Y479" s="381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2.4999999999999996</v>
      </c>
      <c r="Y480" s="382">
        <f>IFERROR(Y479/H479,"0")</f>
        <v>3</v>
      </c>
      <c r="Z480" s="382">
        <f>IFERROR(IF(Z479="",0,Z479),"0")</f>
        <v>1.881E-2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3.3</v>
      </c>
      <c r="Y481" s="382">
        <f>IFERROR(SUM(Y479:Y479),"0")</f>
        <v>3.96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100</v>
      </c>
      <c r="Y500" s="381">
        <f t="shared" si="83"/>
        <v>100.32000000000001</v>
      </c>
      <c r="Z500" s="36">
        <f t="shared" si="84"/>
        <v>0.22724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106.81818181818181</v>
      </c>
      <c r="BN500" s="64">
        <f t="shared" si="86"/>
        <v>107.16</v>
      </c>
      <c r="BO500" s="64">
        <f t="shared" si="87"/>
        <v>0.18210955710955709</v>
      </c>
      <c r="BP500" s="64">
        <f t="shared" si="88"/>
        <v>0.18269230769230771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18.939393939393938</v>
      </c>
      <c r="Y505" s="382">
        <f>IFERROR(Y497/H497,"0")+IFERROR(Y498/H498,"0")+IFERROR(Y499/H499,"0")+IFERROR(Y500/H500,"0")+IFERROR(Y501/H501,"0")+IFERROR(Y502/H502,"0")+IFERROR(Y503/H503,"0")+IFERROR(Y504/H504,"0")</f>
        <v>19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0.22724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100</v>
      </c>
      <c r="Y506" s="382">
        <f>IFERROR(SUM(Y497:Y504),"0")</f>
        <v>100.32000000000001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48</v>
      </c>
      <c r="Y517" s="381">
        <f t="shared" si="89"/>
        <v>50.4</v>
      </c>
      <c r="Z517" s="36">
        <f>IFERROR(IF(Y517=0,"",ROUNDUP(Y517/H517,0)*0.00937),"")</f>
        <v>0.13117999999999999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50.8</v>
      </c>
      <c r="BN517" s="64">
        <f t="shared" si="91"/>
        <v>53.339999999999996</v>
      </c>
      <c r="BO517" s="64">
        <f t="shared" si="92"/>
        <v>0.1111111111111111</v>
      </c>
      <c r="BP517" s="64">
        <f t="shared" si="93"/>
        <v>0.11666666666666667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13.333333333333332</v>
      </c>
      <c r="Y519" s="382">
        <f>IFERROR(Y513/H513,"0")+IFERROR(Y514/H514,"0")+IFERROR(Y515/H515,"0")+IFERROR(Y516/H516,"0")+IFERROR(Y517/H517,"0")+IFERROR(Y518/H518,"0")</f>
        <v>14</v>
      </c>
      <c r="Z519" s="382">
        <f>IFERROR(IF(Z513="",0,Z513),"0")+IFERROR(IF(Z514="",0,Z514),"0")+IFERROR(IF(Z515="",0,Z515),"0")+IFERROR(IF(Z516="",0,Z516),"0")+IFERROR(IF(Z517="",0,Z517),"0")+IFERROR(IF(Z518="",0,Z518),"0")</f>
        <v>0.13117999999999999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48</v>
      </c>
      <c r="Y520" s="382">
        <f>IFERROR(SUM(Y513:Y518),"0")</f>
        <v>50.4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10</v>
      </c>
      <c r="Y569" s="381">
        <f>IFERROR(IF(X569="",0,CEILING((X569/$H569),1)*$H569),"")</f>
        <v>15.6</v>
      </c>
      <c r="Z569" s="36">
        <f>IFERROR(IF(Y569=0,"",ROUNDUP(Y569/H569,0)*0.02175),"")</f>
        <v>4.3499999999999997E-2</v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10.615384615384615</v>
      </c>
      <c r="BN569" s="64">
        <f>IFERROR(Y569*I569/H569,"0")</f>
        <v>16.559999999999999</v>
      </c>
      <c r="BO569" s="64">
        <f>IFERROR(1/J569*(X569/H569),"0")</f>
        <v>2.2893772893772896E-2</v>
      </c>
      <c r="BP569" s="64">
        <f>IFERROR(1/J569*(Y569/H569),"0")</f>
        <v>3.5714285714285712E-2</v>
      </c>
    </row>
    <row r="570" spans="1:68" ht="27" customHeight="1" x14ac:dyDescent="0.25">
      <c r="A570" s="54" t="s">
        <v>713</v>
      </c>
      <c r="B570" s="54" t="s">
        <v>714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1.2820512820512822</v>
      </c>
      <c r="Y572" s="382">
        <f>IFERROR(Y568/H568,"0")+IFERROR(Y569/H569,"0")+IFERROR(Y570/H570,"0")+IFERROR(Y571/H571,"0")</f>
        <v>2</v>
      </c>
      <c r="Z572" s="382">
        <f>IFERROR(IF(Z568="",0,Z568),"0")+IFERROR(IF(Z569="",0,Z569),"0")+IFERROR(IF(Z570="",0,Z570),"0")+IFERROR(IF(Z571="",0,Z571),"0")</f>
        <v>4.3499999999999997E-2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10</v>
      </c>
      <c r="Y573" s="382">
        <f>IFERROR(SUM(Y568:Y571),"0")</f>
        <v>15.6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2512.8000000000002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2553.8200000000002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2665.6064235764243</v>
      </c>
      <c r="Y593" s="382">
        <f>IFERROR(SUM(BN22:BN589),"0")</f>
        <v>2710.0460000000003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5</v>
      </c>
      <c r="Y594" s="38">
        <f>ROUNDUP(SUM(BP22:BP589),0)</f>
        <v>5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2790.6064235764243</v>
      </c>
      <c r="Y595" s="382">
        <f>GrossWeightTotalR+PalletQtyTotalR*25</f>
        <v>2835.0460000000003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540.58652458652455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552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5.1006299999999998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48.599999999999994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9.6</v>
      </c>
      <c r="G602" s="46">
        <f>IFERROR(Y150*1,"0")+IFERROR(Y151*1,"0")+IFERROR(Y155*1,"0")+IFERROR(Y156*1,"0")+IFERROR(Y160*1,"0")+IFERROR(Y161*1,"0")</f>
        <v>150.72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102</v>
      </c>
      <c r="I602" s="46">
        <f>IFERROR(Y188*1,"0")+IFERROR(Y189*1,"0")+IFERROR(Y190*1,"0")+IFERROR(Y191*1,"0")+IFERROR(Y192*1,"0")+IFERROR(Y193*1,"0")+IFERROR(Y194*1,"0")+IFERROR(Y195*1,"0")</f>
        <v>281.39999999999998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384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104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80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1110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113.22</v>
      </c>
      <c r="Z602" s="46">
        <f>IFERROR(Y466*1,"0")+IFERROR(Y470*1,"0")+IFERROR(Y471*1,"0")+IFERROR(Y472*1,"0")+IFERROR(Y473*1,"0")+IFERROR(Y474*1,"0")+IFERROR(Y475*1,"0")+IFERROR(Y479*1,"0")</f>
        <v>3.96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150.72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15.6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2024-09-19T09:47:52Z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