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91CB3D-732A-469F-A7D0-4C4F7B8684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Y578" i="1" s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Z523" i="1" s="1"/>
  <c r="BO522" i="1"/>
  <c r="BM522" i="1"/>
  <c r="Y522" i="1"/>
  <c r="BO521" i="1"/>
  <c r="BM521" i="1"/>
  <c r="Y521" i="1"/>
  <c r="X517" i="1"/>
  <c r="X516" i="1"/>
  <c r="BO515" i="1"/>
  <c r="BM515" i="1"/>
  <c r="Y515" i="1"/>
  <c r="Y516" i="1" s="1"/>
  <c r="P515" i="1"/>
  <c r="X513" i="1"/>
  <c r="X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AA589" i="1" s="1"/>
  <c r="P478" i="1"/>
  <c r="X475" i="1"/>
  <c r="X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P471" i="1"/>
  <c r="X468" i="1"/>
  <c r="X467" i="1"/>
  <c r="BO466" i="1"/>
  <c r="BM466" i="1"/>
  <c r="Y466" i="1"/>
  <c r="Y468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BP444" i="1" s="1"/>
  <c r="P444" i="1"/>
  <c r="BO443" i="1"/>
  <c r="BM443" i="1"/>
  <c r="Y443" i="1"/>
  <c r="Y445" i="1" s="1"/>
  <c r="P443" i="1"/>
  <c r="X441" i="1"/>
  <c r="X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Y355" i="1" s="1"/>
  <c r="P352" i="1"/>
  <c r="X350" i="1"/>
  <c r="X349" i="1"/>
  <c r="BO348" i="1"/>
  <c r="BM348" i="1"/>
  <c r="Y348" i="1"/>
  <c r="U589" i="1" s="1"/>
  <c r="P348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BP303" i="1" s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BP296" i="1" s="1"/>
  <c r="P296" i="1"/>
  <c r="BO295" i="1"/>
  <c r="BM295" i="1"/>
  <c r="Y295" i="1"/>
  <c r="Y297" i="1" s="1"/>
  <c r="P295" i="1"/>
  <c r="X293" i="1"/>
  <c r="X292" i="1"/>
  <c r="BO291" i="1"/>
  <c r="BM291" i="1"/>
  <c r="Y291" i="1"/>
  <c r="S589" i="1" s="1"/>
  <c r="P291" i="1"/>
  <c r="X288" i="1"/>
  <c r="X287" i="1"/>
  <c r="BO286" i="1"/>
  <c r="BM286" i="1"/>
  <c r="Y286" i="1"/>
  <c r="R589" i="1" s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589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Z57" i="1" l="1"/>
  <c r="BN57" i="1"/>
  <c r="Z71" i="1"/>
  <c r="BN71" i="1"/>
  <c r="Z80" i="1"/>
  <c r="BN80" i="1"/>
  <c r="Z193" i="1"/>
  <c r="BN193" i="1"/>
  <c r="Z236" i="1"/>
  <c r="BN236" i="1"/>
  <c r="Z296" i="1"/>
  <c r="BN296" i="1"/>
  <c r="Z306" i="1"/>
  <c r="BN306" i="1"/>
  <c r="Z373" i="1"/>
  <c r="BN373" i="1"/>
  <c r="Z401" i="1"/>
  <c r="BN401" i="1"/>
  <c r="Y406" i="1"/>
  <c r="Z472" i="1"/>
  <c r="BN472" i="1"/>
  <c r="AB589" i="1"/>
  <c r="Z30" i="1"/>
  <c r="BN30" i="1"/>
  <c r="Z94" i="1"/>
  <c r="BN94" i="1"/>
  <c r="Z98" i="1"/>
  <c r="BN98" i="1"/>
  <c r="Y101" i="1"/>
  <c r="Z122" i="1"/>
  <c r="BN122" i="1"/>
  <c r="Y127" i="1"/>
  <c r="Z141" i="1"/>
  <c r="BN141" i="1"/>
  <c r="Z178" i="1"/>
  <c r="BN178" i="1"/>
  <c r="Z203" i="1"/>
  <c r="BN203" i="1"/>
  <c r="Y220" i="1"/>
  <c r="Z223" i="1"/>
  <c r="BN223" i="1"/>
  <c r="Z247" i="1"/>
  <c r="BN247" i="1"/>
  <c r="Z259" i="1"/>
  <c r="BN259" i="1"/>
  <c r="Z320" i="1"/>
  <c r="BN320" i="1"/>
  <c r="Z361" i="1"/>
  <c r="BN361" i="1"/>
  <c r="Z421" i="1"/>
  <c r="BN421" i="1"/>
  <c r="Z444" i="1"/>
  <c r="BN444" i="1"/>
  <c r="Z491" i="1"/>
  <c r="BN491" i="1"/>
  <c r="BP243" i="1"/>
  <c r="BN243" i="1"/>
  <c r="Z243" i="1"/>
  <c r="BP312" i="1"/>
  <c r="BN312" i="1"/>
  <c r="Z312" i="1"/>
  <c r="BP342" i="1"/>
  <c r="BN342" i="1"/>
  <c r="Z342" i="1"/>
  <c r="BP379" i="1"/>
  <c r="BN379" i="1"/>
  <c r="Z379" i="1"/>
  <c r="BP405" i="1"/>
  <c r="BN405" i="1"/>
  <c r="Z405" i="1"/>
  <c r="BP436" i="1"/>
  <c r="BN436" i="1"/>
  <c r="Z436" i="1"/>
  <c r="BP487" i="1"/>
  <c r="BN487" i="1"/>
  <c r="Z487" i="1"/>
  <c r="BP511" i="1"/>
  <c r="BN511" i="1"/>
  <c r="Z511" i="1"/>
  <c r="BP522" i="1"/>
  <c r="BN522" i="1"/>
  <c r="Z522" i="1"/>
  <c r="Y536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B589" i="1"/>
  <c r="X581" i="1"/>
  <c r="X579" i="1"/>
  <c r="Z26" i="1"/>
  <c r="BN2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86" i="1"/>
  <c r="BN86" i="1"/>
  <c r="Z105" i="1"/>
  <c r="BN105" i="1"/>
  <c r="Y110" i="1"/>
  <c r="Z115" i="1"/>
  <c r="BN115" i="1"/>
  <c r="Z126" i="1"/>
  <c r="BN126" i="1"/>
  <c r="Y135" i="1"/>
  <c r="Z133" i="1"/>
  <c r="BN133" i="1"/>
  <c r="Y144" i="1"/>
  <c r="Z147" i="1"/>
  <c r="BN147" i="1"/>
  <c r="Y150" i="1"/>
  <c r="G589" i="1"/>
  <c r="Z168" i="1"/>
  <c r="BN168" i="1"/>
  <c r="H589" i="1"/>
  <c r="Z182" i="1"/>
  <c r="BN182" i="1"/>
  <c r="Z199" i="1"/>
  <c r="BN199" i="1"/>
  <c r="Z211" i="1"/>
  <c r="BN211" i="1"/>
  <c r="BP215" i="1"/>
  <c r="BN215" i="1"/>
  <c r="BP232" i="1"/>
  <c r="BN232" i="1"/>
  <c r="Z232" i="1"/>
  <c r="BP278" i="1"/>
  <c r="BN278" i="1"/>
  <c r="Z278" i="1"/>
  <c r="BP324" i="1"/>
  <c r="BN324" i="1"/>
  <c r="Z324" i="1"/>
  <c r="BP365" i="1"/>
  <c r="BN365" i="1"/>
  <c r="Z365" i="1"/>
  <c r="BP391" i="1"/>
  <c r="BN391" i="1"/>
  <c r="Z391" i="1"/>
  <c r="BP425" i="1"/>
  <c r="BN425" i="1"/>
  <c r="Z425" i="1"/>
  <c r="BP459" i="1"/>
  <c r="BN459" i="1"/>
  <c r="Z459" i="1"/>
  <c r="BP501" i="1"/>
  <c r="BN501" i="1"/>
  <c r="Z501" i="1"/>
  <c r="BP521" i="1"/>
  <c r="BN521" i="1"/>
  <c r="Z521" i="1"/>
  <c r="BP532" i="1"/>
  <c r="BN532" i="1"/>
  <c r="Z532" i="1"/>
  <c r="BP534" i="1"/>
  <c r="BN534" i="1"/>
  <c r="Z534" i="1"/>
  <c r="Y553" i="1"/>
  <c r="Y552" i="1"/>
  <c r="BP548" i="1"/>
  <c r="BN548" i="1"/>
  <c r="Z548" i="1"/>
  <c r="BP550" i="1"/>
  <c r="BN550" i="1"/>
  <c r="Z550" i="1"/>
  <c r="Y252" i="1"/>
  <c r="Y317" i="1"/>
  <c r="Y381" i="1"/>
  <c r="BP377" i="1"/>
  <c r="BP389" i="1"/>
  <c r="BN389" i="1"/>
  <c r="Z389" i="1"/>
  <c r="BP403" i="1"/>
  <c r="BN403" i="1"/>
  <c r="Z403" i="1"/>
  <c r="BP423" i="1"/>
  <c r="BN423" i="1"/>
  <c r="Z423" i="1"/>
  <c r="BP434" i="1"/>
  <c r="BN434" i="1"/>
  <c r="Z434" i="1"/>
  <c r="Y450" i="1"/>
  <c r="Y449" i="1"/>
  <c r="BP448" i="1"/>
  <c r="BN448" i="1"/>
  <c r="Z448" i="1"/>
  <c r="Z449" i="1" s="1"/>
  <c r="Y454" i="1"/>
  <c r="BP453" i="1"/>
  <c r="BN453" i="1"/>
  <c r="Z453" i="1"/>
  <c r="Z454" i="1" s="1"/>
  <c r="Y463" i="1"/>
  <c r="BP457" i="1"/>
  <c r="BN457" i="1"/>
  <c r="Z457" i="1"/>
  <c r="BP485" i="1"/>
  <c r="BN485" i="1"/>
  <c r="Z485" i="1"/>
  <c r="Y497" i="1"/>
  <c r="BP495" i="1"/>
  <c r="BN495" i="1"/>
  <c r="Z495" i="1"/>
  <c r="Y512" i="1"/>
  <c r="BP509" i="1"/>
  <c r="BN509" i="1"/>
  <c r="Z509" i="1"/>
  <c r="BP564" i="1"/>
  <c r="BN564" i="1"/>
  <c r="Z564" i="1"/>
  <c r="Y574" i="1"/>
  <c r="Y573" i="1"/>
  <c r="BP572" i="1"/>
  <c r="BN572" i="1"/>
  <c r="Z572" i="1"/>
  <c r="Z573" i="1" s="1"/>
  <c r="X580" i="1"/>
  <c r="X583" i="1"/>
  <c r="Z28" i="1"/>
  <c r="BN28" i="1"/>
  <c r="Z34" i="1"/>
  <c r="BN34" i="1"/>
  <c r="Z55" i="1"/>
  <c r="BN55" i="1"/>
  <c r="Z63" i="1"/>
  <c r="BN63" i="1"/>
  <c r="Z69" i="1"/>
  <c r="BN69" i="1"/>
  <c r="Z73" i="1"/>
  <c r="BN73" i="1"/>
  <c r="Z74" i="1"/>
  <c r="BN74" i="1"/>
  <c r="Z84" i="1"/>
  <c r="BN84" i="1"/>
  <c r="BP84" i="1"/>
  <c r="Z88" i="1"/>
  <c r="BN88" i="1"/>
  <c r="Z100" i="1"/>
  <c r="BN100" i="1"/>
  <c r="Z107" i="1"/>
  <c r="BN107" i="1"/>
  <c r="Z113" i="1"/>
  <c r="BN113" i="1"/>
  <c r="BP113" i="1"/>
  <c r="Y118" i="1"/>
  <c r="Z117" i="1"/>
  <c r="BN117" i="1"/>
  <c r="Z124" i="1"/>
  <c r="BN124" i="1"/>
  <c r="Z130" i="1"/>
  <c r="BN130" i="1"/>
  <c r="BP130" i="1"/>
  <c r="Z131" i="1"/>
  <c r="BN131" i="1"/>
  <c r="Y136" i="1"/>
  <c r="Z139" i="1"/>
  <c r="BN139" i="1"/>
  <c r="Z143" i="1"/>
  <c r="BN143" i="1"/>
  <c r="Y149" i="1"/>
  <c r="Z154" i="1"/>
  <c r="BN154" i="1"/>
  <c r="Y165" i="1"/>
  <c r="Z162" i="1"/>
  <c r="BN162" i="1"/>
  <c r="Y171" i="1"/>
  <c r="Z176" i="1"/>
  <c r="BN176" i="1"/>
  <c r="Z180" i="1"/>
  <c r="BN180" i="1"/>
  <c r="Z187" i="1"/>
  <c r="BN187" i="1"/>
  <c r="Y190" i="1"/>
  <c r="Z197" i="1"/>
  <c r="BN197" i="1"/>
  <c r="BP197" i="1"/>
  <c r="Y206" i="1"/>
  <c r="Z201" i="1"/>
  <c r="BN201" i="1"/>
  <c r="Z209" i="1"/>
  <c r="BN209" i="1"/>
  <c r="Z213" i="1"/>
  <c r="BN213" i="1"/>
  <c r="Z217" i="1"/>
  <c r="BN217" i="1"/>
  <c r="Y228" i="1"/>
  <c r="Z225" i="1"/>
  <c r="BN225" i="1"/>
  <c r="J589" i="1"/>
  <c r="Z234" i="1"/>
  <c r="BN234" i="1"/>
  <c r="Z238" i="1"/>
  <c r="BN238" i="1"/>
  <c r="Z245" i="1"/>
  <c r="BN245" i="1"/>
  <c r="Z249" i="1"/>
  <c r="BN249" i="1"/>
  <c r="M589" i="1"/>
  <c r="Z257" i="1"/>
  <c r="BN257" i="1"/>
  <c r="Z271" i="1"/>
  <c r="BN271" i="1"/>
  <c r="Q589" i="1"/>
  <c r="Z280" i="1"/>
  <c r="BN280" i="1"/>
  <c r="Z301" i="1"/>
  <c r="BN301" i="1"/>
  <c r="Y309" i="1"/>
  <c r="Z304" i="1"/>
  <c r="BN304" i="1"/>
  <c r="Z308" i="1"/>
  <c r="BN308" i="1"/>
  <c r="Y316" i="1"/>
  <c r="Z314" i="1"/>
  <c r="BN314" i="1"/>
  <c r="Y325" i="1"/>
  <c r="Z322" i="1"/>
  <c r="BN322" i="1"/>
  <c r="Z328" i="1"/>
  <c r="BN328" i="1"/>
  <c r="BP328" i="1"/>
  <c r="Y331" i="1"/>
  <c r="Y339" i="1"/>
  <c r="Z336" i="1"/>
  <c r="BN336" i="1"/>
  <c r="Y345" i="1"/>
  <c r="Z353" i="1"/>
  <c r="BN353" i="1"/>
  <c r="Z363" i="1"/>
  <c r="BN363" i="1"/>
  <c r="Z367" i="1"/>
  <c r="BN367" i="1"/>
  <c r="Z377" i="1"/>
  <c r="BN377" i="1"/>
  <c r="Y385" i="1"/>
  <c r="BP383" i="1"/>
  <c r="BN383" i="1"/>
  <c r="Z383" i="1"/>
  <c r="BP397" i="1"/>
  <c r="BN397" i="1"/>
  <c r="Z397" i="1"/>
  <c r="Y411" i="1"/>
  <c r="Y410" i="1"/>
  <c r="BP409" i="1"/>
  <c r="BN409" i="1"/>
  <c r="Z409" i="1"/>
  <c r="Z410" i="1" s="1"/>
  <c r="Y416" i="1"/>
  <c r="BP415" i="1"/>
  <c r="BN415" i="1"/>
  <c r="Z415" i="1"/>
  <c r="Z416" i="1" s="1"/>
  <c r="Y441" i="1"/>
  <c r="BP419" i="1"/>
  <c r="BN419" i="1"/>
  <c r="Z419" i="1"/>
  <c r="BP427" i="1"/>
  <c r="BN427" i="1"/>
  <c r="Z427" i="1"/>
  <c r="BP438" i="1"/>
  <c r="BN438" i="1"/>
  <c r="Z438" i="1"/>
  <c r="BP461" i="1"/>
  <c r="BN461" i="1"/>
  <c r="Z461" i="1"/>
  <c r="BP489" i="1"/>
  <c r="BN489" i="1"/>
  <c r="Z489" i="1"/>
  <c r="BP503" i="1"/>
  <c r="BN503" i="1"/>
  <c r="Z503" i="1"/>
  <c r="Y565" i="1"/>
  <c r="BP563" i="1"/>
  <c r="BN563" i="1"/>
  <c r="Z563" i="1"/>
  <c r="Z565" i="1" s="1"/>
  <c r="Y380" i="1"/>
  <c r="Y386" i="1"/>
  <c r="Y394" i="1"/>
  <c r="Y407" i="1"/>
  <c r="Y464" i="1"/>
  <c r="Z589" i="1"/>
  <c r="Y498" i="1"/>
  <c r="Y506" i="1"/>
  <c r="Y529" i="1"/>
  <c r="F9" i="1"/>
  <c r="J9" i="1"/>
  <c r="F10" i="1"/>
  <c r="Z22" i="1"/>
  <c r="Z23" i="1" s="1"/>
  <c r="BN22" i="1"/>
  <c r="BP22" i="1"/>
  <c r="Y23" i="1"/>
  <c r="Y37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BP56" i="1"/>
  <c r="BN56" i="1"/>
  <c r="Z56" i="1"/>
  <c r="D589" i="1"/>
  <c r="Y76" i="1"/>
  <c r="BP68" i="1"/>
  <c r="BN68" i="1"/>
  <c r="Z68" i="1"/>
  <c r="BP72" i="1"/>
  <c r="BN72" i="1"/>
  <c r="Z72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Y102" i="1"/>
  <c r="H9" i="1"/>
  <c r="Y24" i="1"/>
  <c r="BP54" i="1"/>
  <c r="BN54" i="1"/>
  <c r="Z54" i="1"/>
  <c r="BP58" i="1"/>
  <c r="BN58" i="1"/>
  <c r="Z58" i="1"/>
  <c r="Y60" i="1"/>
  <c r="Y65" i="1"/>
  <c r="BP62" i="1"/>
  <c r="BN62" i="1"/>
  <c r="Z62" i="1"/>
  <c r="Z64" i="1" s="1"/>
  <c r="BP70" i="1"/>
  <c r="BN70" i="1"/>
  <c r="Z70" i="1"/>
  <c r="BP75" i="1"/>
  <c r="BN75" i="1"/>
  <c r="Z75" i="1"/>
  <c r="Y77" i="1"/>
  <c r="Y82" i="1"/>
  <c r="BP79" i="1"/>
  <c r="BN79" i="1"/>
  <c r="Z79" i="1"/>
  <c r="Z81" i="1" s="1"/>
  <c r="BP87" i="1"/>
  <c r="BN87" i="1"/>
  <c r="Z87" i="1"/>
  <c r="BP99" i="1"/>
  <c r="BN99" i="1"/>
  <c r="Z99" i="1"/>
  <c r="Z101" i="1" s="1"/>
  <c r="C589" i="1"/>
  <c r="Y59" i="1"/>
  <c r="E589" i="1"/>
  <c r="Z106" i="1"/>
  <c r="BN106" i="1"/>
  <c r="BP106" i="1"/>
  <c r="Z108" i="1"/>
  <c r="BN108" i="1"/>
  <c r="Y111" i="1"/>
  <c r="Z114" i="1"/>
  <c r="BN114" i="1"/>
  <c r="BP114" i="1"/>
  <c r="Z116" i="1"/>
  <c r="BN116" i="1"/>
  <c r="F589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BN148" i="1"/>
  <c r="BP148" i="1"/>
  <c r="Z153" i="1"/>
  <c r="BN153" i="1"/>
  <c r="BP153" i="1"/>
  <c r="Z155" i="1"/>
  <c r="BN155" i="1"/>
  <c r="Y156" i="1"/>
  <c r="Z159" i="1"/>
  <c r="BN159" i="1"/>
  <c r="BP159" i="1"/>
  <c r="Z161" i="1"/>
  <c r="BN161" i="1"/>
  <c r="Z163" i="1"/>
  <c r="BN163" i="1"/>
  <c r="Y164" i="1"/>
  <c r="Z167" i="1"/>
  <c r="BN167" i="1"/>
  <c r="BP167" i="1"/>
  <c r="Z169" i="1"/>
  <c r="BN169" i="1"/>
  <c r="Y170" i="1"/>
  <c r="Z175" i="1"/>
  <c r="BN175" i="1"/>
  <c r="BP175" i="1"/>
  <c r="Z177" i="1"/>
  <c r="BN177" i="1"/>
  <c r="Z179" i="1"/>
  <c r="BN179" i="1"/>
  <c r="Z181" i="1"/>
  <c r="BN181" i="1"/>
  <c r="Y184" i="1"/>
  <c r="I589" i="1"/>
  <c r="Z188" i="1"/>
  <c r="BN188" i="1"/>
  <c r="BP188" i="1"/>
  <c r="Y189" i="1"/>
  <c r="Z192" i="1"/>
  <c r="Z194" i="1" s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BN222" i="1"/>
  <c r="BP222" i="1"/>
  <c r="Z224" i="1"/>
  <c r="BN224" i="1"/>
  <c r="Z226" i="1"/>
  <c r="BN226" i="1"/>
  <c r="Y227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0" i="1"/>
  <c r="Z272" i="1"/>
  <c r="BN272" i="1"/>
  <c r="Y273" i="1"/>
  <c r="Z277" i="1"/>
  <c r="BN277" i="1"/>
  <c r="BP277" i="1"/>
  <c r="Z279" i="1"/>
  <c r="BN279" i="1"/>
  <c r="Z281" i="1"/>
  <c r="BN281" i="1"/>
  <c r="Y282" i="1"/>
  <c r="Z286" i="1"/>
  <c r="Z287" i="1" s="1"/>
  <c r="BN286" i="1"/>
  <c r="BP286" i="1"/>
  <c r="Y287" i="1"/>
  <c r="Z291" i="1"/>
  <c r="Z292" i="1" s="1"/>
  <c r="BN291" i="1"/>
  <c r="BP291" i="1"/>
  <c r="Y292" i="1"/>
  <c r="Z295" i="1"/>
  <c r="Z297" i="1" s="1"/>
  <c r="BN295" i="1"/>
  <c r="BP295" i="1"/>
  <c r="Y298" i="1"/>
  <c r="T589" i="1"/>
  <c r="Z302" i="1"/>
  <c r="BN302" i="1"/>
  <c r="BP302" i="1"/>
  <c r="Z303" i="1"/>
  <c r="BN303" i="1"/>
  <c r="Z305" i="1"/>
  <c r="BN305" i="1"/>
  <c r="Z307" i="1"/>
  <c r="BN307" i="1"/>
  <c r="Y310" i="1"/>
  <c r="Z313" i="1"/>
  <c r="BN313" i="1"/>
  <c r="BP313" i="1"/>
  <c r="Z315" i="1"/>
  <c r="BN315" i="1"/>
  <c r="Z319" i="1"/>
  <c r="BN319" i="1"/>
  <c r="BP319" i="1"/>
  <c r="Z321" i="1"/>
  <c r="BN321" i="1"/>
  <c r="Z323" i="1"/>
  <c r="BN323" i="1"/>
  <c r="Y326" i="1"/>
  <c r="Z329" i="1"/>
  <c r="BN329" i="1"/>
  <c r="BP329" i="1"/>
  <c r="Z334" i="1"/>
  <c r="BN334" i="1"/>
  <c r="BP334" i="1"/>
  <c r="Z335" i="1"/>
  <c r="BN335" i="1"/>
  <c r="Z337" i="1"/>
  <c r="BN337" i="1"/>
  <c r="Y338" i="1"/>
  <c r="Z341" i="1"/>
  <c r="BN341" i="1"/>
  <c r="BP341" i="1"/>
  <c r="Z343" i="1"/>
  <c r="BN343" i="1"/>
  <c r="Y344" i="1"/>
  <c r="Z348" i="1"/>
  <c r="Z349" i="1" s="1"/>
  <c r="BN348" i="1"/>
  <c r="BP348" i="1"/>
  <c r="Y349" i="1"/>
  <c r="Z352" i="1"/>
  <c r="BN352" i="1"/>
  <c r="BP352" i="1"/>
  <c r="Z354" i="1"/>
  <c r="BN354" i="1"/>
  <c r="BP362" i="1"/>
  <c r="BN362" i="1"/>
  <c r="Z362" i="1"/>
  <c r="BP366" i="1"/>
  <c r="BN366" i="1"/>
  <c r="Z366" i="1"/>
  <c r="Y157" i="1"/>
  <c r="Y183" i="1"/>
  <c r="Y239" i="1"/>
  <c r="Y262" i="1"/>
  <c r="Y267" i="1"/>
  <c r="Y274" i="1"/>
  <c r="Y283" i="1"/>
  <c r="Y288" i="1"/>
  <c r="Y293" i="1"/>
  <c r="Y350" i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4" i="1"/>
  <c r="Y375" i="1"/>
  <c r="BP372" i="1"/>
  <c r="BN372" i="1"/>
  <c r="Z372" i="1"/>
  <c r="Z374" i="1" s="1"/>
  <c r="Z378" i="1"/>
  <c r="BN378" i="1"/>
  <c r="BP378" i="1"/>
  <c r="Z384" i="1"/>
  <c r="Z385" i="1" s="1"/>
  <c r="BN384" i="1"/>
  <c r="BP384" i="1"/>
  <c r="W589" i="1"/>
  <c r="Z390" i="1"/>
  <c r="BN390" i="1"/>
  <c r="BP390" i="1"/>
  <c r="Z392" i="1"/>
  <c r="BN392" i="1"/>
  <c r="Y393" i="1"/>
  <c r="Z396" i="1"/>
  <c r="BN396" i="1"/>
  <c r="BP396" i="1"/>
  <c r="Y399" i="1"/>
  <c r="Z402" i="1"/>
  <c r="BN402" i="1"/>
  <c r="BP402" i="1"/>
  <c r="Z404" i="1"/>
  <c r="BN404" i="1"/>
  <c r="X589" i="1"/>
  <c r="Y417" i="1"/>
  <c r="Z420" i="1"/>
  <c r="BN420" i="1"/>
  <c r="Z422" i="1"/>
  <c r="BN422" i="1"/>
  <c r="Z424" i="1"/>
  <c r="BN424" i="1"/>
  <c r="Z426" i="1"/>
  <c r="BN426" i="1"/>
  <c r="Z428" i="1"/>
  <c r="BN428" i="1"/>
  <c r="Z430" i="1"/>
  <c r="BN430" i="1"/>
  <c r="Z431" i="1"/>
  <c r="BN431" i="1"/>
  <c r="Z433" i="1"/>
  <c r="BN433" i="1"/>
  <c r="Z435" i="1"/>
  <c r="BN435" i="1"/>
  <c r="Z437" i="1"/>
  <c r="BN437" i="1"/>
  <c r="Z439" i="1"/>
  <c r="BN439" i="1"/>
  <c r="Y440" i="1"/>
  <c r="Z443" i="1"/>
  <c r="Z445" i="1" s="1"/>
  <c r="BN443" i="1"/>
  <c r="BP443" i="1"/>
  <c r="Y446" i="1"/>
  <c r="Y589" i="1"/>
  <c r="Y455" i="1"/>
  <c r="Z458" i="1"/>
  <c r="BN458" i="1"/>
  <c r="BP458" i="1"/>
  <c r="Z460" i="1"/>
  <c r="BN460" i="1"/>
  <c r="Z462" i="1"/>
  <c r="BN462" i="1"/>
  <c r="Z466" i="1"/>
  <c r="Z467" i="1" s="1"/>
  <c r="BN466" i="1"/>
  <c r="BP466" i="1"/>
  <c r="Y467" i="1"/>
  <c r="Z471" i="1"/>
  <c r="BN471" i="1"/>
  <c r="BP471" i="1"/>
  <c r="Z473" i="1"/>
  <c r="BN473" i="1"/>
  <c r="Y474" i="1"/>
  <c r="Z478" i="1"/>
  <c r="Z479" i="1" s="1"/>
  <c r="BN478" i="1"/>
  <c r="BP478" i="1"/>
  <c r="Y479" i="1"/>
  <c r="Z484" i="1"/>
  <c r="BN484" i="1"/>
  <c r="BP484" i="1"/>
  <c r="Z486" i="1"/>
  <c r="BN486" i="1"/>
  <c r="Z488" i="1"/>
  <c r="BN488" i="1"/>
  <c r="Z490" i="1"/>
  <c r="BN490" i="1"/>
  <c r="Y493" i="1"/>
  <c r="Z496" i="1"/>
  <c r="BN496" i="1"/>
  <c r="BP496" i="1"/>
  <c r="Z500" i="1"/>
  <c r="BN500" i="1"/>
  <c r="BP500" i="1"/>
  <c r="Z502" i="1"/>
  <c r="BN502" i="1"/>
  <c r="Z504" i="1"/>
  <c r="BN504" i="1"/>
  <c r="Y507" i="1"/>
  <c r="Z510" i="1"/>
  <c r="BN510" i="1"/>
  <c r="Y513" i="1"/>
  <c r="Y517" i="1"/>
  <c r="BP525" i="1"/>
  <c r="BN525" i="1"/>
  <c r="Z525" i="1"/>
  <c r="BP527" i="1"/>
  <c r="BN527" i="1"/>
  <c r="Z527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46" i="1"/>
  <c r="Y559" i="1"/>
  <c r="BP555" i="1"/>
  <c r="BN555" i="1"/>
  <c r="Z555" i="1"/>
  <c r="BP557" i="1"/>
  <c r="BN557" i="1"/>
  <c r="Z557" i="1"/>
  <c r="AD589" i="1"/>
  <c r="Y475" i="1"/>
  <c r="Y480" i="1"/>
  <c r="Y492" i="1"/>
  <c r="Z515" i="1"/>
  <c r="Z516" i="1" s="1"/>
  <c r="BN515" i="1"/>
  <c r="BP515" i="1"/>
  <c r="AC589" i="1"/>
  <c r="Y528" i="1"/>
  <c r="BP523" i="1"/>
  <c r="BN523" i="1"/>
  <c r="BP524" i="1"/>
  <c r="BN524" i="1"/>
  <c r="Z524" i="1"/>
  <c r="BP526" i="1"/>
  <c r="BN526" i="1"/>
  <c r="Z526" i="1"/>
  <c r="BP539" i="1"/>
  <c r="BN539" i="1"/>
  <c r="Z539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Y560" i="1"/>
  <c r="Y569" i="1"/>
  <c r="BP568" i="1"/>
  <c r="BN568" i="1"/>
  <c r="Z568" i="1"/>
  <c r="Z569" i="1" s="1"/>
  <c r="Y570" i="1"/>
  <c r="Y566" i="1"/>
  <c r="Z576" i="1"/>
  <c r="Z577" i="1" s="1"/>
  <c r="BN576" i="1"/>
  <c r="BP576" i="1"/>
  <c r="Y577" i="1"/>
  <c r="X582" i="1" l="1"/>
  <c r="Z380" i="1"/>
  <c r="Z552" i="1"/>
  <c r="Z535" i="1"/>
  <c r="Z528" i="1"/>
  <c r="Z512" i="1"/>
  <c r="Z506" i="1"/>
  <c r="Z463" i="1"/>
  <c r="Z406" i="1"/>
  <c r="Z398" i="1"/>
  <c r="Z393" i="1"/>
  <c r="Z331" i="1"/>
  <c r="Z325" i="1"/>
  <c r="Z282" i="1"/>
  <c r="Z273" i="1"/>
  <c r="Z261" i="1"/>
  <c r="Z251" i="1"/>
  <c r="Z205" i="1"/>
  <c r="Z189" i="1"/>
  <c r="Z149" i="1"/>
  <c r="Z144" i="1"/>
  <c r="Z118" i="1"/>
  <c r="Z497" i="1"/>
  <c r="Z440" i="1"/>
  <c r="Z316" i="1"/>
  <c r="Z309" i="1"/>
  <c r="Z135" i="1"/>
  <c r="Z127" i="1"/>
  <c r="Z110" i="1"/>
  <c r="Z59" i="1"/>
  <c r="Z90" i="1"/>
  <c r="Z36" i="1"/>
  <c r="Z584" i="1" s="1"/>
  <c r="Y579" i="1"/>
  <c r="Z76" i="1"/>
  <c r="Y583" i="1"/>
  <c r="Y580" i="1"/>
  <c r="Z559" i="1"/>
  <c r="Z545" i="1"/>
  <c r="Z492" i="1"/>
  <c r="Z474" i="1"/>
  <c r="Z369" i="1"/>
  <c r="Z355" i="1"/>
  <c r="Z344" i="1"/>
  <c r="Z338" i="1"/>
  <c r="Z239" i="1"/>
  <c r="Z227" i="1"/>
  <c r="Z219" i="1"/>
  <c r="Z183" i="1"/>
  <c r="Z170" i="1"/>
  <c r="Z164" i="1"/>
  <c r="Z156" i="1"/>
  <c r="Y581" i="1"/>
  <c r="Y582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<sst xmlns="http://schemas.openxmlformats.org/spreadsheetml/2006/main" count="2416" uniqueCount="780">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</sst>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6" t="s">
        <v>0</v>
      </c>
      <c r="E1" s="433"/>
      <c r="F1" s="433"/>
      <c r="G1" s="12" t="s">
        <v>1</v>
      </c>
      <c r="H1" s="67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743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7"/>
      <c r="Q3" s="387"/>
      <c r="R3" s="387"/>
      <c r="S3" s="387"/>
      <c r="T3" s="387"/>
      <c r="U3" s="387"/>
      <c r="V3" s="387"/>
      <c r="W3" s="38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2" t="s">
        <v>8</v>
      </c>
      <c r="B5" s="432"/>
      <c r="C5" s="414"/>
      <c r="D5" s="505"/>
      <c r="E5" s="507"/>
      <c r="F5" s="469" t="s">
        <v>9</v>
      </c>
      <c r="G5" s="414"/>
      <c r="H5" s="505"/>
      <c r="I5" s="506"/>
      <c r="J5" s="506"/>
      <c r="K5" s="506"/>
      <c r="L5" s="506"/>
      <c r="M5" s="507"/>
      <c r="N5" s="58"/>
      <c r="P5" s="24" t="s">
        <v>10</v>
      </c>
      <c r="Q5" s="434">
        <v>45553</v>
      </c>
      <c r="R5" s="435"/>
      <c r="T5" s="620" t="s">
        <v>11</v>
      </c>
      <c r="U5" s="621"/>
      <c r="V5" s="622" t="s">
        <v>12</v>
      </c>
      <c r="W5" s="435"/>
      <c r="AB5" s="51"/>
      <c r="AC5" s="51"/>
      <c r="AD5" s="51"/>
      <c r="AE5" s="51"/>
    </row>
    <row r="6" spans="1:32" s="370" customFormat="1" ht="24" customHeight="1" x14ac:dyDescent="0.2">
      <c r="A6" s="652" t="s">
        <v>13</v>
      </c>
      <c r="B6" s="432"/>
      <c r="C6" s="41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35"/>
      <c r="N6" s="59"/>
      <c r="P6" s="24" t="s">
        <v>15</v>
      </c>
      <c r="Q6" s="424" t="str">
        <f>IF(Q5=0," ",CHOOSE(WEEKDAY(Q5,2),"Понедельник","Вторник","Среда","Четверг","Пятница","Суббота","Воскресенье"))</f>
        <v>Среда</v>
      </c>
      <c r="R6" s="398"/>
      <c r="T6" s="769" t="s">
        <v>16</v>
      </c>
      <c r="U6" s="621"/>
      <c r="V6" s="541" t="s">
        <v>17</v>
      </c>
      <c r="W6" s="542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22" t="str">
        <f>IFERROR(VLOOKUP(DeliveryAddress,Table,3,0),1)</f>
        <v>5</v>
      </c>
      <c r="E7" s="723"/>
      <c r="F7" s="723"/>
      <c r="G7" s="723"/>
      <c r="H7" s="723"/>
      <c r="I7" s="723"/>
      <c r="J7" s="723"/>
      <c r="K7" s="723"/>
      <c r="L7" s="723"/>
      <c r="M7" s="627"/>
      <c r="N7" s="60"/>
      <c r="P7" s="24"/>
      <c r="Q7" s="42"/>
      <c r="R7" s="42"/>
      <c r="T7" s="387"/>
      <c r="U7" s="621"/>
      <c r="V7" s="543"/>
      <c r="W7" s="544"/>
      <c r="AB7" s="51"/>
      <c r="AC7" s="51"/>
      <c r="AD7" s="51"/>
      <c r="AE7" s="51"/>
    </row>
    <row r="8" spans="1:32" s="370" customFormat="1" ht="25.5" customHeight="1" x14ac:dyDescent="0.2">
      <c r="A8" s="440" t="s">
        <v>18</v>
      </c>
      <c r="B8" s="384"/>
      <c r="C8" s="385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626">
        <v>0.5</v>
      </c>
      <c r="R8" s="627"/>
      <c r="T8" s="387"/>
      <c r="U8" s="621"/>
      <c r="V8" s="543"/>
      <c r="W8" s="544"/>
      <c r="AB8" s="51"/>
      <c r="AC8" s="51"/>
      <c r="AD8" s="51"/>
      <c r="AE8" s="51"/>
    </row>
    <row r="9" spans="1:32" s="37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4"/>
      <c r="E9" s="465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65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5"/>
      <c r="L9" s="465"/>
      <c r="M9" s="465"/>
      <c r="N9" s="368"/>
      <c r="P9" s="26" t="s">
        <v>20</v>
      </c>
      <c r="Q9" s="765"/>
      <c r="R9" s="442"/>
      <c r="T9" s="387"/>
      <c r="U9" s="621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4"/>
      <c r="E10" s="465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34" t="str">
        <f>IFERROR(VLOOKUP($D$10,Proxy,2,FALSE),"")</f>
        <v/>
      </c>
      <c r="I10" s="387"/>
      <c r="J10" s="387"/>
      <c r="K10" s="387"/>
      <c r="L10" s="387"/>
      <c r="M10" s="387"/>
      <c r="N10" s="369"/>
      <c r="P10" s="26" t="s">
        <v>21</v>
      </c>
      <c r="Q10" s="604"/>
      <c r="R10" s="605"/>
      <c r="U10" s="24" t="s">
        <v>22</v>
      </c>
      <c r="V10" s="763" t="s">
        <v>23</v>
      </c>
      <c r="W10" s="542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66"/>
      <c r="R11" s="435"/>
      <c r="U11" s="24" t="s">
        <v>26</v>
      </c>
      <c r="V11" s="441" t="s">
        <v>27</v>
      </c>
      <c r="W11" s="44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616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14"/>
      <c r="N12" s="62"/>
      <c r="P12" s="24" t="s">
        <v>29</v>
      </c>
      <c r="Q12" s="626"/>
      <c r="R12" s="627"/>
      <c r="S12" s="23"/>
      <c r="U12" s="24"/>
      <c r="V12" s="433"/>
      <c r="W12" s="387"/>
      <c r="AB12" s="51"/>
      <c r="AC12" s="51"/>
      <c r="AD12" s="51"/>
      <c r="AE12" s="51"/>
    </row>
    <row r="13" spans="1:32" s="370" customFormat="1" ht="23.25" customHeight="1" x14ac:dyDescent="0.2">
      <c r="A13" s="616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14"/>
      <c r="N13" s="62"/>
      <c r="O13" s="26"/>
      <c r="P13" s="26" t="s">
        <v>31</v>
      </c>
      <c r="Q13" s="441"/>
      <c r="R13" s="4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616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74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14"/>
      <c r="N15" s="63"/>
      <c r="P15" s="632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3"/>
      <c r="Q16" s="633"/>
      <c r="R16" s="633"/>
      <c r="S16" s="633"/>
      <c r="T16" s="6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3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2"/>
      <c r="R17" s="682"/>
      <c r="S17" s="682"/>
      <c r="T17" s="402"/>
      <c r="U17" s="413" t="s">
        <v>50</v>
      </c>
      <c r="V17" s="414"/>
      <c r="W17" s="401" t="s">
        <v>51</v>
      </c>
      <c r="X17" s="401" t="s">
        <v>52</v>
      </c>
      <c r="Y17" s="415" t="s">
        <v>53</v>
      </c>
      <c r="Z17" s="401" t="s">
        <v>54</v>
      </c>
      <c r="AA17" s="475" t="s">
        <v>55</v>
      </c>
      <c r="AB17" s="475" t="s">
        <v>56</v>
      </c>
      <c r="AC17" s="475" t="s">
        <v>57</v>
      </c>
      <c r="AD17" s="475" t="s">
        <v>58</v>
      </c>
      <c r="AE17" s="476"/>
      <c r="AF17" s="477"/>
      <c r="AG17" s="667"/>
      <c r="BD17" s="551" t="s">
        <v>59</v>
      </c>
    </row>
    <row r="18" spans="1:68" ht="14.25" customHeight="1" x14ac:dyDescent="0.2">
      <c r="A18" s="412"/>
      <c r="B18" s="412"/>
      <c r="C18" s="412"/>
      <c r="D18" s="403"/>
      <c r="E18" s="404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03"/>
      <c r="Q18" s="683"/>
      <c r="R18" s="683"/>
      <c r="S18" s="683"/>
      <c r="T18" s="404"/>
      <c r="U18" s="371" t="s">
        <v>60</v>
      </c>
      <c r="V18" s="371" t="s">
        <v>61</v>
      </c>
      <c r="W18" s="412"/>
      <c r="X18" s="412"/>
      <c r="Y18" s="416"/>
      <c r="Z18" s="412"/>
      <c r="AA18" s="532"/>
      <c r="AB18" s="532"/>
      <c r="AC18" s="532"/>
      <c r="AD18" s="478"/>
      <c r="AE18" s="479"/>
      <c r="AF18" s="480"/>
      <c r="AG18" s="668"/>
      <c r="BD18" s="387"/>
    </row>
    <row r="19" spans="1:68" ht="27.75" hidden="1" customHeight="1" x14ac:dyDescent="0.2">
      <c r="A19" s="419" t="s">
        <v>62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20"/>
      <c r="AA19" s="48"/>
      <c r="AB19" s="48"/>
      <c r="AC19" s="48"/>
    </row>
    <row r="20" spans="1:68" ht="16.5" hidden="1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72"/>
      <c r="AB20" s="372"/>
      <c r="AC20" s="372"/>
    </row>
    <row r="21" spans="1:68" ht="14.25" hidden="1" customHeight="1" x14ac:dyDescent="0.25">
      <c r="A21" s="393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93" t="s">
        <v>71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7">
        <v>4680115885912</v>
      </c>
      <c r="E26" s="398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7">
        <v>4607091383881</v>
      </c>
      <c r="E27" s="398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7">
        <v>4607091388237</v>
      </c>
      <c r="E28" s="398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7">
        <v>4607091383935</v>
      </c>
      <c r="E29" s="398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7">
        <v>4607091383935</v>
      </c>
      <c r="E30" s="398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7">
        <v>4680115881990</v>
      </c>
      <c r="E31" s="398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7">
        <v>4680115881853</v>
      </c>
      <c r="E32" s="398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9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7">
        <v>4680115885905</v>
      </c>
      <c r="E33" s="398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2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7">
        <v>4607091383911</v>
      </c>
      <c r="E34" s="398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5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7">
        <v>4607091388244</v>
      </c>
      <c r="E35" s="398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5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93" t="s">
        <v>95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7">
        <v>4607091388503</v>
      </c>
      <c r="E39" s="398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5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93" t="s">
        <v>100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7">
        <v>4607091388282</v>
      </c>
      <c r="E43" s="398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5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93" t="s">
        <v>104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7">
        <v>4607091389111</v>
      </c>
      <c r="E47" s="398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5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19" t="s">
        <v>107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20"/>
      <c r="AA50" s="48"/>
      <c r="AB50" s="48"/>
      <c r="AC50" s="48"/>
    </row>
    <row r="51" spans="1:68" ht="16.5" hidden="1" customHeight="1" x14ac:dyDescent="0.25">
      <c r="A51" s="391" t="s">
        <v>108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72"/>
      <c r="AB51" s="372"/>
      <c r="AC51" s="372"/>
    </row>
    <row r="52" spans="1:68" ht="14.25" hidden="1" customHeight="1" x14ac:dyDescent="0.25">
      <c r="A52" s="393" t="s">
        <v>109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7">
        <v>4607091385670</v>
      </c>
      <c r="E53" s="398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7">
        <v>60</v>
      </c>
      <c r="Y53" s="378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62.666666666666657</v>
      </c>
      <c r="BN53" s="64">
        <f t="shared" ref="BN53:BN58" si="8">IFERROR(Y53*I53/H53,"0")</f>
        <v>67.680000000000007</v>
      </c>
      <c r="BO53" s="64">
        <f t="shared" ref="BO53:BO58" si="9">IFERROR(1/J53*(X53/H53),"0")</f>
        <v>9.9206349206349201E-2</v>
      </c>
      <c r="BP53" s="64">
        <f t="shared" ref="BP53:BP58" si="10">IFERROR(1/J53*(Y53/H53),"0")</f>
        <v>0.10714285714285715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7">
        <v>4607091385670</v>
      </c>
      <c r="E54" s="398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7">
        <v>4680115883956</v>
      </c>
      <c r="E55" s="398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7">
        <v>4607091385687</v>
      </c>
      <c r="E56" s="398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7">
        <v>16</v>
      </c>
      <c r="Y56" s="378">
        <f t="shared" si="6"/>
        <v>16</v>
      </c>
      <c r="Z56" s="36">
        <f>IFERROR(IF(Y56=0,"",ROUNDUP(Y56/H56,0)*0.00937),"")</f>
        <v>3.7479999999999999E-2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16.96</v>
      </c>
      <c r="BN56" s="64">
        <f t="shared" si="8"/>
        <v>16.96</v>
      </c>
      <c r="BO56" s="64">
        <f t="shared" si="9"/>
        <v>3.3333333333333333E-2</v>
      </c>
      <c r="BP56" s="64">
        <f t="shared" si="10"/>
        <v>3.3333333333333333E-2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7">
        <v>4680115882539</v>
      </c>
      <c r="E57" s="398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7">
        <v>4680115883949</v>
      </c>
      <c r="E58" s="398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5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9.5555555555555554</v>
      </c>
      <c r="Y59" s="379">
        <f>IFERROR(Y53/H53,"0")+IFERROR(Y54/H54,"0")+IFERROR(Y55/H55,"0")+IFERROR(Y56/H56,"0")+IFERROR(Y57/H57,"0")+IFERROR(Y58/H58,"0")</f>
        <v>10</v>
      </c>
      <c r="Z59" s="379">
        <f>IFERROR(IF(Z53="",0,Z53),"0")+IFERROR(IF(Z54="",0,Z54),"0")+IFERROR(IF(Z55="",0,Z55),"0")+IFERROR(IF(Z56="",0,Z56),"0")+IFERROR(IF(Z57="",0,Z57),"0")+IFERROR(IF(Z58="",0,Z58),"0")</f>
        <v>0.16798000000000002</v>
      </c>
      <c r="AA59" s="380"/>
      <c r="AB59" s="380"/>
      <c r="AC59" s="380"/>
    </row>
    <row r="60" spans="1:68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76</v>
      </c>
      <c r="Y60" s="379">
        <f>IFERROR(SUM(Y53:Y58),"0")</f>
        <v>80.800000000000011</v>
      </c>
      <c r="Z60" s="37"/>
      <c r="AA60" s="380"/>
      <c r="AB60" s="380"/>
      <c r="AC60" s="380"/>
    </row>
    <row r="61" spans="1:68" ht="14.25" hidden="1" customHeight="1" x14ac:dyDescent="0.25">
      <c r="A61" s="393" t="s">
        <v>71</v>
      </c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7">
        <v>4680115885233</v>
      </c>
      <c r="E62" s="398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7">
        <v>4680115884915</v>
      </c>
      <c r="E63" s="398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5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1" t="s">
        <v>128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72"/>
      <c r="AB66" s="372"/>
      <c r="AC66" s="372"/>
    </row>
    <row r="67" spans="1:68" ht="14.25" hidden="1" customHeight="1" x14ac:dyDescent="0.25">
      <c r="A67" s="393" t="s">
        <v>109</v>
      </c>
      <c r="B67" s="387"/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7"/>
      <c r="X67" s="387"/>
      <c r="Y67" s="387"/>
      <c r="Z67" s="38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7">
        <v>4680115885899</v>
      </c>
      <c r="E68" s="398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4" t="s">
        <v>132</v>
      </c>
      <c r="Q68" s="389"/>
      <c r="R68" s="389"/>
      <c r="S68" s="389"/>
      <c r="T68" s="390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7">
        <v>4680115881426</v>
      </c>
      <c r="E69" s="398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7">
        <v>4680115881426</v>
      </c>
      <c r="E70" s="398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77">
        <v>630</v>
      </c>
      <c r="Y70" s="378">
        <f t="shared" si="11"/>
        <v>637.20000000000005</v>
      </c>
      <c r="Z70" s="36">
        <f>IFERROR(IF(Y70=0,"",ROUNDUP(Y70/H70,0)*0.02175),"")</f>
        <v>1.28325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657.99999999999989</v>
      </c>
      <c r="BN70" s="64">
        <f t="shared" si="13"/>
        <v>665.52</v>
      </c>
      <c r="BO70" s="64">
        <f t="shared" si="14"/>
        <v>1.0416666666666665</v>
      </c>
      <c r="BP70" s="64">
        <f t="shared" si="15"/>
        <v>1.0535714285714286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7">
        <v>4680115880283</v>
      </c>
      <c r="E71" s="398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9"/>
      <c r="R71" s="389"/>
      <c r="S71" s="389"/>
      <c r="T71" s="390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7">
        <v>4680115882720</v>
      </c>
      <c r="E72" s="398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9"/>
      <c r="R72" s="389"/>
      <c r="S72" s="389"/>
      <c r="T72" s="390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7">
        <v>4680115881525</v>
      </c>
      <c r="E73" s="398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77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97">
        <v>4680115881525</v>
      </c>
      <c r="E74" s="398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14" t="s">
        <v>146</v>
      </c>
      <c r="Q74" s="389"/>
      <c r="R74" s="389"/>
      <c r="S74" s="389"/>
      <c r="T74" s="390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7">
        <v>4680115881419</v>
      </c>
      <c r="E75" s="398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77">
        <v>382.5</v>
      </c>
      <c r="Y75" s="378">
        <f t="shared" si="11"/>
        <v>382.5</v>
      </c>
      <c r="Z75" s="36">
        <f>IFERROR(IF(Y75=0,"",ROUNDUP(Y75/H75,0)*0.00937),"")</f>
        <v>0.79644999999999999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402.90000000000003</v>
      </c>
      <c r="BN75" s="64">
        <f t="shared" si="13"/>
        <v>402.90000000000003</v>
      </c>
      <c r="BO75" s="64">
        <f t="shared" si="14"/>
        <v>0.70833333333333337</v>
      </c>
      <c r="BP75" s="64">
        <f t="shared" si="15"/>
        <v>0.70833333333333337</v>
      </c>
    </row>
    <row r="76" spans="1:68" x14ac:dyDescent="0.2">
      <c r="A76" s="395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96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143.33333333333331</v>
      </c>
      <c r="Y76" s="379">
        <f>IFERROR(Y68/H68,"0")+IFERROR(Y69/H69,"0")+IFERROR(Y70/H70,"0")+IFERROR(Y71/H71,"0")+IFERROR(Y72/H72,"0")+IFERROR(Y73/H73,"0")+IFERROR(Y74/H74,"0")+IFERROR(Y75/H75,"0")</f>
        <v>144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2.0796999999999999</v>
      </c>
      <c r="AA76" s="380"/>
      <c r="AB76" s="380"/>
      <c r="AC76" s="380"/>
    </row>
    <row r="77" spans="1:68" x14ac:dyDescent="0.2">
      <c r="A77" s="387"/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96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1012.5</v>
      </c>
      <c r="Y77" s="379">
        <f>IFERROR(SUM(Y68:Y75),"0")</f>
        <v>1019.7</v>
      </c>
      <c r="Z77" s="37"/>
      <c r="AA77" s="380"/>
      <c r="AB77" s="380"/>
      <c r="AC77" s="380"/>
    </row>
    <row r="78" spans="1:68" ht="14.25" hidden="1" customHeight="1" x14ac:dyDescent="0.25">
      <c r="A78" s="393" t="s">
        <v>149</v>
      </c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7">
        <v>4680115881440</v>
      </c>
      <c r="E79" s="398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77">
        <v>700</v>
      </c>
      <c r="Y79" s="378">
        <f>IFERROR(IF(X79="",0,CEILING((X79/$H79),1)*$H79),"")</f>
        <v>702</v>
      </c>
      <c r="Z79" s="36">
        <f>IFERROR(IF(Y79=0,"",ROUNDUP(Y79/H79,0)*0.02175),"")</f>
        <v>1.4137499999999998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731.11111111111109</v>
      </c>
      <c r="BN79" s="64">
        <f>IFERROR(Y79*I79/H79,"0")</f>
        <v>733.19999999999993</v>
      </c>
      <c r="BO79" s="64">
        <f>IFERROR(1/J79*(X79/H79),"0")</f>
        <v>1.1574074074074072</v>
      </c>
      <c r="BP79" s="64">
        <f>IFERROR(1/J79*(Y79/H79),"0")</f>
        <v>1.1607142857142856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7">
        <v>4680115881433</v>
      </c>
      <c r="E80" s="398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9"/>
      <c r="R80" s="389"/>
      <c r="S80" s="389"/>
      <c r="T80" s="390"/>
      <c r="U80" s="34"/>
      <c r="V80" s="34"/>
      <c r="W80" s="35" t="s">
        <v>68</v>
      </c>
      <c r="X80" s="377">
        <v>144</v>
      </c>
      <c r="Y80" s="378">
        <f>IFERROR(IF(X80="",0,CEILING((X80/$H80),1)*$H80),"")</f>
        <v>145.80000000000001</v>
      </c>
      <c r="Z80" s="36">
        <f>IFERROR(IF(Y80=0,"",ROUNDUP(Y80/H80,0)*0.00753),"")</f>
        <v>0.40662000000000004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154.66666666666666</v>
      </c>
      <c r="BN80" s="64">
        <f>IFERROR(Y80*I80/H80,"0")</f>
        <v>156.6</v>
      </c>
      <c r="BO80" s="64">
        <f>IFERROR(1/J80*(X80/H80),"0")</f>
        <v>0.34188034188034183</v>
      </c>
      <c r="BP80" s="64">
        <f>IFERROR(1/J80*(Y80/H80),"0")</f>
        <v>0.34615384615384615</v>
      </c>
    </row>
    <row r="81" spans="1:68" x14ac:dyDescent="0.2">
      <c r="A81" s="395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96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118.14814814814814</v>
      </c>
      <c r="Y81" s="379">
        <f>IFERROR(Y79/H79,"0")+IFERROR(Y80/H80,"0")</f>
        <v>119</v>
      </c>
      <c r="Z81" s="379">
        <f>IFERROR(IF(Z79="",0,Z79),"0")+IFERROR(IF(Z80="",0,Z80),"0")</f>
        <v>1.8203699999999998</v>
      </c>
      <c r="AA81" s="380"/>
      <c r="AB81" s="380"/>
      <c r="AC81" s="380"/>
    </row>
    <row r="82" spans="1:68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96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844</v>
      </c>
      <c r="Y82" s="379">
        <f>IFERROR(SUM(Y79:Y80),"0")</f>
        <v>847.8</v>
      </c>
      <c r="Z82" s="37"/>
      <c r="AA82" s="380"/>
      <c r="AB82" s="380"/>
      <c r="AC82" s="380"/>
    </row>
    <row r="83" spans="1:68" ht="14.25" hidden="1" customHeight="1" x14ac:dyDescent="0.25">
      <c r="A83" s="393" t="s">
        <v>63</v>
      </c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7">
        <v>4680115885066</v>
      </c>
      <c r="E84" s="398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7">
        <v>4680115885042</v>
      </c>
      <c r="E85" s="398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53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7">
        <v>4680115885080</v>
      </c>
      <c r="E86" s="398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7">
        <v>4680115885073</v>
      </c>
      <c r="E87" s="398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7">
        <v>4680115885059</v>
      </c>
      <c r="E88" s="398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9"/>
      <c r="R88" s="389"/>
      <c r="S88" s="389"/>
      <c r="T88" s="390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7">
        <v>4680115885097</v>
      </c>
      <c r="E89" s="398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9"/>
      <c r="R89" s="389"/>
      <c r="S89" s="389"/>
      <c r="T89" s="390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5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96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96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93" t="s">
        <v>71</v>
      </c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7">
        <v>4680115884403</v>
      </c>
      <c r="E93" s="398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9"/>
      <c r="R93" s="389"/>
      <c r="S93" s="389"/>
      <c r="T93" s="390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97">
        <v>4680115884311</v>
      </c>
      <c r="E94" s="398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5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96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7"/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96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93" t="s">
        <v>170</v>
      </c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97">
        <v>4680115881532</v>
      </c>
      <c r="E98" s="398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97">
        <v>4680115881532</v>
      </c>
      <c r="E99" s="398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7">
        <v>4680115881464</v>
      </c>
      <c r="E100" s="398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2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9"/>
      <c r="R100" s="389"/>
      <c r="S100" s="389"/>
      <c r="T100" s="390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5"/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96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96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391" t="s">
        <v>176</v>
      </c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72"/>
      <c r="AB103" s="372"/>
      <c r="AC103" s="372"/>
    </row>
    <row r="104" spans="1:68" ht="14.25" hidden="1" customHeight="1" x14ac:dyDescent="0.25">
      <c r="A104" s="393" t="s">
        <v>109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7">
        <v>4680115881327</v>
      </c>
      <c r="E105" s="398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77">
        <v>80</v>
      </c>
      <c r="Y105" s="378">
        <f>IFERROR(IF(X105="",0,CEILING((X105/$H105),1)*$H105),"")</f>
        <v>86.4</v>
      </c>
      <c r="Z105" s="36">
        <f>IFERROR(IF(Y105=0,"",ROUNDUP(Y105/H105,0)*0.02175),"")</f>
        <v>0.17399999999999999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83.555555555555543</v>
      </c>
      <c r="BN105" s="64">
        <f>IFERROR(Y105*I105/H105,"0")</f>
        <v>90.24</v>
      </c>
      <c r="BO105" s="64">
        <f>IFERROR(1/J105*(X105/H105),"0")</f>
        <v>0.13227513227513224</v>
      </c>
      <c r="BP105" s="64">
        <f>IFERROR(1/J105*(Y105/H105),"0")</f>
        <v>0.14285714285714285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97">
        <v>4680115881518</v>
      </c>
      <c r="E106" s="398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7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97">
        <v>4680115881518</v>
      </c>
      <c r="E107" s="398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97">
        <v>4680115881303</v>
      </c>
      <c r="E108" s="398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97">
        <v>4680115881303</v>
      </c>
      <c r="E109" s="398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77">
        <v>67.5</v>
      </c>
      <c r="Y109" s="378">
        <f>IFERROR(IF(X109="",0,CEILING((X109/$H109),1)*$H109),"")</f>
        <v>67.5</v>
      </c>
      <c r="Z109" s="36">
        <f>IFERROR(IF(Y109=0,"",ROUNDUP(Y109/H109,0)*0.00937),"")</f>
        <v>0.14055000000000001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70.650000000000006</v>
      </c>
      <c r="BN109" s="64">
        <f>IFERROR(Y109*I109/H109,"0")</f>
        <v>70.650000000000006</v>
      </c>
      <c r="BO109" s="64">
        <f>IFERROR(1/J109*(X109/H109),"0")</f>
        <v>0.125</v>
      </c>
      <c r="BP109" s="64">
        <f>IFERROR(1/J109*(Y109/H109),"0")</f>
        <v>0.125</v>
      </c>
    </row>
    <row r="110" spans="1:68" x14ac:dyDescent="0.2">
      <c r="A110" s="395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96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22.407407407407405</v>
      </c>
      <c r="Y110" s="379">
        <f>IFERROR(Y105/H105,"0")+IFERROR(Y106/H106,"0")+IFERROR(Y107/H107,"0")+IFERROR(Y108/H108,"0")+IFERROR(Y109/H109,"0")</f>
        <v>23</v>
      </c>
      <c r="Z110" s="379">
        <f>IFERROR(IF(Z105="",0,Z105),"0")+IFERROR(IF(Z106="",0,Z106),"0")+IFERROR(IF(Z107="",0,Z107),"0")+IFERROR(IF(Z108="",0,Z108),"0")+IFERROR(IF(Z109="",0,Z109),"0")</f>
        <v>0.31455</v>
      </c>
      <c r="AA110" s="380"/>
      <c r="AB110" s="380"/>
      <c r="AC110" s="380"/>
    </row>
    <row r="111" spans="1:68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96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147.5</v>
      </c>
      <c r="Y111" s="379">
        <f>IFERROR(SUM(Y105:Y109),"0")</f>
        <v>153.9</v>
      </c>
      <c r="Z111" s="37"/>
      <c r="AA111" s="380"/>
      <c r="AB111" s="380"/>
      <c r="AC111" s="380"/>
    </row>
    <row r="112" spans="1:68" ht="14.25" hidden="1" customHeight="1" x14ac:dyDescent="0.25">
      <c r="A112" s="393" t="s">
        <v>71</v>
      </c>
      <c r="B112" s="387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7">
        <v>4607091386967</v>
      </c>
      <c r="E113" s="398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7">
        <v>4607091386967</v>
      </c>
      <c r="E114" s="398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77">
        <v>123</v>
      </c>
      <c r="Y114" s="378">
        <f>IFERROR(IF(X114="",0,CEILING((X114/$H114),1)*$H114),"")</f>
        <v>126</v>
      </c>
      <c r="Z114" s="36">
        <f>IFERROR(IF(Y114=0,"",ROUNDUP(Y114/H114,0)*0.02175),"")</f>
        <v>0.32624999999999998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131.25857142857143</v>
      </c>
      <c r="BN114" s="64">
        <f>IFERROR(Y114*I114/H114,"0")</f>
        <v>134.45999999999998</v>
      </c>
      <c r="BO114" s="64">
        <f>IFERROR(1/J114*(X114/H114),"0")</f>
        <v>0.26147959183673469</v>
      </c>
      <c r="BP114" s="64">
        <f>IFERROR(1/J114*(Y114/H114),"0")</f>
        <v>0.26785714285714285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7">
        <v>4607091385731</v>
      </c>
      <c r="E115" s="398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9"/>
      <c r="R115" s="389"/>
      <c r="S115" s="389"/>
      <c r="T115" s="390"/>
      <c r="U115" s="34"/>
      <c r="V115" s="34"/>
      <c r="W115" s="35" t="s">
        <v>68</v>
      </c>
      <c r="X115" s="377">
        <v>13.5</v>
      </c>
      <c r="Y115" s="378">
        <f>IFERROR(IF(X115="",0,CEILING((X115/$H115),1)*$H115),"")</f>
        <v>13.5</v>
      </c>
      <c r="Z115" s="36">
        <f>IFERROR(IF(Y115=0,"",ROUNDUP(Y115/H115,0)*0.00753),"")</f>
        <v>3.7650000000000003E-2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14.86</v>
      </c>
      <c r="BN115" s="64">
        <f>IFERROR(Y115*I115/H115,"0")</f>
        <v>14.86</v>
      </c>
      <c r="BO115" s="64">
        <f>IFERROR(1/J115*(X115/H115),"0")</f>
        <v>3.2051282051282048E-2</v>
      </c>
      <c r="BP115" s="64">
        <f>IFERROR(1/J115*(Y115/H115),"0")</f>
        <v>3.2051282051282048E-2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7">
        <v>4680115880894</v>
      </c>
      <c r="E116" s="398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9"/>
      <c r="R116" s="389"/>
      <c r="S116" s="389"/>
      <c r="T116" s="390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97">
        <v>4680115880214</v>
      </c>
      <c r="E117" s="398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5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96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19.642857142857142</v>
      </c>
      <c r="Y118" s="379">
        <f>IFERROR(Y113/H113,"0")+IFERROR(Y114/H114,"0")+IFERROR(Y115/H115,"0")+IFERROR(Y116/H116,"0")+IFERROR(Y117/H117,"0")</f>
        <v>20</v>
      </c>
      <c r="Z118" s="379">
        <f>IFERROR(IF(Z113="",0,Z113),"0")+IFERROR(IF(Z114="",0,Z114),"0")+IFERROR(IF(Z115="",0,Z115),"0")+IFERROR(IF(Z116="",0,Z116),"0")+IFERROR(IF(Z117="",0,Z117),"0")</f>
        <v>0.3639</v>
      </c>
      <c r="AA118" s="380"/>
      <c r="AB118" s="380"/>
      <c r="AC118" s="380"/>
    </row>
    <row r="119" spans="1:68" x14ac:dyDescent="0.2">
      <c r="A119" s="387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96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136.5</v>
      </c>
      <c r="Y119" s="379">
        <f>IFERROR(SUM(Y113:Y117),"0")</f>
        <v>139.5</v>
      </c>
      <c r="Z119" s="37"/>
      <c r="AA119" s="380"/>
      <c r="AB119" s="380"/>
      <c r="AC119" s="380"/>
    </row>
    <row r="120" spans="1:68" ht="16.5" hidden="1" customHeight="1" x14ac:dyDescent="0.25">
      <c r="A120" s="391" t="s">
        <v>196</v>
      </c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72"/>
      <c r="AB120" s="372"/>
      <c r="AC120" s="372"/>
    </row>
    <row r="121" spans="1:68" ht="14.25" hidden="1" customHeight="1" x14ac:dyDescent="0.25">
      <c r="A121" s="393" t="s">
        <v>109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7">
        <v>4680115882133</v>
      </c>
      <c r="E122" s="398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9"/>
      <c r="R122" s="389"/>
      <c r="S122" s="389"/>
      <c r="T122" s="390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97">
        <v>4680115882133</v>
      </c>
      <c r="E123" s="398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7">
        <v>4680115880269</v>
      </c>
      <c r="E124" s="398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97">
        <v>4680115880429</v>
      </c>
      <c r="E125" s="398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9"/>
      <c r="R125" s="389"/>
      <c r="S125" s="389"/>
      <c r="T125" s="390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7">
        <v>4680115881457</v>
      </c>
      <c r="E126" s="398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96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7"/>
      <c r="B128" s="387"/>
      <c r="C128" s="387"/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96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93" t="s">
        <v>149</v>
      </c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97">
        <v>4680115881488</v>
      </c>
      <c r="E130" s="398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7">
        <v>4680115881488</v>
      </c>
      <c r="E131" s="398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5" t="s">
        <v>209</v>
      </c>
      <c r="Q131" s="389"/>
      <c r="R131" s="389"/>
      <c r="S131" s="389"/>
      <c r="T131" s="390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7">
        <v>4680115882775</v>
      </c>
      <c r="E132" s="398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9"/>
      <c r="R132" s="389"/>
      <c r="S132" s="389"/>
      <c r="T132" s="390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97">
        <v>4680115880658</v>
      </c>
      <c r="E133" s="398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97">
        <v>4680115880658</v>
      </c>
      <c r="E134" s="398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5"/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96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7"/>
      <c r="B136" s="387"/>
      <c r="C136" s="387"/>
      <c r="D136" s="387"/>
      <c r="E136" s="387"/>
      <c r="F136" s="387"/>
      <c r="G136" s="387"/>
      <c r="H136" s="387"/>
      <c r="I136" s="387"/>
      <c r="J136" s="387"/>
      <c r="K136" s="387"/>
      <c r="L136" s="387"/>
      <c r="M136" s="387"/>
      <c r="N136" s="387"/>
      <c r="O136" s="396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93" t="s">
        <v>71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7">
        <v>4607091385168</v>
      </c>
      <c r="E138" s="398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7">
        <v>4607091385168</v>
      </c>
      <c r="E139" s="398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77">
        <v>53</v>
      </c>
      <c r="Y139" s="378">
        <f t="shared" si="21"/>
        <v>58.800000000000004</v>
      </c>
      <c r="Z139" s="36">
        <f>IFERROR(IF(Y139=0,"",ROUNDUP(Y139/H139,0)*0.02175),"")</f>
        <v>0.15225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56.520714285714284</v>
      </c>
      <c r="BN139" s="64">
        <f t="shared" si="23"/>
        <v>62.706000000000003</v>
      </c>
      <c r="BO139" s="64">
        <f t="shared" si="24"/>
        <v>0.11267006802721087</v>
      </c>
      <c r="BP139" s="64">
        <f t="shared" si="25"/>
        <v>0.125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7">
        <v>4607091383256</v>
      </c>
      <c r="E140" s="398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7">
        <v>4607091385748</v>
      </c>
      <c r="E141" s="398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77">
        <v>33.299999999999997</v>
      </c>
      <c r="Y141" s="378">
        <f t="shared" si="21"/>
        <v>35.1</v>
      </c>
      <c r="Z141" s="36">
        <f>IFERROR(IF(Y141=0,"",ROUNDUP(Y141/H141,0)*0.00753),"")</f>
        <v>9.7890000000000005E-2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36.654666666666664</v>
      </c>
      <c r="BN141" s="64">
        <f t="shared" si="23"/>
        <v>38.635999999999996</v>
      </c>
      <c r="BO141" s="64">
        <f t="shared" si="24"/>
        <v>7.9059829059829043E-2</v>
      </c>
      <c r="BP141" s="64">
        <f t="shared" si="25"/>
        <v>8.3333333333333329E-2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97">
        <v>4680115884533</v>
      </c>
      <c r="E142" s="398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7">
        <v>4680115882645</v>
      </c>
      <c r="E143" s="398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9"/>
      <c r="R143" s="389"/>
      <c r="S143" s="389"/>
      <c r="T143" s="390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5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6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18.642857142857142</v>
      </c>
      <c r="Y144" s="379">
        <f>IFERROR(Y138/H138,"0")+IFERROR(Y139/H139,"0")+IFERROR(Y140/H140,"0")+IFERROR(Y141/H141,"0")+IFERROR(Y142/H142,"0")+IFERROR(Y143/H143,"0")</f>
        <v>20</v>
      </c>
      <c r="Z144" s="379">
        <f>IFERROR(IF(Z138="",0,Z138),"0")+IFERROR(IF(Z139="",0,Z139),"0")+IFERROR(IF(Z140="",0,Z140),"0")+IFERROR(IF(Z141="",0,Z141),"0")+IFERROR(IF(Z142="",0,Z142),"0")+IFERROR(IF(Z143="",0,Z143),"0")</f>
        <v>0.25014000000000003</v>
      </c>
      <c r="AA144" s="380"/>
      <c r="AB144" s="380"/>
      <c r="AC144" s="380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6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86.3</v>
      </c>
      <c r="Y145" s="379">
        <f>IFERROR(SUM(Y138:Y143),"0")</f>
        <v>93.9</v>
      </c>
      <c r="Z145" s="37"/>
      <c r="AA145" s="380"/>
      <c r="AB145" s="380"/>
      <c r="AC145" s="380"/>
    </row>
    <row r="146" spans="1:68" ht="14.25" hidden="1" customHeight="1" x14ac:dyDescent="0.25">
      <c r="A146" s="393" t="s">
        <v>170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387"/>
      <c r="Z146" s="387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7">
        <v>4680115882652</v>
      </c>
      <c r="E147" s="398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9"/>
      <c r="R147" s="389"/>
      <c r="S147" s="389"/>
      <c r="T147" s="390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97">
        <v>4680115880238</v>
      </c>
      <c r="E148" s="398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9"/>
      <c r="R148" s="389"/>
      <c r="S148" s="389"/>
      <c r="T148" s="390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5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96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6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391" t="s">
        <v>107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87"/>
      <c r="AA151" s="372"/>
      <c r="AB151" s="372"/>
      <c r="AC151" s="372"/>
    </row>
    <row r="152" spans="1:68" ht="14.25" hidden="1" customHeight="1" x14ac:dyDescent="0.25">
      <c r="A152" s="393" t="s">
        <v>109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87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97">
        <v>4607091382945</v>
      </c>
      <c r="E153" s="398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77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7">
        <v>40</v>
      </c>
      <c r="Y153" s="378">
        <f>IFERROR(IF(X153="",0,CEILING((X153/$H153),1)*$H153),"")</f>
        <v>44.8</v>
      </c>
      <c r="Z153" s="36">
        <f>IFERROR(IF(Y153=0,"",ROUNDUP(Y153/H153,0)*0.02175),"")</f>
        <v>8.6999999999999994E-2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41.714285714285715</v>
      </c>
      <c r="BN153" s="64">
        <f>IFERROR(Y153*I153/H153,"0")</f>
        <v>46.720000000000006</v>
      </c>
      <c r="BO153" s="64">
        <f>IFERROR(1/J153*(X153/H153),"0")</f>
        <v>6.3775510204081634E-2</v>
      </c>
      <c r="BP153" s="64">
        <f>IFERROR(1/J153*(Y153/H153),"0")</f>
        <v>7.1428571428571425E-2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97">
        <v>4607091382952</v>
      </c>
      <c r="E154" s="398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9"/>
      <c r="R154" s="389"/>
      <c r="S154" s="389"/>
      <c r="T154" s="390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97">
        <v>4607091384604</v>
      </c>
      <c r="E155" s="398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9"/>
      <c r="R155" s="389"/>
      <c r="S155" s="389"/>
      <c r="T155" s="390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395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6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3.5714285714285716</v>
      </c>
      <c r="Y156" s="379">
        <f>IFERROR(Y153/H153,"0")+IFERROR(Y154/H154,"0")+IFERROR(Y155/H155,"0")</f>
        <v>4</v>
      </c>
      <c r="Z156" s="379">
        <f>IFERROR(IF(Z153="",0,Z153),"0")+IFERROR(IF(Z154="",0,Z154),"0")+IFERROR(IF(Z155="",0,Z155),"0")</f>
        <v>8.6999999999999994E-2</v>
      </c>
      <c r="AA156" s="380"/>
      <c r="AB156" s="380"/>
      <c r="AC156" s="380"/>
    </row>
    <row r="157" spans="1:68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96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40</v>
      </c>
      <c r="Y157" s="379">
        <f>IFERROR(SUM(Y153:Y155),"0")</f>
        <v>44.8</v>
      </c>
      <c r="Z157" s="37"/>
      <c r="AA157" s="380"/>
      <c r="AB157" s="380"/>
      <c r="AC157" s="380"/>
    </row>
    <row r="158" spans="1:68" ht="14.25" hidden="1" customHeight="1" x14ac:dyDescent="0.25">
      <c r="A158" s="393" t="s">
        <v>63</v>
      </c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  <c r="U158" s="387"/>
      <c r="V158" s="387"/>
      <c r="W158" s="387"/>
      <c r="X158" s="387"/>
      <c r="Y158" s="387"/>
      <c r="Z158" s="387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97">
        <v>4607091387667</v>
      </c>
      <c r="E159" s="398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5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9"/>
      <c r="R159" s="389"/>
      <c r="S159" s="389"/>
      <c r="T159" s="390"/>
      <c r="U159" s="34"/>
      <c r="V159" s="34"/>
      <c r="W159" s="35" t="s">
        <v>68</v>
      </c>
      <c r="X159" s="377">
        <v>70</v>
      </c>
      <c r="Y159" s="378">
        <f>IFERROR(IF(X159="",0,CEILING((X159/$H159),1)*$H159),"")</f>
        <v>72</v>
      </c>
      <c r="Z159" s="36">
        <f>IFERROR(IF(Y159=0,"",ROUNDUP(Y159/H159,0)*0.02175),"")</f>
        <v>0.17399999999999999</v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74.900000000000006</v>
      </c>
      <c r="BN159" s="64">
        <f>IFERROR(Y159*I159/H159,"0")</f>
        <v>77.040000000000006</v>
      </c>
      <c r="BO159" s="64">
        <f>IFERROR(1/J159*(X159/H159),"0")</f>
        <v>0.13888888888888887</v>
      </c>
      <c r="BP159" s="64">
        <f>IFERROR(1/J159*(Y159/H159),"0")</f>
        <v>0.14285714285714285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97">
        <v>4607091387636</v>
      </c>
      <c r="E160" s="398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7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9"/>
      <c r="R160" s="389"/>
      <c r="S160" s="389"/>
      <c r="T160" s="390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97">
        <v>4607091382426</v>
      </c>
      <c r="E161" s="398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5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9"/>
      <c r="R161" s="389"/>
      <c r="S161" s="389"/>
      <c r="T161" s="390"/>
      <c r="U161" s="34"/>
      <c r="V161" s="34"/>
      <c r="W161" s="35" t="s">
        <v>68</v>
      </c>
      <c r="X161" s="377">
        <v>10</v>
      </c>
      <c r="Y161" s="378">
        <f>IFERROR(IF(X161="",0,CEILING((X161/$H161),1)*$H161),"")</f>
        <v>18</v>
      </c>
      <c r="Z161" s="36">
        <f>IFERROR(IF(Y161=0,"",ROUNDUP(Y161/H161,0)*0.02175),"")</f>
        <v>4.3499999999999997E-2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10.700000000000001</v>
      </c>
      <c r="BN161" s="64">
        <f>IFERROR(Y161*I161/H161,"0")</f>
        <v>19.260000000000002</v>
      </c>
      <c r="BO161" s="64">
        <f>IFERROR(1/J161*(X161/H161),"0")</f>
        <v>1.984126984126984E-2</v>
      </c>
      <c r="BP161" s="64">
        <f>IFERROR(1/J161*(Y161/H161),"0")</f>
        <v>3.5714285714285712E-2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97">
        <v>4607091386547</v>
      </c>
      <c r="E162" s="398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97">
        <v>4607091382464</v>
      </c>
      <c r="E163" s="398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9"/>
      <c r="R163" s="389"/>
      <c r="S163" s="389"/>
      <c r="T163" s="390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96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8.8888888888888893</v>
      </c>
      <c r="Y164" s="379">
        <f>IFERROR(Y159/H159,"0")+IFERROR(Y160/H160,"0")+IFERROR(Y161/H161,"0")+IFERROR(Y162/H162,"0")+IFERROR(Y163/H163,"0")</f>
        <v>10</v>
      </c>
      <c r="Z164" s="379">
        <f>IFERROR(IF(Z159="",0,Z159),"0")+IFERROR(IF(Z160="",0,Z160),"0")+IFERROR(IF(Z161="",0,Z161),"0")+IFERROR(IF(Z162="",0,Z162),"0")+IFERROR(IF(Z163="",0,Z163),"0")</f>
        <v>0.21749999999999997</v>
      </c>
      <c r="AA164" s="380"/>
      <c r="AB164" s="380"/>
      <c r="AC164" s="380"/>
    </row>
    <row r="165" spans="1:68" x14ac:dyDescent="0.2">
      <c r="A165" s="387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96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80</v>
      </c>
      <c r="Y165" s="379">
        <f>IFERROR(SUM(Y159:Y163),"0")</f>
        <v>90</v>
      </c>
      <c r="Z165" s="37"/>
      <c r="AA165" s="380"/>
      <c r="AB165" s="380"/>
      <c r="AC165" s="380"/>
    </row>
    <row r="166" spans="1:68" ht="14.25" hidden="1" customHeight="1" x14ac:dyDescent="0.25">
      <c r="A166" s="393" t="s">
        <v>71</v>
      </c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  <c r="U166" s="387"/>
      <c r="V166" s="387"/>
      <c r="W166" s="387"/>
      <c r="X166" s="387"/>
      <c r="Y166" s="387"/>
      <c r="Z166" s="387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97">
        <v>4607091385304</v>
      </c>
      <c r="E167" s="398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9"/>
      <c r="R167" s="389"/>
      <c r="S167" s="389"/>
      <c r="T167" s="390"/>
      <c r="U167" s="34"/>
      <c r="V167" s="34"/>
      <c r="W167" s="35" t="s">
        <v>68</v>
      </c>
      <c r="X167" s="377">
        <v>148</v>
      </c>
      <c r="Y167" s="378">
        <f>IFERROR(IF(X167="",0,CEILING((X167/$H167),1)*$H167),"")</f>
        <v>151.20000000000002</v>
      </c>
      <c r="Z167" s="36">
        <f>IFERROR(IF(Y167=0,"",ROUNDUP(Y167/H167,0)*0.02175),"")</f>
        <v>0.39149999999999996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157.93714285714285</v>
      </c>
      <c r="BN167" s="64">
        <f>IFERROR(Y167*I167/H167,"0")</f>
        <v>161.35200000000003</v>
      </c>
      <c r="BO167" s="64">
        <f>IFERROR(1/J167*(X167/H167),"0")</f>
        <v>0.31462585034013602</v>
      </c>
      <c r="BP167" s="64">
        <f>IFERROR(1/J167*(Y167/H167),"0")</f>
        <v>0.3214285714285714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97">
        <v>4607091386264</v>
      </c>
      <c r="E168" s="398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9"/>
      <c r="R168" s="389"/>
      <c r="S168" s="389"/>
      <c r="T168" s="390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97">
        <v>4607091385427</v>
      </c>
      <c r="E169" s="398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6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77">
        <v>10</v>
      </c>
      <c r="Y169" s="378">
        <f>IFERROR(IF(X169="",0,CEILING((X169/$H169),1)*$H169),"")</f>
        <v>12</v>
      </c>
      <c r="Z169" s="36">
        <f>IFERROR(IF(Y169=0,"",ROUNDUP(Y169/H169,0)*0.00753),"")</f>
        <v>3.0120000000000001E-2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10.906666666666666</v>
      </c>
      <c r="BN169" s="64">
        <f>IFERROR(Y169*I169/H169,"0")</f>
        <v>13.087999999999999</v>
      </c>
      <c r="BO169" s="64">
        <f>IFERROR(1/J169*(X169/H169),"0")</f>
        <v>2.1367521367521368E-2</v>
      </c>
      <c r="BP169" s="64">
        <f>IFERROR(1/J169*(Y169/H169),"0")</f>
        <v>2.564102564102564E-2</v>
      </c>
    </row>
    <row r="170" spans="1:68" x14ac:dyDescent="0.2">
      <c r="A170" s="395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96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20.952380952380949</v>
      </c>
      <c r="Y170" s="379">
        <f>IFERROR(Y167/H167,"0")+IFERROR(Y168/H168,"0")+IFERROR(Y169/H169,"0")</f>
        <v>22</v>
      </c>
      <c r="Z170" s="379">
        <f>IFERROR(IF(Z167="",0,Z167),"0")+IFERROR(IF(Z168="",0,Z168),"0")+IFERROR(IF(Z169="",0,Z169),"0")</f>
        <v>0.42161999999999994</v>
      </c>
      <c r="AA170" s="380"/>
      <c r="AB170" s="380"/>
      <c r="AC170" s="380"/>
    </row>
    <row r="171" spans="1:68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96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158</v>
      </c>
      <c r="Y171" s="379">
        <f>IFERROR(SUM(Y167:Y169),"0")</f>
        <v>163.20000000000002</v>
      </c>
      <c r="Z171" s="37"/>
      <c r="AA171" s="380"/>
      <c r="AB171" s="380"/>
      <c r="AC171" s="380"/>
    </row>
    <row r="172" spans="1:68" ht="27.75" hidden="1" customHeight="1" x14ac:dyDescent="0.2">
      <c r="A172" s="419" t="s">
        <v>253</v>
      </c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O172" s="420"/>
      <c r="P172" s="420"/>
      <c r="Q172" s="420"/>
      <c r="R172" s="420"/>
      <c r="S172" s="420"/>
      <c r="T172" s="420"/>
      <c r="U172" s="420"/>
      <c r="V172" s="420"/>
      <c r="W172" s="420"/>
      <c r="X172" s="420"/>
      <c r="Y172" s="420"/>
      <c r="Z172" s="420"/>
      <c r="AA172" s="48"/>
      <c r="AB172" s="48"/>
      <c r="AC172" s="48"/>
    </row>
    <row r="173" spans="1:68" ht="16.5" hidden="1" customHeight="1" x14ac:dyDescent="0.25">
      <c r="A173" s="391" t="s">
        <v>254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87"/>
      <c r="AA173" s="372"/>
      <c r="AB173" s="372"/>
      <c r="AC173" s="372"/>
    </row>
    <row r="174" spans="1:68" ht="14.25" hidden="1" customHeight="1" x14ac:dyDescent="0.25">
      <c r="A174" s="393" t="s">
        <v>63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87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97">
        <v>4680115880993</v>
      </c>
      <c r="E175" s="398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5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9"/>
      <c r="R175" s="389"/>
      <c r="S175" s="389"/>
      <c r="T175" s="390"/>
      <c r="U175" s="34"/>
      <c r="V175" s="34"/>
      <c r="W175" s="35" t="s">
        <v>68</v>
      </c>
      <c r="X175" s="377">
        <v>28</v>
      </c>
      <c r="Y175" s="378">
        <f t="shared" ref="Y175:Y182" si="26">IFERROR(IF(X175="",0,CEILING((X175/$H175),1)*$H175),"")</f>
        <v>29.400000000000002</v>
      </c>
      <c r="Z175" s="36">
        <f>IFERROR(IF(Y175=0,"",ROUNDUP(Y175/H175,0)*0.00753),"")</f>
        <v>5.271E-2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29.733333333333331</v>
      </c>
      <c r="BN175" s="64">
        <f t="shared" ref="BN175:BN182" si="28">IFERROR(Y175*I175/H175,"0")</f>
        <v>31.22</v>
      </c>
      <c r="BO175" s="64">
        <f t="shared" ref="BO175:BO182" si="29">IFERROR(1/J175*(X175/H175),"0")</f>
        <v>4.2735042735042729E-2</v>
      </c>
      <c r="BP175" s="64">
        <f t="shared" ref="BP175:BP182" si="30">IFERROR(1/J175*(Y175/H175),"0")</f>
        <v>4.4871794871794872E-2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97">
        <v>4680115881761</v>
      </c>
      <c r="E176" s="398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9"/>
      <c r="R176" s="389"/>
      <c r="S176" s="389"/>
      <c r="T176" s="390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97">
        <v>4680115881563</v>
      </c>
      <c r="E177" s="398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9"/>
      <c r="R177" s="389"/>
      <c r="S177" s="389"/>
      <c r="T177" s="390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97">
        <v>4680115880986</v>
      </c>
      <c r="E178" s="398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9"/>
      <c r="R178" s="389"/>
      <c r="S178" s="389"/>
      <c r="T178" s="390"/>
      <c r="U178" s="34"/>
      <c r="V178" s="34"/>
      <c r="W178" s="35" t="s">
        <v>68</v>
      </c>
      <c r="X178" s="377">
        <v>4.1999999999999993</v>
      </c>
      <c r="Y178" s="378">
        <f t="shared" si="26"/>
        <v>4.2</v>
      </c>
      <c r="Z178" s="36">
        <f>IFERROR(IF(Y178=0,"",ROUNDUP(Y178/H178,0)*0.00502),"")</f>
        <v>1.004E-2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4.4599999999999991</v>
      </c>
      <c r="BN178" s="64">
        <f t="shared" si="28"/>
        <v>4.46</v>
      </c>
      <c r="BO178" s="64">
        <f t="shared" si="29"/>
        <v>8.5470085470085461E-3</v>
      </c>
      <c r="BP178" s="64">
        <f t="shared" si="30"/>
        <v>8.5470085470085479E-3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97">
        <v>4680115881785</v>
      </c>
      <c r="E179" s="398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9"/>
      <c r="R179" s="389"/>
      <c r="S179" s="389"/>
      <c r="T179" s="390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97">
        <v>4680115881679</v>
      </c>
      <c r="E180" s="398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9"/>
      <c r="R180" s="389"/>
      <c r="S180" s="389"/>
      <c r="T180" s="390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97">
        <v>4680115880191</v>
      </c>
      <c r="E181" s="398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5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9"/>
      <c r="R181" s="389"/>
      <c r="S181" s="389"/>
      <c r="T181" s="390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97">
        <v>4680115883963</v>
      </c>
      <c r="E182" s="398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395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9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8.6666666666666661</v>
      </c>
      <c r="Y183" s="379">
        <f>IFERROR(Y175/H175,"0")+IFERROR(Y176/H176,"0")+IFERROR(Y177/H177,"0")+IFERROR(Y178/H178,"0")+IFERROR(Y179/H179,"0")+IFERROR(Y180/H180,"0")+IFERROR(Y181/H181,"0")+IFERROR(Y182/H182,"0")</f>
        <v>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6.275E-2</v>
      </c>
      <c r="AA183" s="380"/>
      <c r="AB183" s="380"/>
      <c r="AC183" s="380"/>
    </row>
    <row r="184" spans="1:68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9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32.200000000000003</v>
      </c>
      <c r="Y184" s="379">
        <f>IFERROR(SUM(Y175:Y182),"0")</f>
        <v>33.6</v>
      </c>
      <c r="Z184" s="37"/>
      <c r="AA184" s="380"/>
      <c r="AB184" s="380"/>
      <c r="AC184" s="380"/>
    </row>
    <row r="185" spans="1:68" ht="16.5" hidden="1" customHeight="1" x14ac:dyDescent="0.25">
      <c r="A185" s="391" t="s">
        <v>271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72"/>
      <c r="AB185" s="372"/>
      <c r="AC185" s="372"/>
    </row>
    <row r="186" spans="1:68" ht="14.25" hidden="1" customHeight="1" x14ac:dyDescent="0.25">
      <c r="A186" s="393" t="s">
        <v>109</v>
      </c>
      <c r="B186" s="387"/>
      <c r="C186" s="387"/>
      <c r="D186" s="387"/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97">
        <v>4680115881402</v>
      </c>
      <c r="E187" s="398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9"/>
      <c r="R187" s="389"/>
      <c r="S187" s="389"/>
      <c r="T187" s="390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97">
        <v>4680115881396</v>
      </c>
      <c r="E188" s="398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9"/>
      <c r="R188" s="389"/>
      <c r="S188" s="389"/>
      <c r="T188" s="390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395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96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96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93" t="s">
        <v>149</v>
      </c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  <c r="U191" s="387"/>
      <c r="V191" s="387"/>
      <c r="W191" s="387"/>
      <c r="X191" s="387"/>
      <c r="Y191" s="387"/>
      <c r="Z191" s="387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97">
        <v>4680115882935</v>
      </c>
      <c r="E192" s="398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9"/>
      <c r="R192" s="389"/>
      <c r="S192" s="389"/>
      <c r="T192" s="390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97">
        <v>4680115880764</v>
      </c>
      <c r="E193" s="398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9"/>
      <c r="R193" s="389"/>
      <c r="S193" s="389"/>
      <c r="T193" s="390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395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6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6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93" t="s">
        <v>63</v>
      </c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  <c r="U196" s="387"/>
      <c r="V196" s="387"/>
      <c r="W196" s="387"/>
      <c r="X196" s="387"/>
      <c r="Y196" s="387"/>
      <c r="Z196" s="387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97">
        <v>4680115882683</v>
      </c>
      <c r="E197" s="398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9"/>
      <c r="R197" s="389"/>
      <c r="S197" s="389"/>
      <c r="T197" s="390"/>
      <c r="U197" s="34"/>
      <c r="V197" s="34"/>
      <c r="W197" s="35" t="s">
        <v>68</v>
      </c>
      <c r="X197" s="377">
        <v>45</v>
      </c>
      <c r="Y197" s="378">
        <f t="shared" ref="Y197:Y204" si="31">IFERROR(IF(X197="",0,CEILING((X197/$H197),1)*$H197),"")</f>
        <v>48.6</v>
      </c>
      <c r="Z197" s="36">
        <f>IFERROR(IF(Y197=0,"",ROUNDUP(Y197/H197,0)*0.00937),"")</f>
        <v>8.4330000000000002E-2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46.75</v>
      </c>
      <c r="BN197" s="64">
        <f t="shared" ref="BN197:BN204" si="33">IFERROR(Y197*I197/H197,"0")</f>
        <v>50.49</v>
      </c>
      <c r="BO197" s="64">
        <f t="shared" ref="BO197:BO204" si="34">IFERROR(1/J197*(X197/H197),"0")</f>
        <v>6.9444444444444434E-2</v>
      </c>
      <c r="BP197" s="64">
        <f t="shared" ref="BP197:BP204" si="35">IFERROR(1/J197*(Y197/H197),"0")</f>
        <v>7.4999999999999997E-2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97">
        <v>4680115882690</v>
      </c>
      <c r="E198" s="398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7">
        <v>20</v>
      </c>
      <c r="Y198" s="378">
        <f t="shared" si="31"/>
        <v>21.6</v>
      </c>
      <c r="Z198" s="36">
        <f>IFERROR(IF(Y198=0,"",ROUNDUP(Y198/H198,0)*0.00937),"")</f>
        <v>3.7479999999999999E-2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20.777777777777779</v>
      </c>
      <c r="BN198" s="64">
        <f t="shared" si="33"/>
        <v>22.44</v>
      </c>
      <c r="BO198" s="64">
        <f t="shared" si="34"/>
        <v>3.0864197530864192E-2</v>
      </c>
      <c r="BP198" s="64">
        <f t="shared" si="35"/>
        <v>3.3333333333333333E-2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97">
        <v>4680115882669</v>
      </c>
      <c r="E199" s="398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4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9"/>
      <c r="R199" s="389"/>
      <c r="S199" s="389"/>
      <c r="T199" s="390"/>
      <c r="U199" s="34"/>
      <c r="V199" s="34"/>
      <c r="W199" s="35" t="s">
        <v>68</v>
      </c>
      <c r="X199" s="377">
        <v>25</v>
      </c>
      <c r="Y199" s="378">
        <f t="shared" si="31"/>
        <v>27</v>
      </c>
      <c r="Z199" s="36">
        <f>IFERROR(IF(Y199=0,"",ROUNDUP(Y199/H199,0)*0.00937),"")</f>
        <v>4.6850000000000003E-2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25.972222222222221</v>
      </c>
      <c r="BN199" s="64">
        <f t="shared" si="33"/>
        <v>28.049999999999997</v>
      </c>
      <c r="BO199" s="64">
        <f t="shared" si="34"/>
        <v>3.8580246913580245E-2</v>
      </c>
      <c r="BP199" s="64">
        <f t="shared" si="35"/>
        <v>4.1666666666666664E-2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97">
        <v>4680115882676</v>
      </c>
      <c r="E200" s="398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77">
        <v>20</v>
      </c>
      <c r="Y200" s="378">
        <f t="shared" si="31"/>
        <v>21.6</v>
      </c>
      <c r="Z200" s="36">
        <f>IFERROR(IF(Y200=0,"",ROUNDUP(Y200/H200,0)*0.00937),"")</f>
        <v>3.7479999999999999E-2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20.777777777777779</v>
      </c>
      <c r="BN200" s="64">
        <f t="shared" si="33"/>
        <v>22.44</v>
      </c>
      <c r="BO200" s="64">
        <f t="shared" si="34"/>
        <v>3.0864197530864192E-2</v>
      </c>
      <c r="BP200" s="64">
        <f t="shared" si="35"/>
        <v>3.3333333333333333E-2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97">
        <v>4680115884014</v>
      </c>
      <c r="E201" s="398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4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9"/>
      <c r="R201" s="389"/>
      <c r="S201" s="389"/>
      <c r="T201" s="390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97">
        <v>4680115884007</v>
      </c>
      <c r="E202" s="398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9"/>
      <c r="R202" s="389"/>
      <c r="S202" s="389"/>
      <c r="T202" s="390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97">
        <v>4680115884038</v>
      </c>
      <c r="E203" s="398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6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97">
        <v>4680115884021</v>
      </c>
      <c r="E204" s="398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395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6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20.370370370370367</v>
      </c>
      <c r="Y205" s="379">
        <f>IFERROR(Y197/H197,"0")+IFERROR(Y198/H198,"0")+IFERROR(Y199/H199,"0")+IFERROR(Y200/H200,"0")+IFERROR(Y201/H201,"0")+IFERROR(Y202/H202,"0")+IFERROR(Y203/H203,"0")+IFERROR(Y204/H204,"0")</f>
        <v>22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0.20613999999999999</v>
      </c>
      <c r="AA205" s="380"/>
      <c r="AB205" s="380"/>
      <c r="AC205" s="380"/>
    </row>
    <row r="206" spans="1:68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6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110</v>
      </c>
      <c r="Y206" s="379">
        <f>IFERROR(SUM(Y197:Y204),"0")</f>
        <v>118.80000000000001</v>
      </c>
      <c r="Z206" s="37"/>
      <c r="AA206" s="380"/>
      <c r="AB206" s="380"/>
      <c r="AC206" s="380"/>
    </row>
    <row r="207" spans="1:68" ht="14.25" hidden="1" customHeight="1" x14ac:dyDescent="0.25">
      <c r="A207" s="393" t="s">
        <v>71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87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97">
        <v>4680115881594</v>
      </c>
      <c r="E208" s="398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97">
        <v>4680115880962</v>
      </c>
      <c r="E209" s="398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7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9"/>
      <c r="R209" s="389"/>
      <c r="S209" s="389"/>
      <c r="T209" s="390"/>
      <c r="U209" s="34"/>
      <c r="V209" s="34"/>
      <c r="W209" s="35" t="s">
        <v>68</v>
      </c>
      <c r="X209" s="377">
        <v>23</v>
      </c>
      <c r="Y209" s="378">
        <f t="shared" si="36"/>
        <v>23.4</v>
      </c>
      <c r="Z209" s="36">
        <f>IFERROR(IF(Y209=0,"",ROUNDUP(Y209/H209,0)*0.02175),"")</f>
        <v>6.5250000000000002E-2</v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24.663076923076925</v>
      </c>
      <c r="BN209" s="64">
        <f t="shared" si="38"/>
        <v>25.092000000000002</v>
      </c>
      <c r="BO209" s="64">
        <f t="shared" si="39"/>
        <v>5.2655677655677656E-2</v>
      </c>
      <c r="BP209" s="64">
        <f t="shared" si="40"/>
        <v>5.3571428571428568E-2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97">
        <v>4680115881617</v>
      </c>
      <c r="E210" s="398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6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9"/>
      <c r="R210" s="389"/>
      <c r="S210" s="389"/>
      <c r="T210" s="390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97">
        <v>4680115880573</v>
      </c>
      <c r="E211" s="398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97">
        <v>4680115882195</v>
      </c>
      <c r="E212" s="398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97">
        <v>4680115882607</v>
      </c>
      <c r="E213" s="398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97">
        <v>4680115880092</v>
      </c>
      <c r="E214" s="398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4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7">
        <v>32.4</v>
      </c>
      <c r="Y214" s="378">
        <f t="shared" si="36"/>
        <v>33.6</v>
      </c>
      <c r="Z214" s="36">
        <f t="shared" si="41"/>
        <v>0.10542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36.072000000000003</v>
      </c>
      <c r="BN214" s="64">
        <f t="shared" si="38"/>
        <v>37.408000000000001</v>
      </c>
      <c r="BO214" s="64">
        <f t="shared" si="39"/>
        <v>8.6538461538461536E-2</v>
      </c>
      <c r="BP214" s="64">
        <f t="shared" si="40"/>
        <v>8.9743589743589758E-2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97">
        <v>4680115880221</v>
      </c>
      <c r="E215" s="398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7">
        <v>9</v>
      </c>
      <c r="Y215" s="378">
        <f t="shared" si="36"/>
        <v>9.6</v>
      </c>
      <c r="Z215" s="36">
        <f t="shared" si="41"/>
        <v>3.0120000000000001E-2</v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10.020000000000001</v>
      </c>
      <c r="BN215" s="64">
        <f t="shared" si="38"/>
        <v>10.688000000000001</v>
      </c>
      <c r="BO215" s="64">
        <f t="shared" si="39"/>
        <v>2.4038461538461536E-2</v>
      </c>
      <c r="BP215" s="64">
        <f t="shared" si="40"/>
        <v>2.564102564102564E-2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97">
        <v>4680115882942</v>
      </c>
      <c r="E216" s="398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60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97">
        <v>4680115880504</v>
      </c>
      <c r="E217" s="398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5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9"/>
      <c r="R217" s="389"/>
      <c r="S217" s="389"/>
      <c r="T217" s="390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97">
        <v>4680115882164</v>
      </c>
      <c r="E218" s="398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9"/>
      <c r="R218" s="389"/>
      <c r="S218" s="389"/>
      <c r="T218" s="390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395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96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20.198717948717949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21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0.20079</v>
      </c>
      <c r="AA219" s="380"/>
      <c r="AB219" s="380"/>
      <c r="AC219" s="380"/>
    </row>
    <row r="220" spans="1:68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96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64.400000000000006</v>
      </c>
      <c r="Y220" s="379">
        <f>IFERROR(SUM(Y208:Y218),"0")</f>
        <v>66.599999999999994</v>
      </c>
      <c r="Z220" s="37"/>
      <c r="AA220" s="380"/>
      <c r="AB220" s="380"/>
      <c r="AC220" s="380"/>
    </row>
    <row r="221" spans="1:68" ht="14.25" hidden="1" customHeight="1" x14ac:dyDescent="0.25">
      <c r="A221" s="393" t="s">
        <v>170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87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97">
        <v>4680115882874</v>
      </c>
      <c r="E222" s="398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5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97">
        <v>4680115882874</v>
      </c>
      <c r="E223" s="398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7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97">
        <v>4680115884434</v>
      </c>
      <c r="E224" s="398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6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97">
        <v>4680115880818</v>
      </c>
      <c r="E225" s="398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97">
        <v>4680115880801</v>
      </c>
      <c r="E226" s="398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5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395"/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96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7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96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391" t="s">
        <v>327</v>
      </c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  <c r="U229" s="387"/>
      <c r="V229" s="387"/>
      <c r="W229" s="387"/>
      <c r="X229" s="387"/>
      <c r="Y229" s="387"/>
      <c r="Z229" s="387"/>
      <c r="AA229" s="372"/>
      <c r="AB229" s="372"/>
      <c r="AC229" s="372"/>
    </row>
    <row r="230" spans="1:68" ht="14.25" hidden="1" customHeight="1" x14ac:dyDescent="0.25">
      <c r="A230" s="393" t="s">
        <v>109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97">
        <v>4680115884274</v>
      </c>
      <c r="E231" s="398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9"/>
      <c r="R231" s="389"/>
      <c r="S231" s="389"/>
      <c r="T231" s="390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97">
        <v>4680115884274</v>
      </c>
      <c r="E232" s="398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5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97">
        <v>4680115884298</v>
      </c>
      <c r="E233" s="398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97">
        <v>4680115884250</v>
      </c>
      <c r="E234" s="398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7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97">
        <v>4680115884250</v>
      </c>
      <c r="E235" s="398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97">
        <v>4680115884281</v>
      </c>
      <c r="E236" s="398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7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97">
        <v>4680115884199</v>
      </c>
      <c r="E237" s="398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7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97">
        <v>4680115884267</v>
      </c>
      <c r="E238" s="398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395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6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7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96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391" t="s">
        <v>342</v>
      </c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  <c r="U241" s="387"/>
      <c r="V241" s="387"/>
      <c r="W241" s="387"/>
      <c r="X241" s="387"/>
      <c r="Y241" s="387"/>
      <c r="Z241" s="387"/>
      <c r="AA241" s="372"/>
      <c r="AB241" s="372"/>
      <c r="AC241" s="372"/>
    </row>
    <row r="242" spans="1:68" ht="14.25" hidden="1" customHeight="1" x14ac:dyDescent="0.25">
      <c r="A242" s="393" t="s">
        <v>109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97">
        <v>4680115884137</v>
      </c>
      <c r="E243" s="398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4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97">
        <v>4680115884137</v>
      </c>
      <c r="E244" s="398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97">
        <v>4680115884236</v>
      </c>
      <c r="E245" s="398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97">
        <v>4680115884175</v>
      </c>
      <c r="E246" s="398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97">
        <v>4680115884144</v>
      </c>
      <c r="E247" s="398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97">
        <v>4680115885288</v>
      </c>
      <c r="E248" s="398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97">
        <v>4680115884182</v>
      </c>
      <c r="E249" s="398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97">
        <v>4680115884205</v>
      </c>
      <c r="E250" s="398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9"/>
      <c r="R250" s="389"/>
      <c r="S250" s="389"/>
      <c r="T250" s="390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395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6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96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391" t="s">
        <v>358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87"/>
      <c r="AA253" s="372"/>
      <c r="AB253" s="372"/>
      <c r="AC253" s="372"/>
    </row>
    <row r="254" spans="1:68" ht="14.25" hidden="1" customHeight="1" x14ac:dyDescent="0.25">
      <c r="A254" s="393" t="s">
        <v>109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87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97">
        <v>4680115885837</v>
      </c>
      <c r="E255" s="398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7">
        <v>30</v>
      </c>
      <c r="Y255" s="378">
        <f t="shared" ref="Y255:Y260" si="52">IFERROR(IF(X255="",0,CEILING((X255/$H255),1)*$H255),"")</f>
        <v>32.400000000000006</v>
      </c>
      <c r="Z255" s="36">
        <f>IFERROR(IF(Y255=0,"",ROUNDUP(Y255/H255,0)*0.02175),"")</f>
        <v>6.5250000000000002E-2</v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31.333333333333329</v>
      </c>
      <c r="BN255" s="64">
        <f t="shared" ref="BN255:BN260" si="54">IFERROR(Y255*I255/H255,"0")</f>
        <v>33.840000000000003</v>
      </c>
      <c r="BO255" s="64">
        <f t="shared" ref="BO255:BO260" si="55">IFERROR(1/J255*(X255/H255),"0")</f>
        <v>4.96031746031746E-2</v>
      </c>
      <c r="BP255" s="64">
        <f t="shared" ref="BP255:BP260" si="56">IFERROR(1/J255*(Y255/H255),"0")</f>
        <v>5.3571428571428575E-2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97">
        <v>4680115885806</v>
      </c>
      <c r="E256" s="398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0" t="s">
        <v>363</v>
      </c>
      <c r="Q256" s="389"/>
      <c r="R256" s="389"/>
      <c r="S256" s="389"/>
      <c r="T256" s="390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97">
        <v>4680115885806</v>
      </c>
      <c r="E257" s="398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7">
        <v>140</v>
      </c>
      <c r="Y257" s="378">
        <f t="shared" si="52"/>
        <v>140.4</v>
      </c>
      <c r="Z257" s="36">
        <f>IFERROR(IF(Y257=0,"",ROUNDUP(Y257/H257,0)*0.02175),"")</f>
        <v>0.28275</v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146.2222222222222</v>
      </c>
      <c r="BN257" s="64">
        <f t="shared" si="54"/>
        <v>146.63999999999999</v>
      </c>
      <c r="BO257" s="64">
        <f t="shared" si="55"/>
        <v>0.23148148148148145</v>
      </c>
      <c r="BP257" s="64">
        <f t="shared" si="56"/>
        <v>0.23214285714285712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97">
        <v>4680115885851</v>
      </c>
      <c r="E258" s="398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7">
        <v>10</v>
      </c>
      <c r="Y258" s="378">
        <f t="shared" si="52"/>
        <v>10.8</v>
      </c>
      <c r="Z258" s="36">
        <f>IFERROR(IF(Y258=0,"",ROUNDUP(Y258/H258,0)*0.02175),"")</f>
        <v>2.1749999999999999E-2</v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10.444444444444443</v>
      </c>
      <c r="BN258" s="64">
        <f t="shared" si="54"/>
        <v>11.28</v>
      </c>
      <c r="BO258" s="64">
        <f t="shared" si="55"/>
        <v>1.653439153439153E-2</v>
      </c>
      <c r="BP258" s="64">
        <f t="shared" si="56"/>
        <v>1.7857142857142856E-2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97">
        <v>4680115885844</v>
      </c>
      <c r="E259" s="398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7">
        <v>15</v>
      </c>
      <c r="Y259" s="378">
        <f t="shared" si="52"/>
        <v>16</v>
      </c>
      <c r="Z259" s="36">
        <f>IFERROR(IF(Y259=0,"",ROUNDUP(Y259/H259,0)*0.00937),"")</f>
        <v>3.7479999999999999E-2</v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15.9</v>
      </c>
      <c r="BN259" s="64">
        <f t="shared" si="54"/>
        <v>16.96</v>
      </c>
      <c r="BO259" s="64">
        <f t="shared" si="55"/>
        <v>3.125E-2</v>
      </c>
      <c r="BP259" s="64">
        <f t="shared" si="56"/>
        <v>3.3333333333333333E-2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97">
        <v>4680115885820</v>
      </c>
      <c r="E260" s="398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7">
        <v>12</v>
      </c>
      <c r="Y260" s="378">
        <f t="shared" si="52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12.72</v>
      </c>
      <c r="BN260" s="64">
        <f t="shared" si="54"/>
        <v>12.72</v>
      </c>
      <c r="BO260" s="64">
        <f t="shared" si="55"/>
        <v>2.5000000000000001E-2</v>
      </c>
      <c r="BP260" s="64">
        <f t="shared" si="56"/>
        <v>2.5000000000000001E-2</v>
      </c>
    </row>
    <row r="261" spans="1:68" x14ac:dyDescent="0.2">
      <c r="A261" s="395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96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23.416666666666668</v>
      </c>
      <c r="Y261" s="379">
        <f>IFERROR(Y255/H255,"0")+IFERROR(Y256/H256,"0")+IFERROR(Y257/H257,"0")+IFERROR(Y258/H258,"0")+IFERROR(Y259/H259,"0")+IFERROR(Y260/H260,"0")</f>
        <v>24</v>
      </c>
      <c r="Z261" s="379">
        <f>IFERROR(IF(Z255="",0,Z255),"0")+IFERROR(IF(Z256="",0,Z256),"0")+IFERROR(IF(Z257="",0,Z257),"0")+IFERROR(IF(Z258="",0,Z258),"0")+IFERROR(IF(Z259="",0,Z259),"0")+IFERROR(IF(Z260="",0,Z260),"0")</f>
        <v>0.43534</v>
      </c>
      <c r="AA261" s="380"/>
      <c r="AB261" s="380"/>
      <c r="AC261" s="380"/>
    </row>
    <row r="262" spans="1:68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6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207</v>
      </c>
      <c r="Y262" s="379">
        <f>IFERROR(SUM(Y255:Y260),"0")</f>
        <v>211.60000000000002</v>
      </c>
      <c r="Z262" s="37"/>
      <c r="AA262" s="380"/>
      <c r="AB262" s="380"/>
      <c r="AC262" s="380"/>
    </row>
    <row r="263" spans="1:68" ht="16.5" hidden="1" customHeight="1" x14ac:dyDescent="0.25">
      <c r="A263" s="391" t="s">
        <v>371</v>
      </c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  <c r="U263" s="387"/>
      <c r="V263" s="387"/>
      <c r="W263" s="387"/>
      <c r="X263" s="387"/>
      <c r="Y263" s="387"/>
      <c r="Z263" s="387"/>
      <c r="AA263" s="372"/>
      <c r="AB263" s="372"/>
      <c r="AC263" s="372"/>
    </row>
    <row r="264" spans="1:68" ht="14.25" hidden="1" customHeight="1" x14ac:dyDescent="0.25">
      <c r="A264" s="393" t="s">
        <v>109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87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97">
        <v>4680115885707</v>
      </c>
      <c r="E265" s="398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9"/>
      <c r="R265" s="389"/>
      <c r="S265" s="389"/>
      <c r="T265" s="390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395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96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7"/>
      <c r="B267" s="387"/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96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391" t="s">
        <v>374</v>
      </c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  <c r="U268" s="387"/>
      <c r="V268" s="387"/>
      <c r="W268" s="387"/>
      <c r="X268" s="387"/>
      <c r="Y268" s="387"/>
      <c r="Z268" s="387"/>
      <c r="AA268" s="372"/>
      <c r="AB268" s="372"/>
      <c r="AC268" s="372"/>
    </row>
    <row r="269" spans="1:68" ht="14.25" hidden="1" customHeight="1" x14ac:dyDescent="0.25">
      <c r="A269" s="393" t="s">
        <v>109</v>
      </c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  <c r="U269" s="387"/>
      <c r="V269" s="387"/>
      <c r="W269" s="387"/>
      <c r="X269" s="387"/>
      <c r="Y269" s="387"/>
      <c r="Z269" s="387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97">
        <v>4607091383423</v>
      </c>
      <c r="E270" s="398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9"/>
      <c r="R270" s="389"/>
      <c r="S270" s="389"/>
      <c r="T270" s="390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97">
        <v>4680115885691</v>
      </c>
      <c r="E271" s="398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9"/>
      <c r="R271" s="389"/>
      <c r="S271" s="389"/>
      <c r="T271" s="390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97">
        <v>4680115885660</v>
      </c>
      <c r="E272" s="398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6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9"/>
      <c r="R272" s="389"/>
      <c r="S272" s="389"/>
      <c r="T272" s="390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96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7"/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96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391" t="s">
        <v>381</v>
      </c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  <c r="U275" s="387"/>
      <c r="V275" s="387"/>
      <c r="W275" s="387"/>
      <c r="X275" s="387"/>
      <c r="Y275" s="387"/>
      <c r="Z275" s="387"/>
      <c r="AA275" s="372"/>
      <c r="AB275" s="372"/>
      <c r="AC275" s="372"/>
    </row>
    <row r="276" spans="1:68" ht="14.25" hidden="1" customHeight="1" x14ac:dyDescent="0.25">
      <c r="A276" s="393" t="s">
        <v>71</v>
      </c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97">
        <v>4680115881556</v>
      </c>
      <c r="E277" s="398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6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9"/>
      <c r="R277" s="389"/>
      <c r="S277" s="389"/>
      <c r="T277" s="390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97">
        <v>4680115881037</v>
      </c>
      <c r="E278" s="398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48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9"/>
      <c r="R278" s="389"/>
      <c r="S278" s="389"/>
      <c r="T278" s="390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97">
        <v>4680115881228</v>
      </c>
      <c r="E279" s="398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53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9"/>
      <c r="R279" s="389"/>
      <c r="S279" s="389"/>
      <c r="T279" s="390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97">
        <v>4680115881211</v>
      </c>
      <c r="E280" s="398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6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97">
        <v>4680115881020</v>
      </c>
      <c r="E281" s="398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6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9"/>
      <c r="R281" s="389"/>
      <c r="S281" s="389"/>
      <c r="T281" s="390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5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96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6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391" t="s">
        <v>392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87"/>
      <c r="AA284" s="372"/>
      <c r="AB284" s="372"/>
      <c r="AC284" s="372"/>
    </row>
    <row r="285" spans="1:68" ht="14.25" hidden="1" customHeight="1" x14ac:dyDescent="0.25">
      <c r="A285" s="393" t="s">
        <v>71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87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97">
        <v>4680115884618</v>
      </c>
      <c r="E286" s="398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395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96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96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391" t="s">
        <v>395</v>
      </c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72"/>
      <c r="AB289" s="372"/>
      <c r="AC289" s="372"/>
    </row>
    <row r="290" spans="1:68" ht="14.25" hidden="1" customHeight="1" x14ac:dyDescent="0.25">
      <c r="A290" s="393" t="s">
        <v>109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87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97">
        <v>4680115882973</v>
      </c>
      <c r="E291" s="398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4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9"/>
      <c r="R291" s="389"/>
      <c r="S291" s="389"/>
      <c r="T291" s="390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95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6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6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93" t="s">
        <v>63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  <c r="X294" s="387"/>
      <c r="Y294" s="387"/>
      <c r="Z294" s="387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97">
        <v>4607091389845</v>
      </c>
      <c r="E295" s="398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55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9"/>
      <c r="R295" s="389"/>
      <c r="S295" s="389"/>
      <c r="T295" s="390"/>
      <c r="U295" s="34"/>
      <c r="V295" s="34"/>
      <c r="W295" s="35" t="s">
        <v>68</v>
      </c>
      <c r="X295" s="377">
        <v>14.7</v>
      </c>
      <c r="Y295" s="378">
        <f>IFERROR(IF(X295="",0,CEILING((X295/$H295),1)*$H295),"")</f>
        <v>14.700000000000001</v>
      </c>
      <c r="Z295" s="36">
        <f>IFERROR(IF(Y295=0,"",ROUNDUP(Y295/H295,0)*0.00502),"")</f>
        <v>3.5140000000000005E-2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15.4</v>
      </c>
      <c r="BN295" s="64">
        <f>IFERROR(Y295*I295/H295,"0")</f>
        <v>15.4</v>
      </c>
      <c r="BO295" s="64">
        <f>IFERROR(1/J295*(X295/H295),"0")</f>
        <v>2.9914529914529912E-2</v>
      </c>
      <c r="BP295" s="64">
        <f>IFERROR(1/J295*(Y295/H295),"0")</f>
        <v>2.9914529914529919E-2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97">
        <v>4680115882881</v>
      </c>
      <c r="E296" s="398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5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6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6.9999999999999991</v>
      </c>
      <c r="Y297" s="379">
        <f>IFERROR(Y295/H295,"0")+IFERROR(Y296/H296,"0")</f>
        <v>7</v>
      </c>
      <c r="Z297" s="379">
        <f>IFERROR(IF(Z295="",0,Z295),"0")+IFERROR(IF(Z296="",0,Z296),"0")</f>
        <v>3.5140000000000005E-2</v>
      </c>
      <c r="AA297" s="380"/>
      <c r="AB297" s="380"/>
      <c r="AC297" s="380"/>
    </row>
    <row r="298" spans="1:68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6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14.7</v>
      </c>
      <c r="Y298" s="379">
        <f>IFERROR(SUM(Y295:Y296),"0")</f>
        <v>14.700000000000001</v>
      </c>
      <c r="Z298" s="37"/>
      <c r="AA298" s="380"/>
      <c r="AB298" s="380"/>
      <c r="AC298" s="380"/>
    </row>
    <row r="299" spans="1:68" ht="16.5" hidden="1" customHeight="1" x14ac:dyDescent="0.25">
      <c r="A299" s="391" t="s">
        <v>402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87"/>
      <c r="AA299" s="372"/>
      <c r="AB299" s="372"/>
      <c r="AC299" s="372"/>
    </row>
    <row r="300" spans="1:68" ht="14.25" hidden="1" customHeight="1" x14ac:dyDescent="0.25">
      <c r="A300" s="393" t="s">
        <v>109</v>
      </c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  <c r="U300" s="387"/>
      <c r="V300" s="387"/>
      <c r="W300" s="387"/>
      <c r="X300" s="387"/>
      <c r="Y300" s="387"/>
      <c r="Z300" s="387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97">
        <v>4680115885615</v>
      </c>
      <c r="E301" s="398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4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7">
        <v>200</v>
      </c>
      <c r="Y301" s="378">
        <f t="shared" ref="Y301:Y308" si="57">IFERROR(IF(X301="",0,CEILING((X301/$H301),1)*$H301),"")</f>
        <v>205.20000000000002</v>
      </c>
      <c r="Z301" s="36">
        <f>IFERROR(IF(Y301=0,"",ROUNDUP(Y301/H301,0)*0.02175),"")</f>
        <v>0.41324999999999995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208.88888888888889</v>
      </c>
      <c r="BN301" s="64">
        <f t="shared" ref="BN301:BN308" si="59">IFERROR(Y301*I301/H301,"0")</f>
        <v>214.32</v>
      </c>
      <c r="BO301" s="64">
        <f t="shared" ref="BO301:BO308" si="60">IFERROR(1/J301*(X301/H301),"0")</f>
        <v>0.3306878306878307</v>
      </c>
      <c r="BP301" s="64">
        <f t="shared" ref="BP301:BP308" si="61">IFERROR(1/J301*(Y301/H301),"0")</f>
        <v>0.33928571428571425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97">
        <v>4680115885646</v>
      </c>
      <c r="E302" s="398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9"/>
      <c r="R302" s="389"/>
      <c r="S302" s="389"/>
      <c r="T302" s="390"/>
      <c r="U302" s="34"/>
      <c r="V302" s="34"/>
      <c r="W302" s="35" t="s">
        <v>68</v>
      </c>
      <c r="X302" s="377">
        <v>190</v>
      </c>
      <c r="Y302" s="378">
        <f t="shared" si="57"/>
        <v>194.4</v>
      </c>
      <c r="Z302" s="36">
        <f>IFERROR(IF(Y302=0,"",ROUNDUP(Y302/H302,0)*0.02175),"")</f>
        <v>0.39149999999999996</v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198.44444444444443</v>
      </c>
      <c r="BN302" s="64">
        <f t="shared" si="59"/>
        <v>203.03999999999996</v>
      </c>
      <c r="BO302" s="64">
        <f t="shared" si="60"/>
        <v>0.31415343915343913</v>
      </c>
      <c r="BP302" s="64">
        <f t="shared" si="61"/>
        <v>0.3214285714285714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97">
        <v>4680115885554</v>
      </c>
      <c r="E303" s="398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647" t="s">
        <v>409</v>
      </c>
      <c r="Q303" s="389"/>
      <c r="R303" s="389"/>
      <c r="S303" s="389"/>
      <c r="T303" s="390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97">
        <v>4680115885554</v>
      </c>
      <c r="E304" s="398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9"/>
      <c r="R304" s="389"/>
      <c r="S304" s="389"/>
      <c r="T304" s="390"/>
      <c r="U304" s="34"/>
      <c r="V304" s="34"/>
      <c r="W304" s="35" t="s">
        <v>68</v>
      </c>
      <c r="X304" s="377">
        <v>1180</v>
      </c>
      <c r="Y304" s="378">
        <f t="shared" si="57"/>
        <v>1188</v>
      </c>
      <c r="Z304" s="36">
        <f>IFERROR(IF(Y304=0,"",ROUNDUP(Y304/H304,0)*0.02175),"")</f>
        <v>2.3924999999999996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1232.4444444444443</v>
      </c>
      <c r="BN304" s="64">
        <f t="shared" si="59"/>
        <v>1240.8</v>
      </c>
      <c r="BO304" s="64">
        <f t="shared" si="60"/>
        <v>1.9510582010582009</v>
      </c>
      <c r="BP304" s="64">
        <f t="shared" si="61"/>
        <v>1.964285714285714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97">
        <v>4680115885622</v>
      </c>
      <c r="E305" s="398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9"/>
      <c r="R305" s="389"/>
      <c r="S305" s="389"/>
      <c r="T305" s="390"/>
      <c r="U305" s="34"/>
      <c r="V305" s="34"/>
      <c r="W305" s="35" t="s">
        <v>68</v>
      </c>
      <c r="X305" s="377">
        <v>36</v>
      </c>
      <c r="Y305" s="378">
        <f t="shared" si="57"/>
        <v>36</v>
      </c>
      <c r="Z305" s="36">
        <f>IFERROR(IF(Y305=0,"",ROUNDUP(Y305/H305,0)*0.00937),"")</f>
        <v>8.4330000000000002E-2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38.160000000000004</v>
      </c>
      <c r="BN305" s="64">
        <f t="shared" si="59"/>
        <v>38.160000000000004</v>
      </c>
      <c r="BO305" s="64">
        <f t="shared" si="60"/>
        <v>7.4999999999999997E-2</v>
      </c>
      <c r="BP305" s="64">
        <f t="shared" si="61"/>
        <v>7.4999999999999997E-2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97">
        <v>4680115881938</v>
      </c>
      <c r="E306" s="398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97">
        <v>4607091387346</v>
      </c>
      <c r="E307" s="398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9"/>
      <c r="R307" s="389"/>
      <c r="S307" s="389"/>
      <c r="T307" s="390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97">
        <v>4680115885608</v>
      </c>
      <c r="E308" s="398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6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9"/>
      <c r="R308" s="389"/>
      <c r="S308" s="389"/>
      <c r="T308" s="390"/>
      <c r="U308" s="34"/>
      <c r="V308" s="34"/>
      <c r="W308" s="35" t="s">
        <v>68</v>
      </c>
      <c r="X308" s="377">
        <v>95</v>
      </c>
      <c r="Y308" s="378">
        <f t="shared" si="57"/>
        <v>96</v>
      </c>
      <c r="Z308" s="36">
        <f>IFERROR(IF(Y308=0,"",ROUNDUP(Y308/H308,0)*0.00937),"")</f>
        <v>0.22488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100.7</v>
      </c>
      <c r="BN308" s="64">
        <f t="shared" si="59"/>
        <v>101.76</v>
      </c>
      <c r="BO308" s="64">
        <f t="shared" si="60"/>
        <v>0.19791666666666666</v>
      </c>
      <c r="BP308" s="64">
        <f t="shared" si="61"/>
        <v>0.2</v>
      </c>
    </row>
    <row r="309" spans="1:68" x14ac:dyDescent="0.2">
      <c r="A309" s="395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96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178.12037037037038</v>
      </c>
      <c r="Y309" s="379">
        <f>IFERROR(Y301/H301,"0")+IFERROR(Y302/H302,"0")+IFERROR(Y303/H303,"0")+IFERROR(Y304/H304,"0")+IFERROR(Y305/H305,"0")+IFERROR(Y306/H306,"0")+IFERROR(Y307/H307,"0")+IFERROR(Y308/H308,"0")</f>
        <v>180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3.5064599999999997</v>
      </c>
      <c r="AA309" s="380"/>
      <c r="AB309" s="380"/>
      <c r="AC309" s="380"/>
    </row>
    <row r="310" spans="1:68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96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1701</v>
      </c>
      <c r="Y310" s="379">
        <f>IFERROR(SUM(Y301:Y308),"0")</f>
        <v>1719.6</v>
      </c>
      <c r="Z310" s="37"/>
      <c r="AA310" s="380"/>
      <c r="AB310" s="380"/>
      <c r="AC310" s="380"/>
    </row>
    <row r="311" spans="1:68" ht="14.25" hidden="1" customHeight="1" x14ac:dyDescent="0.25">
      <c r="A311" s="393" t="s">
        <v>63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87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97">
        <v>4607091387193</v>
      </c>
      <c r="E312" s="398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6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9"/>
      <c r="R312" s="389"/>
      <c r="S312" s="389"/>
      <c r="T312" s="390"/>
      <c r="U312" s="34"/>
      <c r="V312" s="34"/>
      <c r="W312" s="35" t="s">
        <v>68</v>
      </c>
      <c r="X312" s="377">
        <v>204</v>
      </c>
      <c r="Y312" s="378">
        <f>IFERROR(IF(X312="",0,CEILING((X312/$H312),1)*$H312),"")</f>
        <v>205.8</v>
      </c>
      <c r="Z312" s="36">
        <f>IFERROR(IF(Y312=0,"",ROUNDUP(Y312/H312,0)*0.00753),"")</f>
        <v>0.36897000000000002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216.62857142857143</v>
      </c>
      <c r="BN312" s="64">
        <f>IFERROR(Y312*I312/H312,"0")</f>
        <v>218.54</v>
      </c>
      <c r="BO312" s="64">
        <f>IFERROR(1/J312*(X312/H312),"0")</f>
        <v>0.3113553113553113</v>
      </c>
      <c r="BP312" s="64">
        <f>IFERROR(1/J312*(Y312/H312),"0")</f>
        <v>0.3141025641025641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97">
        <v>4607091387230</v>
      </c>
      <c r="E313" s="398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9"/>
      <c r="R313" s="389"/>
      <c r="S313" s="389"/>
      <c r="T313" s="390"/>
      <c r="U313" s="34"/>
      <c r="V313" s="34"/>
      <c r="W313" s="35" t="s">
        <v>68</v>
      </c>
      <c r="X313" s="377">
        <v>437</v>
      </c>
      <c r="Y313" s="378">
        <f>IFERROR(IF(X313="",0,CEILING((X313/$H313),1)*$H313),"")</f>
        <v>441</v>
      </c>
      <c r="Z313" s="36">
        <f>IFERROR(IF(Y313=0,"",ROUNDUP(Y313/H313,0)*0.00753),"")</f>
        <v>0.79065000000000007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464.05238095238093</v>
      </c>
      <c r="BN313" s="64">
        <f>IFERROR(Y313*I313/H313,"0")</f>
        <v>468.29999999999995</v>
      </c>
      <c r="BO313" s="64">
        <f>IFERROR(1/J313*(X313/H313),"0")</f>
        <v>0.66697191697191693</v>
      </c>
      <c r="BP313" s="64">
        <f>IFERROR(1/J313*(Y313/H313),"0")</f>
        <v>0.67307692307692302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97">
        <v>4607091387292</v>
      </c>
      <c r="E314" s="398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97">
        <v>4607091387285</v>
      </c>
      <c r="E315" s="398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9"/>
      <c r="R315" s="389"/>
      <c r="S315" s="389"/>
      <c r="T315" s="390"/>
      <c r="U315" s="34"/>
      <c r="V315" s="34"/>
      <c r="W315" s="35" t="s">
        <v>68</v>
      </c>
      <c r="X315" s="377">
        <v>50.4</v>
      </c>
      <c r="Y315" s="378">
        <f>IFERROR(IF(X315="",0,CEILING((X315/$H315),1)*$H315),"")</f>
        <v>50.400000000000006</v>
      </c>
      <c r="Z315" s="36">
        <f>IFERROR(IF(Y315=0,"",ROUNDUP(Y315/H315,0)*0.00502),"")</f>
        <v>0.12048</v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53.519999999999996</v>
      </c>
      <c r="BN315" s="64">
        <f>IFERROR(Y315*I315/H315,"0")</f>
        <v>53.52</v>
      </c>
      <c r="BO315" s="64">
        <f>IFERROR(1/J315*(X315/H315),"0")</f>
        <v>0.10256410256410257</v>
      </c>
      <c r="BP315" s="64">
        <f>IFERROR(1/J315*(Y315/H315),"0")</f>
        <v>0.10256410256410257</v>
      </c>
    </row>
    <row r="316" spans="1:68" x14ac:dyDescent="0.2">
      <c r="A316" s="395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96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176.61904761904759</v>
      </c>
      <c r="Y316" s="379">
        <f>IFERROR(Y312/H312,"0")+IFERROR(Y313/H313,"0")+IFERROR(Y314/H314,"0")+IFERROR(Y315/H315,"0")</f>
        <v>178</v>
      </c>
      <c r="Z316" s="379">
        <f>IFERROR(IF(Z312="",0,Z312),"0")+IFERROR(IF(Z313="",0,Z313),"0")+IFERROR(IF(Z314="",0,Z314),"0")+IFERROR(IF(Z315="",0,Z315),"0")</f>
        <v>1.2801</v>
      </c>
      <c r="AA316" s="380"/>
      <c r="AB316" s="380"/>
      <c r="AC316" s="380"/>
    </row>
    <row r="317" spans="1:68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96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691.4</v>
      </c>
      <c r="Y317" s="379">
        <f>IFERROR(SUM(Y312:Y315),"0")</f>
        <v>697.19999999999993</v>
      </c>
      <c r="Z317" s="37"/>
      <c r="AA317" s="380"/>
      <c r="AB317" s="380"/>
      <c r="AC317" s="380"/>
    </row>
    <row r="318" spans="1:68" ht="14.25" hidden="1" customHeight="1" x14ac:dyDescent="0.25">
      <c r="A318" s="393" t="s">
        <v>71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87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97">
        <v>4607091387766</v>
      </c>
      <c r="E319" s="398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9"/>
      <c r="R319" s="389"/>
      <c r="S319" s="389"/>
      <c r="T319" s="390"/>
      <c r="U319" s="34"/>
      <c r="V319" s="34"/>
      <c r="W319" s="35" t="s">
        <v>68</v>
      </c>
      <c r="X319" s="377">
        <v>4980</v>
      </c>
      <c r="Y319" s="378">
        <f t="shared" ref="Y319:Y324" si="62">IFERROR(IF(X319="",0,CEILING((X319/$H319),1)*$H319),"")</f>
        <v>4984.2</v>
      </c>
      <c r="Z319" s="36">
        <f>IFERROR(IF(Y319=0,"",ROUNDUP(Y319/H319,0)*0.02175),"")</f>
        <v>13.898249999999999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5336.2615384615392</v>
      </c>
      <c r="BN319" s="64">
        <f t="shared" ref="BN319:BN324" si="64">IFERROR(Y319*I319/H319,"0")</f>
        <v>5340.7619999999997</v>
      </c>
      <c r="BO319" s="64">
        <f t="shared" ref="BO319:BO324" si="65">IFERROR(1/J319*(X319/H319),"0")</f>
        <v>11.4010989010989</v>
      </c>
      <c r="BP319" s="64">
        <f t="shared" ref="BP319:BP324" si="66">IFERROR(1/J319*(Y319/H319),"0")</f>
        <v>11.410714285714285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97">
        <v>4607091387957</v>
      </c>
      <c r="E320" s="398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97">
        <v>4607091387964</v>
      </c>
      <c r="E321" s="398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97">
        <v>4680115884588</v>
      </c>
      <c r="E322" s="398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9"/>
      <c r="R322" s="389"/>
      <c r="S322" s="389"/>
      <c r="T322" s="390"/>
      <c r="U322" s="34"/>
      <c r="V322" s="34"/>
      <c r="W322" s="35" t="s">
        <v>68</v>
      </c>
      <c r="X322" s="377">
        <v>14.4</v>
      </c>
      <c r="Y322" s="378">
        <f t="shared" si="62"/>
        <v>15</v>
      </c>
      <c r="Z322" s="36">
        <f>IFERROR(IF(Y322=0,"",ROUNDUP(Y322/H322,0)*0.00753),"")</f>
        <v>3.7650000000000003E-2</v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15.6768</v>
      </c>
      <c r="BN322" s="64">
        <f t="shared" si="64"/>
        <v>16.330000000000002</v>
      </c>
      <c r="BO322" s="64">
        <f t="shared" si="65"/>
        <v>3.0769230769230767E-2</v>
      </c>
      <c r="BP322" s="64">
        <f t="shared" si="66"/>
        <v>3.2051282051282048E-2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97">
        <v>4607091387537</v>
      </c>
      <c r="E323" s="398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97">
        <v>4607091387513</v>
      </c>
      <c r="E324" s="398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395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6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643.26153846153841</v>
      </c>
      <c r="Y325" s="379">
        <f>IFERROR(Y319/H319,"0")+IFERROR(Y320/H320,"0")+IFERROR(Y321/H321,"0")+IFERROR(Y322/H322,"0")+IFERROR(Y323/H323,"0")+IFERROR(Y324/H324,"0")</f>
        <v>644</v>
      </c>
      <c r="Z325" s="379">
        <f>IFERROR(IF(Z319="",0,Z319),"0")+IFERROR(IF(Z320="",0,Z320),"0")+IFERROR(IF(Z321="",0,Z321),"0")+IFERROR(IF(Z322="",0,Z322),"0")+IFERROR(IF(Z323="",0,Z323),"0")+IFERROR(IF(Z324="",0,Z324),"0")</f>
        <v>13.935899999999998</v>
      </c>
      <c r="AA325" s="380"/>
      <c r="AB325" s="380"/>
      <c r="AC325" s="380"/>
    </row>
    <row r="326" spans="1:68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6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4994.3999999999996</v>
      </c>
      <c r="Y326" s="379">
        <f>IFERROR(SUM(Y319:Y324),"0")</f>
        <v>4999.2</v>
      </c>
      <c r="Z326" s="37"/>
      <c r="AA326" s="380"/>
      <c r="AB326" s="380"/>
      <c r="AC326" s="380"/>
    </row>
    <row r="327" spans="1:68" ht="14.25" hidden="1" customHeight="1" x14ac:dyDescent="0.25">
      <c r="A327" s="393" t="s">
        <v>170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87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97">
        <v>4607091380880</v>
      </c>
      <c r="E328" s="398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75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97">
        <v>4607091384482</v>
      </c>
      <c r="E329" s="398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7">
        <v>284</v>
      </c>
      <c r="Y329" s="378">
        <f>IFERROR(IF(X329="",0,CEILING((X329/$H329),1)*$H329),"")</f>
        <v>288.59999999999997</v>
      </c>
      <c r="Z329" s="36">
        <f>IFERROR(IF(Y329=0,"",ROUNDUP(Y329/H329,0)*0.02175),"")</f>
        <v>0.80474999999999997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304.53538461538466</v>
      </c>
      <c r="BN329" s="64">
        <f>IFERROR(Y329*I329/H329,"0")</f>
        <v>309.46799999999996</v>
      </c>
      <c r="BO329" s="64">
        <f>IFERROR(1/J329*(X329/H329),"0")</f>
        <v>0.65018315018315009</v>
      </c>
      <c r="BP329" s="64">
        <f>IFERROR(1/J329*(Y329/H329),"0")</f>
        <v>0.6607142857142857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97">
        <v>4607091380897</v>
      </c>
      <c r="E330" s="398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5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7">
        <v>114</v>
      </c>
      <c r="Y330" s="378">
        <f>IFERROR(IF(X330="",0,CEILING((X330/$H330),1)*$H330),"")</f>
        <v>117.60000000000001</v>
      </c>
      <c r="Z330" s="36">
        <f>IFERROR(IF(Y330=0,"",ROUNDUP(Y330/H330,0)*0.02175),"")</f>
        <v>0.30449999999999999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121.65428571428572</v>
      </c>
      <c r="BN330" s="64">
        <f>IFERROR(Y330*I330/H330,"0")</f>
        <v>125.49600000000001</v>
      </c>
      <c r="BO330" s="64">
        <f>IFERROR(1/J330*(X330/H330),"0")</f>
        <v>0.2423469387755102</v>
      </c>
      <c r="BP330" s="64">
        <f>IFERROR(1/J330*(Y330/H330),"0")</f>
        <v>0.25</v>
      </c>
    </row>
    <row r="331" spans="1:68" x14ac:dyDescent="0.2">
      <c r="A331" s="395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96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49.981684981684978</v>
      </c>
      <c r="Y331" s="379">
        <f>IFERROR(Y328/H328,"0")+IFERROR(Y329/H329,"0")+IFERROR(Y330/H330,"0")</f>
        <v>51</v>
      </c>
      <c r="Z331" s="379">
        <f>IFERROR(IF(Z328="",0,Z328),"0")+IFERROR(IF(Z329="",0,Z329),"0")+IFERROR(IF(Z330="",0,Z330),"0")</f>
        <v>1.1092499999999998</v>
      </c>
      <c r="AA331" s="380"/>
      <c r="AB331" s="380"/>
      <c r="AC331" s="380"/>
    </row>
    <row r="332" spans="1:68" x14ac:dyDescent="0.2">
      <c r="A332" s="387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96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398</v>
      </c>
      <c r="Y332" s="379">
        <f>IFERROR(SUM(Y328:Y330),"0")</f>
        <v>406.2</v>
      </c>
      <c r="Z332" s="37"/>
      <c r="AA332" s="380"/>
      <c r="AB332" s="380"/>
      <c r="AC332" s="380"/>
    </row>
    <row r="333" spans="1:68" ht="14.25" hidden="1" customHeight="1" x14ac:dyDescent="0.25">
      <c r="A333" s="393" t="s">
        <v>95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387"/>
      <c r="Z333" s="387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97">
        <v>4607091388374</v>
      </c>
      <c r="E334" s="398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725" t="s">
        <v>447</v>
      </c>
      <c r="Q334" s="389"/>
      <c r="R334" s="389"/>
      <c r="S334" s="389"/>
      <c r="T334" s="390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97">
        <v>4607091388381</v>
      </c>
      <c r="E335" s="398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525" t="s">
        <v>450</v>
      </c>
      <c r="Q335" s="389"/>
      <c r="R335" s="389"/>
      <c r="S335" s="389"/>
      <c r="T335" s="390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97">
        <v>4607091383102</v>
      </c>
      <c r="E336" s="398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97">
        <v>4607091388404</v>
      </c>
      <c r="E337" s="398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9"/>
      <c r="R337" s="389"/>
      <c r="S337" s="389"/>
      <c r="T337" s="390"/>
      <c r="U337" s="34"/>
      <c r="V337" s="34"/>
      <c r="W337" s="35" t="s">
        <v>68</v>
      </c>
      <c r="X337" s="377">
        <v>7.65</v>
      </c>
      <c r="Y337" s="378">
        <f>IFERROR(IF(X337="",0,CEILING((X337/$H337),1)*$H337),"")</f>
        <v>7.6499999999999995</v>
      </c>
      <c r="Z337" s="36">
        <f>IFERROR(IF(Y337=0,"",ROUNDUP(Y337/H337,0)*0.00753),"")</f>
        <v>2.2589999999999999E-2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8.6999999999999993</v>
      </c>
      <c r="BN337" s="64">
        <f>IFERROR(Y337*I337/H337,"0")</f>
        <v>8.6999999999999993</v>
      </c>
      <c r="BO337" s="64">
        <f>IFERROR(1/J337*(X337/H337),"0")</f>
        <v>1.9230769230769232E-2</v>
      </c>
      <c r="BP337" s="64">
        <f>IFERROR(1/J337*(Y337/H337),"0")</f>
        <v>1.9230769230769232E-2</v>
      </c>
    </row>
    <row r="338" spans="1:68" x14ac:dyDescent="0.2">
      <c r="A338" s="395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9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3.0000000000000004</v>
      </c>
      <c r="Y338" s="379">
        <f>IFERROR(Y334/H334,"0")+IFERROR(Y335/H335,"0")+IFERROR(Y336/H336,"0")+IFERROR(Y337/H337,"0")</f>
        <v>3</v>
      </c>
      <c r="Z338" s="379">
        <f>IFERROR(IF(Z334="",0,Z334),"0")+IFERROR(IF(Z335="",0,Z335),"0")+IFERROR(IF(Z336="",0,Z336),"0")+IFERROR(IF(Z337="",0,Z337),"0")</f>
        <v>2.2589999999999999E-2</v>
      </c>
      <c r="AA338" s="380"/>
      <c r="AB338" s="380"/>
      <c r="AC338" s="380"/>
    </row>
    <row r="339" spans="1:68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9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7.65</v>
      </c>
      <c r="Y339" s="379">
        <f>IFERROR(SUM(Y334:Y337),"0")</f>
        <v>7.6499999999999995</v>
      </c>
      <c r="Z339" s="37"/>
      <c r="AA339" s="380"/>
      <c r="AB339" s="380"/>
      <c r="AC339" s="380"/>
    </row>
    <row r="340" spans="1:68" ht="14.25" hidden="1" customHeight="1" x14ac:dyDescent="0.25">
      <c r="A340" s="393" t="s">
        <v>455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87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97">
        <v>4680115881808</v>
      </c>
      <c r="E341" s="398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9"/>
      <c r="R341" s="389"/>
      <c r="S341" s="389"/>
      <c r="T341" s="390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97">
        <v>4680115881822</v>
      </c>
      <c r="E342" s="398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4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9"/>
      <c r="R342" s="389"/>
      <c r="S342" s="389"/>
      <c r="T342" s="390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97">
        <v>4680115880016</v>
      </c>
      <c r="E343" s="398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9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9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391" t="s">
        <v>464</v>
      </c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  <c r="U346" s="387"/>
      <c r="V346" s="387"/>
      <c r="W346" s="387"/>
      <c r="X346" s="387"/>
      <c r="Y346" s="387"/>
      <c r="Z346" s="387"/>
      <c r="AA346" s="372"/>
      <c r="AB346" s="372"/>
      <c r="AC346" s="372"/>
    </row>
    <row r="347" spans="1:68" ht="14.25" hidden="1" customHeight="1" x14ac:dyDescent="0.25">
      <c r="A347" s="393" t="s">
        <v>63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87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97">
        <v>4607091383836</v>
      </c>
      <c r="E348" s="398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4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9"/>
      <c r="R348" s="389"/>
      <c r="S348" s="389"/>
      <c r="T348" s="390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395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96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96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93" t="s">
        <v>71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87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97">
        <v>4607091387919</v>
      </c>
      <c r="E352" s="398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7">
        <v>74</v>
      </c>
      <c r="Y352" s="378">
        <f>IFERROR(IF(X352="",0,CEILING((X352/$H352),1)*$H352),"")</f>
        <v>81</v>
      </c>
      <c r="Z352" s="36">
        <f>IFERROR(IF(Y352=0,"",ROUNDUP(Y352/H352,0)*0.02175),"")</f>
        <v>0.21749999999999997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79.152592592592597</v>
      </c>
      <c r="BN352" s="64">
        <f>IFERROR(Y352*I352/H352,"0")</f>
        <v>86.64</v>
      </c>
      <c r="BO352" s="64">
        <f>IFERROR(1/J352*(X352/H352),"0")</f>
        <v>0.16313932980599646</v>
      </c>
      <c r="BP352" s="64">
        <f>IFERROR(1/J352*(Y352/H352),"0")</f>
        <v>0.17857142857142855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97">
        <v>4680115883604</v>
      </c>
      <c r="E353" s="398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9"/>
      <c r="R353" s="389"/>
      <c r="S353" s="389"/>
      <c r="T353" s="390"/>
      <c r="U353" s="34"/>
      <c r="V353" s="34"/>
      <c r="W353" s="35" t="s">
        <v>68</v>
      </c>
      <c r="X353" s="377">
        <v>93.1</v>
      </c>
      <c r="Y353" s="378">
        <f>IFERROR(IF(X353="",0,CEILING((X353/$H353),1)*$H353),"")</f>
        <v>94.5</v>
      </c>
      <c r="Z353" s="36">
        <f>IFERROR(IF(Y353=0,"",ROUNDUP(Y353/H353,0)*0.00753),"")</f>
        <v>0.33884999999999998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105.15866666666665</v>
      </c>
      <c r="BN353" s="64">
        <f>IFERROR(Y353*I353/H353,"0")</f>
        <v>106.74</v>
      </c>
      <c r="BO353" s="64">
        <f>IFERROR(1/J353*(X353/H353),"0")</f>
        <v>0.28418803418803412</v>
      </c>
      <c r="BP353" s="64">
        <f>IFERROR(1/J353*(Y353/H353),"0")</f>
        <v>0.28846153846153844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97">
        <v>4680115883567</v>
      </c>
      <c r="E354" s="398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9"/>
      <c r="R354" s="389"/>
      <c r="S354" s="389"/>
      <c r="T354" s="390"/>
      <c r="U354" s="34"/>
      <c r="V354" s="34"/>
      <c r="W354" s="35" t="s">
        <v>68</v>
      </c>
      <c r="X354" s="377">
        <v>81.199999999999989</v>
      </c>
      <c r="Y354" s="378">
        <f>IFERROR(IF(X354="",0,CEILING((X354/$H354),1)*$H354),"")</f>
        <v>81.900000000000006</v>
      </c>
      <c r="Z354" s="36">
        <f>IFERROR(IF(Y354=0,"",ROUNDUP(Y354/H354,0)*0.00753),"")</f>
        <v>0.29366999999999999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91.253333333333316</v>
      </c>
      <c r="BN354" s="64">
        <f>IFERROR(Y354*I354/H354,"0")</f>
        <v>92.039999999999992</v>
      </c>
      <c r="BO354" s="64">
        <f>IFERROR(1/J354*(X354/H354),"0")</f>
        <v>0.24786324786324779</v>
      </c>
      <c r="BP354" s="64">
        <f>IFERROR(1/J354*(Y354/H354),"0")</f>
        <v>0.25</v>
      </c>
    </row>
    <row r="355" spans="1:68" x14ac:dyDescent="0.2">
      <c r="A355" s="395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96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92.135802469135797</v>
      </c>
      <c r="Y355" s="379">
        <f>IFERROR(Y352/H352,"0")+IFERROR(Y353/H353,"0")+IFERROR(Y354/H354,"0")</f>
        <v>94</v>
      </c>
      <c r="Z355" s="379">
        <f>IFERROR(IF(Z352="",0,Z352),"0")+IFERROR(IF(Z353="",0,Z353),"0")+IFERROR(IF(Z354="",0,Z354),"0")</f>
        <v>0.85001999999999989</v>
      </c>
      <c r="AA355" s="380"/>
      <c r="AB355" s="380"/>
      <c r="AC355" s="380"/>
    </row>
    <row r="356" spans="1:68" x14ac:dyDescent="0.2">
      <c r="A356" s="387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96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248.29999999999998</v>
      </c>
      <c r="Y356" s="379">
        <f>IFERROR(SUM(Y352:Y354),"0")</f>
        <v>257.39999999999998</v>
      </c>
      <c r="Z356" s="37"/>
      <c r="AA356" s="380"/>
      <c r="AB356" s="380"/>
      <c r="AC356" s="380"/>
    </row>
    <row r="357" spans="1:68" ht="27.75" hidden="1" customHeight="1" x14ac:dyDescent="0.2">
      <c r="A357" s="419" t="s">
        <v>473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420"/>
      <c r="Z357" s="420"/>
      <c r="AA357" s="48"/>
      <c r="AB357" s="48"/>
      <c r="AC357" s="48"/>
    </row>
    <row r="358" spans="1:68" ht="16.5" hidden="1" customHeight="1" x14ac:dyDescent="0.25">
      <c r="A358" s="391" t="s">
        <v>474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87"/>
      <c r="AA358" s="372"/>
      <c r="AB358" s="372"/>
      <c r="AC358" s="372"/>
    </row>
    <row r="359" spans="1:68" ht="14.25" hidden="1" customHeight="1" x14ac:dyDescent="0.25">
      <c r="A359" s="393" t="s">
        <v>109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87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97">
        <v>4680115884847</v>
      </c>
      <c r="E360" s="398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4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9"/>
      <c r="R360" s="389"/>
      <c r="S360" s="389"/>
      <c r="T360" s="390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97">
        <v>4680115884847</v>
      </c>
      <c r="E361" s="398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6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9"/>
      <c r="R361" s="389"/>
      <c r="S361" s="389"/>
      <c r="T361" s="390"/>
      <c r="U361" s="34"/>
      <c r="V361" s="34"/>
      <c r="W361" s="35" t="s">
        <v>68</v>
      </c>
      <c r="X361" s="377">
        <v>170</v>
      </c>
      <c r="Y361" s="378">
        <f t="shared" si="67"/>
        <v>180</v>
      </c>
      <c r="Z361" s="36">
        <f>IFERROR(IF(Y361=0,"",ROUNDUP(Y361/H361,0)*0.02175),"")</f>
        <v>0.26100000000000001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175.44</v>
      </c>
      <c r="BN361" s="64">
        <f t="shared" si="69"/>
        <v>185.76000000000002</v>
      </c>
      <c r="BO361" s="64">
        <f t="shared" si="70"/>
        <v>0.2361111111111111</v>
      </c>
      <c r="BP361" s="64">
        <f t="shared" si="71"/>
        <v>0.25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97">
        <v>4680115884854</v>
      </c>
      <c r="E362" s="398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4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9"/>
      <c r="R362" s="389"/>
      <c r="S362" s="389"/>
      <c r="T362" s="390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97">
        <v>4680115884854</v>
      </c>
      <c r="E363" s="398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4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9"/>
      <c r="R363" s="389"/>
      <c r="S363" s="389"/>
      <c r="T363" s="390"/>
      <c r="U363" s="34"/>
      <c r="V363" s="34"/>
      <c r="W363" s="35" t="s">
        <v>68</v>
      </c>
      <c r="X363" s="377">
        <v>820</v>
      </c>
      <c r="Y363" s="378">
        <f t="shared" si="67"/>
        <v>825</v>
      </c>
      <c r="Z363" s="36">
        <f>IFERROR(IF(Y363=0,"",ROUNDUP(Y363/H363,0)*0.02175),"")</f>
        <v>1.1962499999999998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846.24</v>
      </c>
      <c r="BN363" s="64">
        <f t="shared" si="69"/>
        <v>851.4</v>
      </c>
      <c r="BO363" s="64">
        <f t="shared" si="70"/>
        <v>1.1388888888888888</v>
      </c>
      <c r="BP363" s="64">
        <f t="shared" si="71"/>
        <v>1.1458333333333333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97">
        <v>4680115884830</v>
      </c>
      <c r="E364" s="398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4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9"/>
      <c r="R364" s="389"/>
      <c r="S364" s="389"/>
      <c r="T364" s="390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97">
        <v>4680115884830</v>
      </c>
      <c r="E365" s="398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4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9"/>
      <c r="R365" s="389"/>
      <c r="S365" s="389"/>
      <c r="T365" s="390"/>
      <c r="U365" s="34"/>
      <c r="V365" s="34"/>
      <c r="W365" s="35" t="s">
        <v>68</v>
      </c>
      <c r="X365" s="377">
        <v>1570</v>
      </c>
      <c r="Y365" s="378">
        <f t="shared" si="67"/>
        <v>1575</v>
      </c>
      <c r="Z365" s="36">
        <f>IFERROR(IF(Y365=0,"",ROUNDUP(Y365/H365,0)*0.02175),"")</f>
        <v>2.2837499999999999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1620.2400000000002</v>
      </c>
      <c r="BN365" s="64">
        <f t="shared" si="69"/>
        <v>1625.4</v>
      </c>
      <c r="BO365" s="64">
        <f t="shared" si="70"/>
        <v>2.1805555555555554</v>
      </c>
      <c r="BP365" s="64">
        <f t="shared" si="71"/>
        <v>2.1875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97">
        <v>4680115882638</v>
      </c>
      <c r="E366" s="398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7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97">
        <v>4680115884922</v>
      </c>
      <c r="E367" s="398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4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97">
        <v>4680115884861</v>
      </c>
      <c r="E368" s="398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77">
        <v>5</v>
      </c>
      <c r="Y368" s="378">
        <f t="shared" si="67"/>
        <v>5</v>
      </c>
      <c r="Z368" s="36">
        <f>IFERROR(IF(Y368=0,"",ROUNDUP(Y368/H368,0)*0.00937),"")</f>
        <v>9.3699999999999999E-3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5.21</v>
      </c>
      <c r="BN368" s="64">
        <f t="shared" si="69"/>
        <v>5.21</v>
      </c>
      <c r="BO368" s="64">
        <f t="shared" si="70"/>
        <v>8.3333333333333332E-3</v>
      </c>
      <c r="BP368" s="64">
        <f t="shared" si="71"/>
        <v>8.3333333333333332E-3</v>
      </c>
    </row>
    <row r="369" spans="1:68" x14ac:dyDescent="0.2">
      <c r="A369" s="395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96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171.66666666666669</v>
      </c>
      <c r="Y369" s="379">
        <f>IFERROR(Y360/H360,"0")+IFERROR(Y361/H361,"0")+IFERROR(Y362/H362,"0")+IFERROR(Y363/H363,"0")+IFERROR(Y364/H364,"0")+IFERROR(Y365/H365,"0")+IFERROR(Y366/H366,"0")+IFERROR(Y367/H367,"0")+IFERROR(Y368/H368,"0")</f>
        <v>173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3.7503699999999998</v>
      </c>
      <c r="AA369" s="380"/>
      <c r="AB369" s="380"/>
      <c r="AC369" s="380"/>
    </row>
    <row r="370" spans="1:68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96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2565</v>
      </c>
      <c r="Y370" s="379">
        <f>IFERROR(SUM(Y360:Y368),"0")</f>
        <v>2585</v>
      </c>
      <c r="Z370" s="37"/>
      <c r="AA370" s="380"/>
      <c r="AB370" s="380"/>
      <c r="AC370" s="380"/>
    </row>
    <row r="371" spans="1:68" ht="14.25" hidden="1" customHeight="1" x14ac:dyDescent="0.25">
      <c r="A371" s="393" t="s">
        <v>149</v>
      </c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  <c r="U371" s="387"/>
      <c r="V371" s="387"/>
      <c r="W371" s="387"/>
      <c r="X371" s="387"/>
      <c r="Y371" s="387"/>
      <c r="Z371" s="387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97">
        <v>4607091383980</v>
      </c>
      <c r="E372" s="398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7">
        <v>1645</v>
      </c>
      <c r="Y372" s="378">
        <f>IFERROR(IF(X372="",0,CEILING((X372/$H372),1)*$H372),"")</f>
        <v>1650</v>
      </c>
      <c r="Z372" s="36">
        <f>IFERROR(IF(Y372=0,"",ROUNDUP(Y372/H372,0)*0.02175),"")</f>
        <v>2.3924999999999996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1697.64</v>
      </c>
      <c r="BN372" s="64">
        <f>IFERROR(Y372*I372/H372,"0")</f>
        <v>1702.8</v>
      </c>
      <c r="BO372" s="64">
        <f>IFERROR(1/J372*(X372/H372),"0")</f>
        <v>2.2847222222222223</v>
      </c>
      <c r="BP372" s="64">
        <f>IFERROR(1/J372*(Y372/H372),"0")</f>
        <v>2.2916666666666665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97">
        <v>4607091384178</v>
      </c>
      <c r="E373" s="398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5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96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109.66666666666667</v>
      </c>
      <c r="Y374" s="379">
        <f>IFERROR(Y372/H372,"0")+IFERROR(Y373/H373,"0")</f>
        <v>110</v>
      </c>
      <c r="Z374" s="379">
        <f>IFERROR(IF(Z372="",0,Z372),"0")+IFERROR(IF(Z373="",0,Z373),"0")</f>
        <v>2.3924999999999996</v>
      </c>
      <c r="AA374" s="380"/>
      <c r="AB374" s="380"/>
      <c r="AC374" s="380"/>
    </row>
    <row r="375" spans="1:68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96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1645</v>
      </c>
      <c r="Y375" s="379">
        <f>IFERROR(SUM(Y372:Y373),"0")</f>
        <v>1650</v>
      </c>
      <c r="Z375" s="37"/>
      <c r="AA375" s="380"/>
      <c r="AB375" s="380"/>
      <c r="AC375" s="380"/>
    </row>
    <row r="376" spans="1:68" ht="14.25" hidden="1" customHeight="1" x14ac:dyDescent="0.25">
      <c r="A376" s="393" t="s">
        <v>71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87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97">
        <v>4607091383928</v>
      </c>
      <c r="E377" s="398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5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97">
        <v>4607091383928</v>
      </c>
      <c r="E378" s="398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9"/>
      <c r="R378" s="389"/>
      <c r="S378" s="389"/>
      <c r="T378" s="390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97">
        <v>4607091384260</v>
      </c>
      <c r="E379" s="398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7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9"/>
      <c r="R379" s="389"/>
      <c r="S379" s="389"/>
      <c r="T379" s="390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5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96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96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93" t="s">
        <v>170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87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97">
        <v>4607091384673</v>
      </c>
      <c r="E383" s="398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9"/>
      <c r="R383" s="389"/>
      <c r="S383" s="389"/>
      <c r="T383" s="390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97">
        <v>4607091384673</v>
      </c>
      <c r="E384" s="398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7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395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96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96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391" t="s">
        <v>502</v>
      </c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  <c r="U387" s="387"/>
      <c r="V387" s="387"/>
      <c r="W387" s="387"/>
      <c r="X387" s="387"/>
      <c r="Y387" s="387"/>
      <c r="Z387" s="387"/>
      <c r="AA387" s="372"/>
      <c r="AB387" s="372"/>
      <c r="AC387" s="372"/>
    </row>
    <row r="388" spans="1:68" ht="14.25" hidden="1" customHeight="1" x14ac:dyDescent="0.25">
      <c r="A388" s="393" t="s">
        <v>109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87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97">
        <v>4680115881907</v>
      </c>
      <c r="E389" s="398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761" t="s">
        <v>505</v>
      </c>
      <c r="Q389" s="389"/>
      <c r="R389" s="389"/>
      <c r="S389" s="389"/>
      <c r="T389" s="390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97">
        <v>4680115884892</v>
      </c>
      <c r="E390" s="398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56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9"/>
      <c r="R390" s="389"/>
      <c r="S390" s="389"/>
      <c r="T390" s="390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97">
        <v>4680115884885</v>
      </c>
      <c r="E391" s="398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7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9"/>
      <c r="R391" s="389"/>
      <c r="S391" s="389"/>
      <c r="T391" s="390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97">
        <v>4680115884908</v>
      </c>
      <c r="E392" s="398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74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5"/>
      <c r="B393" s="387"/>
      <c r="C393" s="387"/>
      <c r="D393" s="387"/>
      <c r="E393" s="387"/>
      <c r="F393" s="387"/>
      <c r="G393" s="387"/>
      <c r="H393" s="387"/>
      <c r="I393" s="387"/>
      <c r="J393" s="387"/>
      <c r="K393" s="387"/>
      <c r="L393" s="387"/>
      <c r="M393" s="387"/>
      <c r="N393" s="387"/>
      <c r="O393" s="39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93" t="s">
        <v>63</v>
      </c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  <c r="U395" s="387"/>
      <c r="V395" s="387"/>
      <c r="W395" s="387"/>
      <c r="X395" s="387"/>
      <c r="Y395" s="387"/>
      <c r="Z395" s="387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97">
        <v>4607091384802</v>
      </c>
      <c r="E396" s="398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5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9"/>
      <c r="R396" s="389"/>
      <c r="S396" s="389"/>
      <c r="T396" s="390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97">
        <v>4607091384826</v>
      </c>
      <c r="E397" s="398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9"/>
      <c r="R397" s="389"/>
      <c r="S397" s="389"/>
      <c r="T397" s="390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395"/>
      <c r="B398" s="387"/>
      <c r="C398" s="387"/>
      <c r="D398" s="387"/>
      <c r="E398" s="387"/>
      <c r="F398" s="387"/>
      <c r="G398" s="387"/>
      <c r="H398" s="387"/>
      <c r="I398" s="387"/>
      <c r="J398" s="387"/>
      <c r="K398" s="387"/>
      <c r="L398" s="387"/>
      <c r="M398" s="387"/>
      <c r="N398" s="387"/>
      <c r="O398" s="39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7"/>
      <c r="B399" s="387"/>
      <c r="C399" s="387"/>
      <c r="D399" s="387"/>
      <c r="E399" s="387"/>
      <c r="F399" s="387"/>
      <c r="G399" s="387"/>
      <c r="H399" s="387"/>
      <c r="I399" s="387"/>
      <c r="J399" s="387"/>
      <c r="K399" s="387"/>
      <c r="L399" s="387"/>
      <c r="M399" s="387"/>
      <c r="N399" s="387"/>
      <c r="O399" s="39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93" t="s">
        <v>71</v>
      </c>
      <c r="B400" s="387"/>
      <c r="C400" s="387"/>
      <c r="D400" s="387"/>
      <c r="E400" s="387"/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  <c r="U400" s="387"/>
      <c r="V400" s="387"/>
      <c r="W400" s="387"/>
      <c r="X400" s="387"/>
      <c r="Y400" s="387"/>
      <c r="Z400" s="387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97">
        <v>4607091384246</v>
      </c>
      <c r="E401" s="398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6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97">
        <v>4680115881976</v>
      </c>
      <c r="E402" s="398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6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9"/>
      <c r="R402" s="389"/>
      <c r="S402" s="389"/>
      <c r="T402" s="390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97">
        <v>4607091384253</v>
      </c>
      <c r="E403" s="398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6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97">
        <v>4607091384253</v>
      </c>
      <c r="E404" s="398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7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9"/>
      <c r="R404" s="389"/>
      <c r="S404" s="389"/>
      <c r="T404" s="390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97">
        <v>4680115881969</v>
      </c>
      <c r="E405" s="398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9"/>
      <c r="R405" s="389"/>
      <c r="S405" s="389"/>
      <c r="T405" s="390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395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9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93" t="s">
        <v>170</v>
      </c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  <c r="U408" s="387"/>
      <c r="V408" s="387"/>
      <c r="W408" s="387"/>
      <c r="X408" s="387"/>
      <c r="Y408" s="387"/>
      <c r="Z408" s="387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97">
        <v>4607091389357</v>
      </c>
      <c r="E409" s="398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9"/>
      <c r="R409" s="389"/>
      <c r="S409" s="389"/>
      <c r="T409" s="390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395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96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7"/>
      <c r="O411" s="396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19" t="s">
        <v>527</v>
      </c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0"/>
      <c r="N412" s="420"/>
      <c r="O412" s="420"/>
      <c r="P412" s="420"/>
      <c r="Q412" s="420"/>
      <c r="R412" s="420"/>
      <c r="S412" s="420"/>
      <c r="T412" s="420"/>
      <c r="U412" s="420"/>
      <c r="V412" s="420"/>
      <c r="W412" s="420"/>
      <c r="X412" s="420"/>
      <c r="Y412" s="420"/>
      <c r="Z412" s="420"/>
      <c r="AA412" s="48"/>
      <c r="AB412" s="48"/>
      <c r="AC412" s="48"/>
    </row>
    <row r="413" spans="1:68" ht="16.5" hidden="1" customHeight="1" x14ac:dyDescent="0.25">
      <c r="A413" s="391" t="s">
        <v>528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87"/>
      <c r="AA413" s="372"/>
      <c r="AB413" s="372"/>
      <c r="AC413" s="372"/>
    </row>
    <row r="414" spans="1:68" ht="14.25" hidden="1" customHeight="1" x14ac:dyDescent="0.25">
      <c r="A414" s="393" t="s">
        <v>109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87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97">
        <v>4607091389708</v>
      </c>
      <c r="E415" s="398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4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9"/>
      <c r="R415" s="389"/>
      <c r="S415" s="389"/>
      <c r="T415" s="390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395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6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7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96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93" t="s">
        <v>63</v>
      </c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  <c r="U418" s="387"/>
      <c r="V418" s="387"/>
      <c r="W418" s="387"/>
      <c r="X418" s="387"/>
      <c r="Y418" s="387"/>
      <c r="Z418" s="387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97">
        <v>4607091389753</v>
      </c>
      <c r="E419" s="398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6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9"/>
      <c r="R419" s="389"/>
      <c r="S419" s="389"/>
      <c r="T419" s="390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97">
        <v>4607091389753</v>
      </c>
      <c r="E420" s="398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46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9"/>
      <c r="R420" s="389"/>
      <c r="S420" s="389"/>
      <c r="T420" s="390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97">
        <v>4607091389760</v>
      </c>
      <c r="E421" s="398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9"/>
      <c r="R421" s="389"/>
      <c r="S421" s="389"/>
      <c r="T421" s="390"/>
      <c r="U421" s="34"/>
      <c r="V421" s="34"/>
      <c r="W421" s="35" t="s">
        <v>68</v>
      </c>
      <c r="X421" s="377">
        <v>15</v>
      </c>
      <c r="Y421" s="378">
        <f t="shared" si="72"/>
        <v>16.8</v>
      </c>
      <c r="Z421" s="36">
        <f>IFERROR(IF(Y421=0,"",ROUNDUP(Y421/H421,0)*0.00753),"")</f>
        <v>3.0120000000000001E-2</v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15.821428571428568</v>
      </c>
      <c r="BN421" s="64">
        <f t="shared" si="74"/>
        <v>17.72</v>
      </c>
      <c r="BO421" s="64">
        <f t="shared" si="75"/>
        <v>2.2893772893772892E-2</v>
      </c>
      <c r="BP421" s="64">
        <f t="shared" si="76"/>
        <v>2.564102564102564E-2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97">
        <v>4607091389746</v>
      </c>
      <c r="E422" s="398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6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9"/>
      <c r="R422" s="389"/>
      <c r="S422" s="389"/>
      <c r="T422" s="390"/>
      <c r="U422" s="34"/>
      <c r="V422" s="34"/>
      <c r="W422" s="35" t="s">
        <v>68</v>
      </c>
      <c r="X422" s="377">
        <v>10</v>
      </c>
      <c r="Y422" s="378">
        <f t="shared" si="72"/>
        <v>12.600000000000001</v>
      </c>
      <c r="Z422" s="36">
        <f>IFERROR(IF(Y422=0,"",ROUNDUP(Y422/H422,0)*0.00753),"")</f>
        <v>2.2589999999999999E-2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10.547619047619046</v>
      </c>
      <c r="BN422" s="64">
        <f t="shared" si="74"/>
        <v>13.290000000000001</v>
      </c>
      <c r="BO422" s="64">
        <f t="shared" si="75"/>
        <v>1.5262515262515262E-2</v>
      </c>
      <c r="BP422" s="64">
        <f t="shared" si="76"/>
        <v>1.9230769230769232E-2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97">
        <v>4607091389746</v>
      </c>
      <c r="E423" s="398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7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97">
        <v>4680115883147</v>
      </c>
      <c r="E424" s="398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9"/>
      <c r="R424" s="389"/>
      <c r="S424" s="389"/>
      <c r="T424" s="390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97">
        <v>4680115883147</v>
      </c>
      <c r="E425" s="398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7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9"/>
      <c r="R425" s="389"/>
      <c r="S425" s="389"/>
      <c r="T425" s="390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97">
        <v>4607091384338</v>
      </c>
      <c r="E426" s="398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9"/>
      <c r="R426" s="389"/>
      <c r="S426" s="389"/>
      <c r="T426" s="390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97">
        <v>4607091384338</v>
      </c>
      <c r="E427" s="398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9"/>
      <c r="R427" s="389"/>
      <c r="S427" s="389"/>
      <c r="T427" s="390"/>
      <c r="U427" s="34"/>
      <c r="V427" s="34"/>
      <c r="W427" s="35" t="s">
        <v>68</v>
      </c>
      <c r="X427" s="377">
        <v>6.3</v>
      </c>
      <c r="Y427" s="378">
        <f t="shared" si="72"/>
        <v>6.3000000000000007</v>
      </c>
      <c r="Z427" s="36">
        <f t="shared" si="77"/>
        <v>1.506E-2</v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6.6899999999999995</v>
      </c>
      <c r="BN427" s="64">
        <f t="shared" si="74"/>
        <v>6.69</v>
      </c>
      <c r="BO427" s="64">
        <f t="shared" si="75"/>
        <v>1.2820512820512822E-2</v>
      </c>
      <c r="BP427" s="64">
        <f t="shared" si="76"/>
        <v>1.2820512820512822E-2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97">
        <v>4680115883154</v>
      </c>
      <c r="E428" s="398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97">
        <v>4680115883154</v>
      </c>
      <c r="E429" s="398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9"/>
      <c r="R429" s="389"/>
      <c r="S429" s="389"/>
      <c r="T429" s="390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97">
        <v>4607091389524</v>
      </c>
      <c r="E430" s="398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4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7">
        <v>14.7</v>
      </c>
      <c r="Y430" s="378">
        <f t="shared" si="72"/>
        <v>14.700000000000001</v>
      </c>
      <c r="Z430" s="36">
        <f t="shared" si="77"/>
        <v>3.5140000000000005E-2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15.61</v>
      </c>
      <c r="BN430" s="64">
        <f t="shared" si="74"/>
        <v>15.61</v>
      </c>
      <c r="BO430" s="64">
        <f t="shared" si="75"/>
        <v>2.9914529914529912E-2</v>
      </c>
      <c r="BP430" s="64">
        <f t="shared" si="76"/>
        <v>2.9914529914529919E-2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97">
        <v>4607091389524</v>
      </c>
      <c r="E431" s="398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54" t="s">
        <v>551</v>
      </c>
      <c r="Q431" s="389"/>
      <c r="R431" s="389"/>
      <c r="S431" s="389"/>
      <c r="T431" s="390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97">
        <v>4680115883161</v>
      </c>
      <c r="E432" s="398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7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9"/>
      <c r="R432" s="389"/>
      <c r="S432" s="389"/>
      <c r="T432" s="390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97">
        <v>4680115883161</v>
      </c>
      <c r="E433" s="398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97">
        <v>4607091389531</v>
      </c>
      <c r="E434" s="398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9"/>
      <c r="R434" s="389"/>
      <c r="S434" s="389"/>
      <c r="T434" s="390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97">
        <v>4607091389531</v>
      </c>
      <c r="E435" s="398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7">
        <v>10.5</v>
      </c>
      <c r="Y435" s="378">
        <f t="shared" si="72"/>
        <v>10.5</v>
      </c>
      <c r="Z435" s="36">
        <f t="shared" si="77"/>
        <v>2.5100000000000001E-2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11.149999999999999</v>
      </c>
      <c r="BN435" s="64">
        <f t="shared" si="74"/>
        <v>11.149999999999999</v>
      </c>
      <c r="BO435" s="64">
        <f t="shared" si="75"/>
        <v>2.1367521367521368E-2</v>
      </c>
      <c r="BP435" s="64">
        <f t="shared" si="76"/>
        <v>2.1367521367521368E-2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97">
        <v>4607091384345</v>
      </c>
      <c r="E436" s="398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7">
        <v>6.3</v>
      </c>
      <c r="Y436" s="378">
        <f t="shared" si="72"/>
        <v>6.3000000000000007</v>
      </c>
      <c r="Z436" s="36">
        <f t="shared" si="77"/>
        <v>1.506E-2</v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6.6899999999999995</v>
      </c>
      <c r="BN436" s="64">
        <f t="shared" si="74"/>
        <v>6.69</v>
      </c>
      <c r="BO436" s="64">
        <f t="shared" si="75"/>
        <v>1.2820512820512822E-2</v>
      </c>
      <c r="BP436" s="64">
        <f t="shared" si="76"/>
        <v>1.2820512820512822E-2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97">
        <v>4680115883185</v>
      </c>
      <c r="E437" s="398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97">
        <v>4680115883185</v>
      </c>
      <c r="E438" s="398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97">
        <v>4680115882928</v>
      </c>
      <c r="E439" s="398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4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395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387"/>
      <c r="O440" s="396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23.952380952380953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25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0.14307</v>
      </c>
      <c r="AA440" s="380"/>
      <c r="AB440" s="380"/>
      <c r="AC440" s="380"/>
    </row>
    <row r="441" spans="1:68" x14ac:dyDescent="0.2">
      <c r="A441" s="387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96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62.8</v>
      </c>
      <c r="Y441" s="379">
        <f>IFERROR(SUM(Y419:Y439),"0")</f>
        <v>67.2</v>
      </c>
      <c r="Z441" s="37"/>
      <c r="AA441" s="380"/>
      <c r="AB441" s="380"/>
      <c r="AC441" s="380"/>
    </row>
    <row r="442" spans="1:68" ht="14.25" hidden="1" customHeight="1" x14ac:dyDescent="0.25">
      <c r="A442" s="393" t="s">
        <v>71</v>
      </c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  <c r="U442" s="387"/>
      <c r="V442" s="387"/>
      <c r="W442" s="387"/>
      <c r="X442" s="387"/>
      <c r="Y442" s="387"/>
      <c r="Z442" s="387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97">
        <v>4607091384352</v>
      </c>
      <c r="E443" s="398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7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97">
        <v>4607091389654</v>
      </c>
      <c r="E444" s="398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395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96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96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93" t="s">
        <v>95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87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97">
        <v>4680115884342</v>
      </c>
      <c r="E448" s="398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5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395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6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6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391" t="s">
        <v>573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387"/>
      <c r="AA451" s="372"/>
      <c r="AB451" s="372"/>
      <c r="AC451" s="372"/>
    </row>
    <row r="452" spans="1:68" ht="14.25" hidden="1" customHeight="1" x14ac:dyDescent="0.25">
      <c r="A452" s="393" t="s">
        <v>149</v>
      </c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  <c r="U452" s="387"/>
      <c r="V452" s="387"/>
      <c r="W452" s="387"/>
      <c r="X452" s="387"/>
      <c r="Y452" s="387"/>
      <c r="Z452" s="387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97">
        <v>4607091389364</v>
      </c>
      <c r="E453" s="398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5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6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6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93" t="s">
        <v>63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87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4301031324</v>
      </c>
      <c r="D457" s="397">
        <v>4607091389739</v>
      </c>
      <c r="E457" s="398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74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97">
        <v>4607091389739</v>
      </c>
      <c r="E458" s="398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9"/>
      <c r="R458" s="389"/>
      <c r="S458" s="389"/>
      <c r="T458" s="390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97">
        <v>4607091389425</v>
      </c>
      <c r="E459" s="398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5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97">
        <v>4680115880771</v>
      </c>
      <c r="E460" s="398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5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9"/>
      <c r="R460" s="389"/>
      <c r="S460" s="389"/>
      <c r="T460" s="390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97">
        <v>4607091389500</v>
      </c>
      <c r="E461" s="398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5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9"/>
      <c r="R461" s="389"/>
      <c r="S461" s="389"/>
      <c r="T461" s="390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97">
        <v>4607091389500</v>
      </c>
      <c r="E462" s="398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5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395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6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6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93" t="s">
        <v>104</v>
      </c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  <c r="U465" s="387"/>
      <c r="V465" s="387"/>
      <c r="W465" s="387"/>
      <c r="X465" s="387"/>
      <c r="Y465" s="387"/>
      <c r="Z465" s="387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97">
        <v>4680115884090</v>
      </c>
      <c r="E466" s="398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387"/>
      <c r="N467" s="387"/>
      <c r="O467" s="39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387"/>
      <c r="O468" s="39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391" t="s">
        <v>588</v>
      </c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  <c r="U469" s="387"/>
      <c r="V469" s="387"/>
      <c r="W469" s="387"/>
      <c r="X469" s="387"/>
      <c r="Y469" s="387"/>
      <c r="Z469" s="387"/>
      <c r="AA469" s="372"/>
      <c r="AB469" s="372"/>
      <c r="AC469" s="372"/>
    </row>
    <row r="470" spans="1:68" ht="14.25" hidden="1" customHeight="1" x14ac:dyDescent="0.25">
      <c r="A470" s="393" t="s">
        <v>63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387"/>
      <c r="Z470" s="387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97">
        <v>4680115885189</v>
      </c>
      <c r="E471" s="398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9"/>
      <c r="R471" s="389"/>
      <c r="S471" s="389"/>
      <c r="T471" s="390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97">
        <v>4680115885172</v>
      </c>
      <c r="E472" s="398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5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9"/>
      <c r="R472" s="389"/>
      <c r="S472" s="389"/>
      <c r="T472" s="390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97">
        <v>4680115885110</v>
      </c>
      <c r="E473" s="398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9"/>
      <c r="R473" s="389"/>
      <c r="S473" s="389"/>
      <c r="T473" s="390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395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87"/>
      <c r="O474" s="396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7"/>
      <c r="O475" s="396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391" t="s">
        <v>595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87"/>
      <c r="AA476" s="372"/>
      <c r="AB476" s="372"/>
      <c r="AC476" s="372"/>
    </row>
    <row r="477" spans="1:68" ht="14.25" hidden="1" customHeight="1" x14ac:dyDescent="0.25">
      <c r="A477" s="393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87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97">
        <v>4680115885103</v>
      </c>
      <c r="E478" s="398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4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5"/>
      <c r="B479" s="387"/>
      <c r="C479" s="387"/>
      <c r="D479" s="387"/>
      <c r="E479" s="387"/>
      <c r="F479" s="387"/>
      <c r="G479" s="387"/>
      <c r="H479" s="387"/>
      <c r="I479" s="387"/>
      <c r="J479" s="387"/>
      <c r="K479" s="387"/>
      <c r="L479" s="387"/>
      <c r="M479" s="387"/>
      <c r="N479" s="387"/>
      <c r="O479" s="396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7"/>
      <c r="B480" s="387"/>
      <c r="C480" s="387"/>
      <c r="D480" s="387"/>
      <c r="E480" s="387"/>
      <c r="F480" s="387"/>
      <c r="G480" s="387"/>
      <c r="H480" s="387"/>
      <c r="I480" s="387"/>
      <c r="J480" s="387"/>
      <c r="K480" s="387"/>
      <c r="L480" s="387"/>
      <c r="M480" s="387"/>
      <c r="N480" s="387"/>
      <c r="O480" s="396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19" t="s">
        <v>598</v>
      </c>
      <c r="B481" s="420"/>
      <c r="C481" s="420"/>
      <c r="D481" s="420"/>
      <c r="E481" s="420"/>
      <c r="F481" s="420"/>
      <c r="G481" s="420"/>
      <c r="H481" s="420"/>
      <c r="I481" s="420"/>
      <c r="J481" s="420"/>
      <c r="K481" s="420"/>
      <c r="L481" s="420"/>
      <c r="M481" s="420"/>
      <c r="N481" s="420"/>
      <c r="O481" s="420"/>
      <c r="P481" s="420"/>
      <c r="Q481" s="420"/>
      <c r="R481" s="420"/>
      <c r="S481" s="420"/>
      <c r="T481" s="420"/>
      <c r="U481" s="420"/>
      <c r="V481" s="420"/>
      <c r="W481" s="420"/>
      <c r="X481" s="420"/>
      <c r="Y481" s="420"/>
      <c r="Z481" s="420"/>
      <c r="AA481" s="48"/>
      <c r="AB481" s="48"/>
      <c r="AC481" s="48"/>
    </row>
    <row r="482" spans="1:68" ht="16.5" hidden="1" customHeight="1" x14ac:dyDescent="0.25">
      <c r="A482" s="391" t="s">
        <v>598</v>
      </c>
      <c r="B482" s="387"/>
      <c r="C482" s="387"/>
      <c r="D482" s="387"/>
      <c r="E482" s="387"/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  <c r="U482" s="387"/>
      <c r="V482" s="387"/>
      <c r="W482" s="387"/>
      <c r="X482" s="387"/>
      <c r="Y482" s="387"/>
      <c r="Z482" s="387"/>
      <c r="AA482" s="372"/>
      <c r="AB482" s="372"/>
      <c r="AC482" s="372"/>
    </row>
    <row r="483" spans="1:68" ht="14.25" hidden="1" customHeight="1" x14ac:dyDescent="0.25">
      <c r="A483" s="393" t="s">
        <v>109</v>
      </c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  <c r="U483" s="387"/>
      <c r="V483" s="387"/>
      <c r="W483" s="387"/>
      <c r="X483" s="387"/>
      <c r="Y483" s="387"/>
      <c r="Z483" s="387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97">
        <v>4607091389067</v>
      </c>
      <c r="E484" s="398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4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9"/>
      <c r="R484" s="389"/>
      <c r="S484" s="389"/>
      <c r="T484" s="390"/>
      <c r="U484" s="34"/>
      <c r="V484" s="34"/>
      <c r="W484" s="35" t="s">
        <v>68</v>
      </c>
      <c r="X484" s="377">
        <v>95</v>
      </c>
      <c r="Y484" s="378">
        <f t="shared" ref="Y484:Y491" si="83">IFERROR(IF(X484="",0,CEILING((X484/$H484),1)*$H484),"")</f>
        <v>95.04</v>
      </c>
      <c r="Z484" s="36">
        <f t="shared" ref="Z484:Z489" si="84">IFERROR(IF(Y484=0,"",ROUNDUP(Y484/H484,0)*0.01196),"")</f>
        <v>0.21528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101.47727272727272</v>
      </c>
      <c r="BN484" s="64">
        <f t="shared" ref="BN484:BN491" si="86">IFERROR(Y484*I484/H484,"0")</f>
        <v>101.52000000000001</v>
      </c>
      <c r="BO484" s="64">
        <f t="shared" ref="BO484:BO491" si="87">IFERROR(1/J484*(X484/H484),"0")</f>
        <v>0.17300407925407926</v>
      </c>
      <c r="BP484" s="64">
        <f t="shared" ref="BP484:BP491" si="88">IFERROR(1/J484*(Y484/H484),"0")</f>
        <v>0.17307692307692307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97">
        <v>4680115885271</v>
      </c>
      <c r="E485" s="398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5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77">
        <v>10</v>
      </c>
      <c r="Y485" s="378">
        <f t="shared" si="83"/>
        <v>10.56</v>
      </c>
      <c r="Z485" s="36">
        <f t="shared" si="84"/>
        <v>2.392E-2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10.681818181818182</v>
      </c>
      <c r="BN485" s="64">
        <f t="shared" si="86"/>
        <v>11.28</v>
      </c>
      <c r="BO485" s="64">
        <f t="shared" si="87"/>
        <v>1.8210955710955712E-2</v>
      </c>
      <c r="BP485" s="64">
        <f t="shared" si="88"/>
        <v>1.9230769230769232E-2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97">
        <v>4680115884502</v>
      </c>
      <c r="E486" s="398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97">
        <v>4607091389104</v>
      </c>
      <c r="E487" s="398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5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77">
        <v>15</v>
      </c>
      <c r="Y487" s="378">
        <f t="shared" si="83"/>
        <v>15.84</v>
      </c>
      <c r="Z487" s="36">
        <f t="shared" si="84"/>
        <v>3.5880000000000002E-2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16.02272727272727</v>
      </c>
      <c r="BN487" s="64">
        <f t="shared" si="86"/>
        <v>16.919999999999998</v>
      </c>
      <c r="BO487" s="64">
        <f t="shared" si="87"/>
        <v>2.7316433566433568E-2</v>
      </c>
      <c r="BP487" s="64">
        <f t="shared" si="88"/>
        <v>2.8846153846153848E-2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97">
        <v>4680115884519</v>
      </c>
      <c r="E488" s="398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97">
        <v>4680115885226</v>
      </c>
      <c r="E489" s="398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6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9"/>
      <c r="R489" s="389"/>
      <c r="S489" s="389"/>
      <c r="T489" s="390"/>
      <c r="U489" s="34"/>
      <c r="V489" s="34"/>
      <c r="W489" s="35" t="s">
        <v>68</v>
      </c>
      <c r="X489" s="377">
        <v>25</v>
      </c>
      <c r="Y489" s="378">
        <f t="shared" si="83"/>
        <v>26.400000000000002</v>
      </c>
      <c r="Z489" s="36">
        <f t="shared" si="84"/>
        <v>5.9799999999999999E-2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26.704545454545453</v>
      </c>
      <c r="BN489" s="64">
        <f t="shared" si="86"/>
        <v>28.200000000000003</v>
      </c>
      <c r="BO489" s="64">
        <f t="shared" si="87"/>
        <v>4.5527389277389273E-2</v>
      </c>
      <c r="BP489" s="64">
        <f t="shared" si="88"/>
        <v>4.807692307692308E-2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97">
        <v>4680115880603</v>
      </c>
      <c r="E490" s="398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5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9"/>
      <c r="R490" s="389"/>
      <c r="S490" s="389"/>
      <c r="T490" s="390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97">
        <v>4607091389982</v>
      </c>
      <c r="E491" s="398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9"/>
      <c r="R491" s="389"/>
      <c r="S491" s="389"/>
      <c r="T491" s="390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395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9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27.462121212121211</v>
      </c>
      <c r="Y492" s="379">
        <f>IFERROR(Y484/H484,"0")+IFERROR(Y485/H485,"0")+IFERROR(Y486/H486,"0")+IFERROR(Y487/H487,"0")+IFERROR(Y488/H488,"0")+IFERROR(Y489/H489,"0")+IFERROR(Y490/H490,"0")+IFERROR(Y491/H491,"0")</f>
        <v>28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0.33488000000000001</v>
      </c>
      <c r="AA492" s="380"/>
      <c r="AB492" s="380"/>
      <c r="AC492" s="380"/>
    </row>
    <row r="493" spans="1:68" x14ac:dyDescent="0.2">
      <c r="A493" s="387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9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145</v>
      </c>
      <c r="Y493" s="379">
        <f>IFERROR(SUM(Y484:Y491),"0")</f>
        <v>147.84</v>
      </c>
      <c r="Z493" s="37"/>
      <c r="AA493" s="380"/>
      <c r="AB493" s="380"/>
      <c r="AC493" s="380"/>
    </row>
    <row r="494" spans="1:68" ht="14.25" hidden="1" customHeight="1" x14ac:dyDescent="0.25">
      <c r="A494" s="393" t="s">
        <v>149</v>
      </c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  <c r="U494" s="387"/>
      <c r="V494" s="387"/>
      <c r="W494" s="387"/>
      <c r="X494" s="387"/>
      <c r="Y494" s="387"/>
      <c r="Z494" s="387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97">
        <v>4607091388930</v>
      </c>
      <c r="E495" s="398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9"/>
      <c r="R495" s="389"/>
      <c r="S495" s="389"/>
      <c r="T495" s="390"/>
      <c r="U495" s="34"/>
      <c r="V495" s="34"/>
      <c r="W495" s="35" t="s">
        <v>68</v>
      </c>
      <c r="X495" s="377">
        <v>205</v>
      </c>
      <c r="Y495" s="378">
        <f>IFERROR(IF(X495="",0,CEILING((X495/$H495),1)*$H495),"")</f>
        <v>205.92000000000002</v>
      </c>
      <c r="Z495" s="36">
        <f>IFERROR(IF(Y495=0,"",ROUNDUP(Y495/H495,0)*0.01196),"")</f>
        <v>0.46644000000000002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218.97727272727272</v>
      </c>
      <c r="BN495" s="64">
        <f>IFERROR(Y495*I495/H495,"0")</f>
        <v>219.95999999999998</v>
      </c>
      <c r="BO495" s="64">
        <f>IFERROR(1/J495*(X495/H495),"0")</f>
        <v>0.37332459207459207</v>
      </c>
      <c r="BP495" s="64">
        <f>IFERROR(1/J495*(Y495/H495),"0")</f>
        <v>0.375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97">
        <v>4680115880054</v>
      </c>
      <c r="E496" s="398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5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96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38.825757575757571</v>
      </c>
      <c r="Y497" s="379">
        <f>IFERROR(Y495/H495,"0")+IFERROR(Y496/H496,"0")</f>
        <v>39</v>
      </c>
      <c r="Z497" s="379">
        <f>IFERROR(IF(Z495="",0,Z495),"0")+IFERROR(IF(Z496="",0,Z496),"0")</f>
        <v>0.46644000000000002</v>
      </c>
      <c r="AA497" s="380"/>
      <c r="AB497" s="380"/>
      <c r="AC497" s="380"/>
    </row>
    <row r="498" spans="1:68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96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205</v>
      </c>
      <c r="Y498" s="379">
        <f>IFERROR(SUM(Y495:Y496),"0")</f>
        <v>205.92000000000002</v>
      </c>
      <c r="Z498" s="37"/>
      <c r="AA498" s="380"/>
      <c r="AB498" s="380"/>
      <c r="AC498" s="380"/>
    </row>
    <row r="499" spans="1:68" ht="14.25" hidden="1" customHeight="1" x14ac:dyDescent="0.25">
      <c r="A499" s="393" t="s">
        <v>63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87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97">
        <v>4680115883116</v>
      </c>
      <c r="E500" s="398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9"/>
      <c r="R500" s="389"/>
      <c r="S500" s="389"/>
      <c r="T500" s="390"/>
      <c r="U500" s="34"/>
      <c r="V500" s="34"/>
      <c r="W500" s="35" t="s">
        <v>68</v>
      </c>
      <c r="X500" s="377">
        <v>10</v>
      </c>
      <c r="Y500" s="378">
        <f t="shared" ref="Y500:Y505" si="89">IFERROR(IF(X500="",0,CEILING((X500/$H500),1)*$H500),"")</f>
        <v>10.56</v>
      </c>
      <c r="Z500" s="36">
        <f>IFERROR(IF(Y500=0,"",ROUNDUP(Y500/H500,0)*0.01196),"")</f>
        <v>2.392E-2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10.681818181818182</v>
      </c>
      <c r="BN500" s="64">
        <f t="shared" ref="BN500:BN505" si="91">IFERROR(Y500*I500/H500,"0")</f>
        <v>11.28</v>
      </c>
      <c r="BO500" s="64">
        <f t="shared" ref="BO500:BO505" si="92">IFERROR(1/J500*(X500/H500),"0")</f>
        <v>1.8210955710955712E-2</v>
      </c>
      <c r="BP500" s="64">
        <f t="shared" ref="BP500:BP505" si="93">IFERROR(1/J500*(Y500/H500),"0")</f>
        <v>1.9230769230769232E-2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97">
        <v>4680115883093</v>
      </c>
      <c r="E501" s="398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6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7">
        <v>35</v>
      </c>
      <c r="Y501" s="378">
        <f t="shared" si="89"/>
        <v>36.96</v>
      </c>
      <c r="Z501" s="36">
        <f>IFERROR(IF(Y501=0,"",ROUNDUP(Y501/H501,0)*0.01196),"")</f>
        <v>8.3720000000000003E-2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37.386363636363633</v>
      </c>
      <c r="BN501" s="64">
        <f t="shared" si="91"/>
        <v>39.479999999999997</v>
      </c>
      <c r="BO501" s="64">
        <f t="shared" si="92"/>
        <v>6.3738344988344992E-2</v>
      </c>
      <c r="BP501" s="64">
        <f t="shared" si="93"/>
        <v>6.7307692307692318E-2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97">
        <v>4680115883109</v>
      </c>
      <c r="E502" s="398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9"/>
      <c r="R502" s="389"/>
      <c r="S502" s="389"/>
      <c r="T502" s="390"/>
      <c r="U502" s="34"/>
      <c r="V502" s="34"/>
      <c r="W502" s="35" t="s">
        <v>68</v>
      </c>
      <c r="X502" s="377">
        <v>40</v>
      </c>
      <c r="Y502" s="378">
        <f t="shared" si="89"/>
        <v>42.24</v>
      </c>
      <c r="Z502" s="36">
        <f>IFERROR(IF(Y502=0,"",ROUNDUP(Y502/H502,0)*0.01196),"")</f>
        <v>9.5680000000000001E-2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42.727272727272727</v>
      </c>
      <c r="BN502" s="64">
        <f t="shared" si="91"/>
        <v>45.12</v>
      </c>
      <c r="BO502" s="64">
        <f t="shared" si="92"/>
        <v>7.2843822843822847E-2</v>
      </c>
      <c r="BP502" s="64">
        <f t="shared" si="93"/>
        <v>7.6923076923076927E-2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97">
        <v>4680115882072</v>
      </c>
      <c r="E503" s="398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9"/>
      <c r="R503" s="389"/>
      <c r="S503" s="389"/>
      <c r="T503" s="390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97">
        <v>4680115882102</v>
      </c>
      <c r="E504" s="398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5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9"/>
      <c r="R504" s="389"/>
      <c r="S504" s="389"/>
      <c r="T504" s="390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97">
        <v>4680115882096</v>
      </c>
      <c r="E505" s="398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9"/>
      <c r="R505" s="389"/>
      <c r="S505" s="389"/>
      <c r="T505" s="390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395"/>
      <c r="B506" s="387"/>
      <c r="C506" s="387"/>
      <c r="D506" s="387"/>
      <c r="E506" s="387"/>
      <c r="F506" s="387"/>
      <c r="G506" s="387"/>
      <c r="H506" s="387"/>
      <c r="I506" s="387"/>
      <c r="J506" s="387"/>
      <c r="K506" s="387"/>
      <c r="L506" s="387"/>
      <c r="M506" s="387"/>
      <c r="N506" s="387"/>
      <c r="O506" s="396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16.098484848484848</v>
      </c>
      <c r="Y506" s="379">
        <f>IFERROR(Y500/H500,"0")+IFERROR(Y501/H501,"0")+IFERROR(Y502/H502,"0")+IFERROR(Y503/H503,"0")+IFERROR(Y504/H504,"0")+IFERROR(Y505/H505,"0")</f>
        <v>17</v>
      </c>
      <c r="Z506" s="379">
        <f>IFERROR(IF(Z500="",0,Z500),"0")+IFERROR(IF(Z501="",0,Z501),"0")+IFERROR(IF(Z502="",0,Z502),"0")+IFERROR(IF(Z503="",0,Z503),"0")+IFERROR(IF(Z504="",0,Z504),"0")+IFERROR(IF(Z505="",0,Z505),"0")</f>
        <v>0.20332</v>
      </c>
      <c r="AA506" s="380"/>
      <c r="AB506" s="380"/>
      <c r="AC506" s="380"/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6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85</v>
      </c>
      <c r="Y507" s="379">
        <f>IFERROR(SUM(Y500:Y505),"0")</f>
        <v>89.76</v>
      </c>
      <c r="Z507" s="37"/>
      <c r="AA507" s="380"/>
      <c r="AB507" s="380"/>
      <c r="AC507" s="380"/>
    </row>
    <row r="508" spans="1:68" ht="14.25" hidden="1" customHeight="1" x14ac:dyDescent="0.25">
      <c r="A508" s="393" t="s">
        <v>71</v>
      </c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97">
        <v>4607091383409</v>
      </c>
      <c r="E509" s="398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9"/>
      <c r="R509" s="389"/>
      <c r="S509" s="389"/>
      <c r="T509" s="390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97">
        <v>4607091383416</v>
      </c>
      <c r="E510" s="398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97">
        <v>4680115883536</v>
      </c>
      <c r="E511" s="398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7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395"/>
      <c r="B512" s="387"/>
      <c r="C512" s="387"/>
      <c r="D512" s="387"/>
      <c r="E512" s="387"/>
      <c r="F512" s="387"/>
      <c r="G512" s="387"/>
      <c r="H512" s="387"/>
      <c r="I512" s="387"/>
      <c r="J512" s="387"/>
      <c r="K512" s="387"/>
      <c r="L512" s="387"/>
      <c r="M512" s="387"/>
      <c r="N512" s="387"/>
      <c r="O512" s="396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7"/>
      <c r="B513" s="387"/>
      <c r="C513" s="387"/>
      <c r="D513" s="387"/>
      <c r="E513" s="387"/>
      <c r="F513" s="387"/>
      <c r="G513" s="387"/>
      <c r="H513" s="387"/>
      <c r="I513" s="387"/>
      <c r="J513" s="387"/>
      <c r="K513" s="387"/>
      <c r="L513" s="387"/>
      <c r="M513" s="387"/>
      <c r="N513" s="387"/>
      <c r="O513" s="396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93" t="s">
        <v>170</v>
      </c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  <c r="U514" s="387"/>
      <c r="V514" s="387"/>
      <c r="W514" s="387"/>
      <c r="X514" s="387"/>
      <c r="Y514" s="387"/>
      <c r="Z514" s="387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97">
        <v>4680115885035</v>
      </c>
      <c r="E515" s="398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395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6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6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19" t="s">
        <v>639</v>
      </c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20"/>
      <c r="O518" s="420"/>
      <c r="P518" s="420"/>
      <c r="Q518" s="420"/>
      <c r="R518" s="420"/>
      <c r="S518" s="420"/>
      <c r="T518" s="420"/>
      <c r="U518" s="420"/>
      <c r="V518" s="420"/>
      <c r="W518" s="420"/>
      <c r="X518" s="420"/>
      <c r="Y518" s="420"/>
      <c r="Z518" s="420"/>
      <c r="AA518" s="48"/>
      <c r="AB518" s="48"/>
      <c r="AC518" s="48"/>
    </row>
    <row r="519" spans="1:68" ht="16.5" hidden="1" customHeight="1" x14ac:dyDescent="0.25">
      <c r="A519" s="391" t="s">
        <v>639</v>
      </c>
      <c r="B519" s="387"/>
      <c r="C519" s="387"/>
      <c r="D519" s="387"/>
      <c r="E519" s="387"/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  <c r="U519" s="387"/>
      <c r="V519" s="387"/>
      <c r="W519" s="387"/>
      <c r="X519" s="387"/>
      <c r="Y519" s="387"/>
      <c r="Z519" s="387"/>
      <c r="AA519" s="372"/>
      <c r="AB519" s="372"/>
      <c r="AC519" s="372"/>
    </row>
    <row r="520" spans="1:68" ht="14.25" hidden="1" customHeight="1" x14ac:dyDescent="0.25">
      <c r="A520" s="393" t="s">
        <v>109</v>
      </c>
      <c r="B520" s="387"/>
      <c r="C520" s="387"/>
      <c r="D520" s="387"/>
      <c r="E520" s="387"/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  <c r="U520" s="387"/>
      <c r="V520" s="387"/>
      <c r="W520" s="387"/>
      <c r="X520" s="387"/>
      <c r="Y520" s="387"/>
      <c r="Z520" s="387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97">
        <v>4640242181011</v>
      </c>
      <c r="E521" s="398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726" t="s">
        <v>642</v>
      </c>
      <c r="Q521" s="389"/>
      <c r="R521" s="389"/>
      <c r="S521" s="389"/>
      <c r="T521" s="390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97">
        <v>4640242180441</v>
      </c>
      <c r="E522" s="398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714" t="s">
        <v>645</v>
      </c>
      <c r="Q522" s="389"/>
      <c r="R522" s="389"/>
      <c r="S522" s="389"/>
      <c r="T522" s="390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97">
        <v>4640242180564</v>
      </c>
      <c r="E523" s="398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671" t="s">
        <v>648</v>
      </c>
      <c r="Q523" s="389"/>
      <c r="R523" s="389"/>
      <c r="S523" s="389"/>
      <c r="T523" s="390"/>
      <c r="U523" s="34"/>
      <c r="V523" s="34"/>
      <c r="W523" s="35" t="s">
        <v>68</v>
      </c>
      <c r="X523" s="377">
        <v>330</v>
      </c>
      <c r="Y523" s="378">
        <f t="shared" si="94"/>
        <v>336</v>
      </c>
      <c r="Z523" s="36">
        <f>IFERROR(IF(Y523=0,"",ROUNDUP(Y523/H523,0)*0.02175),"")</f>
        <v>0.60899999999999999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343.20000000000005</v>
      </c>
      <c r="BN523" s="64">
        <f t="shared" si="96"/>
        <v>349.44</v>
      </c>
      <c r="BO523" s="64">
        <f t="shared" si="97"/>
        <v>0.49107142857142855</v>
      </c>
      <c r="BP523" s="64">
        <f t="shared" si="98"/>
        <v>0.5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97">
        <v>4640242180922</v>
      </c>
      <c r="E524" s="398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645" t="s">
        <v>651</v>
      </c>
      <c r="Q524" s="389"/>
      <c r="R524" s="389"/>
      <c r="S524" s="389"/>
      <c r="T524" s="390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97">
        <v>4640242181189</v>
      </c>
      <c r="E525" s="398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516" t="s">
        <v>654</v>
      </c>
      <c r="Q525" s="389"/>
      <c r="R525" s="389"/>
      <c r="S525" s="389"/>
      <c r="T525" s="390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97">
        <v>4640242180038</v>
      </c>
      <c r="E526" s="398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497" t="s">
        <v>657</v>
      </c>
      <c r="Q526" s="389"/>
      <c r="R526" s="389"/>
      <c r="S526" s="389"/>
      <c r="T526" s="390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97">
        <v>4640242181172</v>
      </c>
      <c r="E527" s="398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715" t="s">
        <v>660</v>
      </c>
      <c r="Q527" s="389"/>
      <c r="R527" s="389"/>
      <c r="S527" s="389"/>
      <c r="T527" s="390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395"/>
      <c r="B528" s="387"/>
      <c r="C528" s="387"/>
      <c r="D528" s="387"/>
      <c r="E528" s="387"/>
      <c r="F528" s="387"/>
      <c r="G528" s="387"/>
      <c r="H528" s="387"/>
      <c r="I528" s="387"/>
      <c r="J528" s="387"/>
      <c r="K528" s="387"/>
      <c r="L528" s="387"/>
      <c r="M528" s="387"/>
      <c r="N528" s="387"/>
      <c r="O528" s="396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27.5</v>
      </c>
      <c r="Y528" s="379">
        <f>IFERROR(Y521/H521,"0")+IFERROR(Y522/H522,"0")+IFERROR(Y523/H523,"0")+IFERROR(Y524/H524,"0")+IFERROR(Y525/H525,"0")+IFERROR(Y526/H526,"0")+IFERROR(Y527/H527,"0")</f>
        <v>28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0.60899999999999999</v>
      </c>
      <c r="AA528" s="380"/>
      <c r="AB528" s="380"/>
      <c r="AC528" s="380"/>
    </row>
    <row r="529" spans="1:68" x14ac:dyDescent="0.2">
      <c r="A529" s="387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387"/>
      <c r="O529" s="396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330</v>
      </c>
      <c r="Y529" s="379">
        <f>IFERROR(SUM(Y521:Y527),"0")</f>
        <v>336</v>
      </c>
      <c r="Z529" s="37"/>
      <c r="AA529" s="380"/>
      <c r="AB529" s="380"/>
      <c r="AC529" s="380"/>
    </row>
    <row r="530" spans="1:68" ht="14.25" hidden="1" customHeight="1" x14ac:dyDescent="0.25">
      <c r="A530" s="393" t="s">
        <v>149</v>
      </c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  <c r="U530" s="387"/>
      <c r="V530" s="387"/>
      <c r="W530" s="387"/>
      <c r="X530" s="387"/>
      <c r="Y530" s="387"/>
      <c r="Z530" s="387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97">
        <v>4640242180519</v>
      </c>
      <c r="E531" s="398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751" t="s">
        <v>663</v>
      </c>
      <c r="Q531" s="389"/>
      <c r="R531" s="389"/>
      <c r="S531" s="389"/>
      <c r="T531" s="390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97">
        <v>4640242180526</v>
      </c>
      <c r="E532" s="398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54" t="s">
        <v>666</v>
      </c>
      <c r="Q532" s="389"/>
      <c r="R532" s="389"/>
      <c r="S532" s="389"/>
      <c r="T532" s="390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97">
        <v>4640242180090</v>
      </c>
      <c r="E533" s="398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4" t="s">
        <v>669</v>
      </c>
      <c r="Q533" s="389"/>
      <c r="R533" s="389"/>
      <c r="S533" s="389"/>
      <c r="T533" s="390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97">
        <v>4640242181363</v>
      </c>
      <c r="E534" s="398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399" t="s">
        <v>672</v>
      </c>
      <c r="Q534" s="389"/>
      <c r="R534" s="389"/>
      <c r="S534" s="389"/>
      <c r="T534" s="390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395"/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96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7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387"/>
      <c r="O536" s="396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93" t="s">
        <v>63</v>
      </c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  <c r="U537" s="387"/>
      <c r="V537" s="387"/>
      <c r="W537" s="387"/>
      <c r="X537" s="387"/>
      <c r="Y537" s="387"/>
      <c r="Z537" s="387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97">
        <v>4640242180816</v>
      </c>
      <c r="E538" s="398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580" t="s">
        <v>675</v>
      </c>
      <c r="Q538" s="389"/>
      <c r="R538" s="389"/>
      <c r="S538" s="389"/>
      <c r="T538" s="390"/>
      <c r="U538" s="34"/>
      <c r="V538" s="34"/>
      <c r="W538" s="35" t="s">
        <v>68</v>
      </c>
      <c r="X538" s="377">
        <v>155</v>
      </c>
      <c r="Y538" s="378">
        <f t="shared" ref="Y538:Y544" si="99">IFERROR(IF(X538="",0,CEILING((X538/$H538),1)*$H538),"")</f>
        <v>155.4</v>
      </c>
      <c r="Z538" s="36">
        <f>IFERROR(IF(Y538=0,"",ROUNDUP(Y538/H538,0)*0.00753),"")</f>
        <v>0.27861000000000002</v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164.59523809523807</v>
      </c>
      <c r="BN538" s="64">
        <f t="shared" ref="BN538:BN544" si="101">IFERROR(Y538*I538/H538,"0")</f>
        <v>165.02</v>
      </c>
      <c r="BO538" s="64">
        <f t="shared" ref="BO538:BO544" si="102">IFERROR(1/J538*(X538/H538),"0")</f>
        <v>0.23656898656898656</v>
      </c>
      <c r="BP538" s="64">
        <f t="shared" ref="BP538:BP544" si="103">IFERROR(1/J538*(Y538/H538),"0")</f>
        <v>0.23717948717948717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97">
        <v>4640242180595</v>
      </c>
      <c r="E539" s="398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702" t="s">
        <v>678</v>
      </c>
      <c r="Q539" s="389"/>
      <c r="R539" s="389"/>
      <c r="S539" s="389"/>
      <c r="T539" s="390"/>
      <c r="U539" s="34"/>
      <c r="V539" s="34"/>
      <c r="W539" s="35" t="s">
        <v>68</v>
      </c>
      <c r="X539" s="377">
        <v>265</v>
      </c>
      <c r="Y539" s="378">
        <f t="shared" si="99"/>
        <v>268.8</v>
      </c>
      <c r="Z539" s="36">
        <f>IFERROR(IF(Y539=0,"",ROUNDUP(Y539/H539,0)*0.00753),"")</f>
        <v>0.48192000000000002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281.40476190476193</v>
      </c>
      <c r="BN539" s="64">
        <f t="shared" si="101"/>
        <v>285.44</v>
      </c>
      <c r="BO539" s="64">
        <f t="shared" si="102"/>
        <v>0.40445665445665446</v>
      </c>
      <c r="BP539" s="64">
        <f t="shared" si="103"/>
        <v>0.41025641025641024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97">
        <v>4640242181615</v>
      </c>
      <c r="E540" s="398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9" t="s">
        <v>681</v>
      </c>
      <c r="Q540" s="389"/>
      <c r="R540" s="389"/>
      <c r="S540" s="389"/>
      <c r="T540" s="390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97">
        <v>4640242181639</v>
      </c>
      <c r="E541" s="398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519" t="s">
        <v>684</v>
      </c>
      <c r="Q541" s="389"/>
      <c r="R541" s="389"/>
      <c r="S541" s="389"/>
      <c r="T541" s="390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97">
        <v>4640242181622</v>
      </c>
      <c r="E542" s="398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720" t="s">
        <v>687</v>
      </c>
      <c r="Q542" s="389"/>
      <c r="R542" s="389"/>
      <c r="S542" s="389"/>
      <c r="T542" s="390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97">
        <v>4640242180908</v>
      </c>
      <c r="E543" s="398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611" t="s">
        <v>690</v>
      </c>
      <c r="Q543" s="389"/>
      <c r="R543" s="389"/>
      <c r="S543" s="389"/>
      <c r="T543" s="390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97">
        <v>4640242180489</v>
      </c>
      <c r="E544" s="398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638" t="s">
        <v>693</v>
      </c>
      <c r="Q544" s="389"/>
      <c r="R544" s="389"/>
      <c r="S544" s="389"/>
      <c r="T544" s="390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395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6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100</v>
      </c>
      <c r="Y545" s="379">
        <f>IFERROR(Y538/H538,"0")+IFERROR(Y539/H539,"0")+IFERROR(Y540/H540,"0")+IFERROR(Y541/H541,"0")+IFERROR(Y542/H542,"0")+IFERROR(Y543/H543,"0")+IFERROR(Y544/H544,"0")</f>
        <v>101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0.76053000000000004</v>
      </c>
      <c r="AA545" s="380"/>
      <c r="AB545" s="380"/>
      <c r="AC545" s="380"/>
    </row>
    <row r="546" spans="1:68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6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420</v>
      </c>
      <c r="Y546" s="379">
        <f>IFERROR(SUM(Y538:Y544),"0")</f>
        <v>424.20000000000005</v>
      </c>
      <c r="Z546" s="37"/>
      <c r="AA546" s="380"/>
      <c r="AB546" s="380"/>
      <c r="AC546" s="380"/>
    </row>
    <row r="547" spans="1:68" ht="14.25" hidden="1" customHeight="1" x14ac:dyDescent="0.25">
      <c r="A547" s="393" t="s">
        <v>71</v>
      </c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  <c r="U547" s="387"/>
      <c r="V547" s="387"/>
      <c r="W547" s="387"/>
      <c r="X547" s="387"/>
      <c r="Y547" s="387"/>
      <c r="Z547" s="387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97">
        <v>4640242180533</v>
      </c>
      <c r="E548" s="398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670" t="s">
        <v>696</v>
      </c>
      <c r="Q548" s="389"/>
      <c r="R548" s="389"/>
      <c r="S548" s="389"/>
      <c r="T548" s="390"/>
      <c r="U548" s="34"/>
      <c r="V548" s="34"/>
      <c r="W548" s="35" t="s">
        <v>68</v>
      </c>
      <c r="X548" s="377">
        <v>20</v>
      </c>
      <c r="Y548" s="378">
        <f>IFERROR(IF(X548="",0,CEILING((X548/$H548),1)*$H548),"")</f>
        <v>23.4</v>
      </c>
      <c r="Z548" s="36">
        <f>IFERROR(IF(Y548=0,"",ROUNDUP(Y548/H548,0)*0.02175),"")</f>
        <v>6.5250000000000002E-2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21.446153846153852</v>
      </c>
      <c r="BN548" s="64">
        <f>IFERROR(Y548*I548/H548,"0")</f>
        <v>25.092000000000002</v>
      </c>
      <c r="BO548" s="64">
        <f>IFERROR(1/J548*(X548/H548),"0")</f>
        <v>4.5787545787545791E-2</v>
      </c>
      <c r="BP548" s="64">
        <f>IFERROR(1/J548*(Y548/H548),"0")</f>
        <v>5.3571428571428568E-2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97">
        <v>4640242180540</v>
      </c>
      <c r="E549" s="398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748" t="s">
        <v>699</v>
      </c>
      <c r="Q549" s="389"/>
      <c r="R549" s="389"/>
      <c r="S549" s="389"/>
      <c r="T549" s="390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97">
        <v>4640242181233</v>
      </c>
      <c r="E550" s="398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709" t="s">
        <v>702</v>
      </c>
      <c r="Q550" s="389"/>
      <c r="R550" s="389"/>
      <c r="S550" s="389"/>
      <c r="T550" s="390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97">
        <v>4640242181226</v>
      </c>
      <c r="E551" s="398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498" t="s">
        <v>706</v>
      </c>
      <c r="Q551" s="389"/>
      <c r="R551" s="389"/>
      <c r="S551" s="389"/>
      <c r="T551" s="390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395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387"/>
      <c r="O552" s="396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2.5641025641025643</v>
      </c>
      <c r="Y552" s="379">
        <f>IFERROR(Y548/H548,"0")+IFERROR(Y549/H549,"0")+IFERROR(Y550/H550,"0")+IFERROR(Y551/H551,"0")</f>
        <v>3</v>
      </c>
      <c r="Z552" s="379">
        <f>IFERROR(IF(Z548="",0,Z548),"0")+IFERROR(IF(Z549="",0,Z549),"0")+IFERROR(IF(Z550="",0,Z550),"0")+IFERROR(IF(Z551="",0,Z551),"0")</f>
        <v>6.5250000000000002E-2</v>
      </c>
      <c r="AA552" s="380"/>
      <c r="AB552" s="380"/>
      <c r="AC552" s="380"/>
    </row>
    <row r="553" spans="1:68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387"/>
      <c r="O553" s="396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20</v>
      </c>
      <c r="Y553" s="379">
        <f>IFERROR(SUM(Y548:Y551),"0")</f>
        <v>23.4</v>
      </c>
      <c r="Z553" s="37"/>
      <c r="AA553" s="380"/>
      <c r="AB553" s="380"/>
      <c r="AC553" s="380"/>
    </row>
    <row r="554" spans="1:68" ht="14.25" hidden="1" customHeight="1" x14ac:dyDescent="0.25">
      <c r="A554" s="393" t="s">
        <v>170</v>
      </c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Y554" s="387"/>
      <c r="Z554" s="387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97">
        <v>4640242180120</v>
      </c>
      <c r="E555" s="398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502" t="s">
        <v>709</v>
      </c>
      <c r="Q555" s="389"/>
      <c r="R555" s="389"/>
      <c r="S555" s="389"/>
      <c r="T555" s="390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97">
        <v>4640242180120</v>
      </c>
      <c r="E556" s="398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699" t="s">
        <v>711</v>
      </c>
      <c r="Q556" s="389"/>
      <c r="R556" s="389"/>
      <c r="S556" s="389"/>
      <c r="T556" s="390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97">
        <v>4640242180137</v>
      </c>
      <c r="E557" s="398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488" t="s">
        <v>714</v>
      </c>
      <c r="Q557" s="389"/>
      <c r="R557" s="389"/>
      <c r="S557" s="389"/>
      <c r="T557" s="390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97">
        <v>4640242180137</v>
      </c>
      <c r="E558" s="398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70" t="s">
        <v>716</v>
      </c>
      <c r="Q558" s="389"/>
      <c r="R558" s="389"/>
      <c r="S558" s="389"/>
      <c r="T558" s="390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5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6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6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391" t="s">
        <v>717</v>
      </c>
      <c r="B561" s="387"/>
      <c r="C561" s="387"/>
      <c r="D561" s="387"/>
      <c r="E561" s="387"/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7"/>
      <c r="Z561" s="387"/>
      <c r="AA561" s="372"/>
      <c r="AB561" s="372"/>
      <c r="AC561" s="372"/>
    </row>
    <row r="562" spans="1:68" ht="14.25" hidden="1" customHeight="1" x14ac:dyDescent="0.25">
      <c r="A562" s="393" t="s">
        <v>109</v>
      </c>
      <c r="B562" s="387"/>
      <c r="C562" s="387"/>
      <c r="D562" s="387"/>
      <c r="E562" s="387"/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  <c r="U562" s="387"/>
      <c r="V562" s="387"/>
      <c r="W562" s="387"/>
      <c r="X562" s="387"/>
      <c r="Y562" s="387"/>
      <c r="Z562" s="387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97">
        <v>4640242180045</v>
      </c>
      <c r="E563" s="398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733" t="s">
        <v>720</v>
      </c>
      <c r="Q563" s="389"/>
      <c r="R563" s="389"/>
      <c r="S563" s="389"/>
      <c r="T563" s="390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97">
        <v>4640242180601</v>
      </c>
      <c r="E564" s="398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563" t="s">
        <v>723</v>
      </c>
      <c r="Q564" s="389"/>
      <c r="R564" s="389"/>
      <c r="S564" s="389"/>
      <c r="T564" s="390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395"/>
      <c r="B565" s="387"/>
      <c r="C565" s="387"/>
      <c r="D565" s="387"/>
      <c r="E565" s="387"/>
      <c r="F565" s="387"/>
      <c r="G565" s="387"/>
      <c r="H565" s="387"/>
      <c r="I565" s="387"/>
      <c r="J565" s="387"/>
      <c r="K565" s="387"/>
      <c r="L565" s="387"/>
      <c r="M565" s="387"/>
      <c r="N565" s="387"/>
      <c r="O565" s="396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6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93" t="s">
        <v>149</v>
      </c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  <c r="U567" s="387"/>
      <c r="V567" s="387"/>
      <c r="W567" s="387"/>
      <c r="X567" s="387"/>
      <c r="Y567" s="387"/>
      <c r="Z567" s="387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97">
        <v>4640242180090</v>
      </c>
      <c r="E568" s="398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437" t="s">
        <v>726</v>
      </c>
      <c r="Q568" s="389"/>
      <c r="R568" s="389"/>
      <c r="S568" s="389"/>
      <c r="T568" s="390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395"/>
      <c r="B569" s="387"/>
      <c r="C569" s="387"/>
      <c r="D569" s="387"/>
      <c r="E569" s="387"/>
      <c r="F569" s="387"/>
      <c r="G569" s="387"/>
      <c r="H569" s="387"/>
      <c r="I569" s="387"/>
      <c r="J569" s="387"/>
      <c r="K569" s="387"/>
      <c r="L569" s="387"/>
      <c r="M569" s="387"/>
      <c r="N569" s="387"/>
      <c r="O569" s="39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7"/>
      <c r="B570" s="387"/>
      <c r="C570" s="387"/>
      <c r="D570" s="387"/>
      <c r="E570" s="387"/>
      <c r="F570" s="387"/>
      <c r="G570" s="387"/>
      <c r="H570" s="387"/>
      <c r="I570" s="387"/>
      <c r="J570" s="387"/>
      <c r="K570" s="387"/>
      <c r="L570" s="387"/>
      <c r="M570" s="387"/>
      <c r="N570" s="387"/>
      <c r="O570" s="39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93" t="s">
        <v>63</v>
      </c>
      <c r="B571" s="387"/>
      <c r="C571" s="387"/>
      <c r="D571" s="387"/>
      <c r="E571" s="387"/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  <c r="U571" s="387"/>
      <c r="V571" s="387"/>
      <c r="W571" s="387"/>
      <c r="X571" s="387"/>
      <c r="Y571" s="387"/>
      <c r="Z571" s="387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97">
        <v>4640242180076</v>
      </c>
      <c r="E572" s="398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690" t="s">
        <v>729</v>
      </c>
      <c r="Q572" s="389"/>
      <c r="R572" s="389"/>
      <c r="S572" s="389"/>
      <c r="T572" s="390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395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6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7"/>
      <c r="B574" s="387"/>
      <c r="C574" s="387"/>
      <c r="D574" s="387"/>
      <c r="E574" s="387"/>
      <c r="F574" s="387"/>
      <c r="G574" s="387"/>
      <c r="H574" s="387"/>
      <c r="I574" s="387"/>
      <c r="J574" s="387"/>
      <c r="K574" s="387"/>
      <c r="L574" s="387"/>
      <c r="M574" s="387"/>
      <c r="N574" s="387"/>
      <c r="O574" s="396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93" t="s">
        <v>71</v>
      </c>
      <c r="B575" s="387"/>
      <c r="C575" s="387"/>
      <c r="D575" s="387"/>
      <c r="E575" s="387"/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  <c r="U575" s="387"/>
      <c r="V575" s="387"/>
      <c r="W575" s="387"/>
      <c r="X575" s="387"/>
      <c r="Y575" s="387"/>
      <c r="Z575" s="387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97">
        <v>4640242180106</v>
      </c>
      <c r="E576" s="398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486" t="s">
        <v>732</v>
      </c>
      <c r="Q576" s="389"/>
      <c r="R576" s="389"/>
      <c r="S576" s="389"/>
      <c r="T576" s="390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395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6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7"/>
      <c r="B578" s="387"/>
      <c r="C578" s="387"/>
      <c r="D578" s="387"/>
      <c r="E578" s="387"/>
      <c r="F578" s="387"/>
      <c r="G578" s="387"/>
      <c r="H578" s="387"/>
      <c r="I578" s="387"/>
      <c r="J578" s="387"/>
      <c r="K578" s="387"/>
      <c r="L578" s="387"/>
      <c r="M578" s="387"/>
      <c r="N578" s="387"/>
      <c r="O578" s="396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708"/>
      <c r="B579" s="387"/>
      <c r="C579" s="387"/>
      <c r="D579" s="387"/>
      <c r="E579" s="387"/>
      <c r="F579" s="387"/>
      <c r="G579" s="387"/>
      <c r="H579" s="387"/>
      <c r="I579" s="387"/>
      <c r="J579" s="387"/>
      <c r="K579" s="387"/>
      <c r="L579" s="387"/>
      <c r="M579" s="387"/>
      <c r="N579" s="387"/>
      <c r="O579" s="621"/>
      <c r="P579" s="431" t="s">
        <v>733</v>
      </c>
      <c r="Q579" s="432"/>
      <c r="R579" s="432"/>
      <c r="S579" s="432"/>
      <c r="T579" s="432"/>
      <c r="U579" s="432"/>
      <c r="V579" s="41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16527.649999999998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16695.47</v>
      </c>
      <c r="Z579" s="37"/>
      <c r="AA579" s="380"/>
      <c r="AB579" s="380"/>
      <c r="AC579" s="380"/>
    </row>
    <row r="580" spans="1:32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621"/>
      <c r="P580" s="431" t="s">
        <v>734</v>
      </c>
      <c r="Q580" s="432"/>
      <c r="R580" s="432"/>
      <c r="S580" s="432"/>
      <c r="T580" s="432"/>
      <c r="U580" s="432"/>
      <c r="V580" s="414"/>
      <c r="W580" s="37" t="s">
        <v>68</v>
      </c>
      <c r="X580" s="379">
        <f>IFERROR(SUM(BM22:BM576),"0")</f>
        <v>17429.023859570065</v>
      </c>
      <c r="Y580" s="379">
        <f>IFERROR(SUM(BN22:BN576),"0")</f>
        <v>17606.087999999992</v>
      </c>
      <c r="Z580" s="37"/>
      <c r="AA580" s="380"/>
      <c r="AB580" s="380"/>
      <c r="AC580" s="380"/>
    </row>
    <row r="581" spans="1:32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621"/>
      <c r="P581" s="431" t="s">
        <v>735</v>
      </c>
      <c r="Q581" s="432"/>
      <c r="R581" s="432"/>
      <c r="S581" s="432"/>
      <c r="T581" s="432"/>
      <c r="U581" s="432"/>
      <c r="V581" s="414"/>
      <c r="W581" s="37" t="s">
        <v>736</v>
      </c>
      <c r="X581" s="38">
        <f>ROUNDUP(SUM(BO22:BO576),0)</f>
        <v>31</v>
      </c>
      <c r="Y581" s="38">
        <f>ROUNDUP(SUM(BP22:BP576),0)</f>
        <v>31</v>
      </c>
      <c r="Z581" s="37"/>
      <c r="AA581" s="380"/>
      <c r="AB581" s="380"/>
      <c r="AC581" s="380"/>
    </row>
    <row r="582" spans="1:32" x14ac:dyDescent="0.2">
      <c r="A582" s="387"/>
      <c r="B582" s="387"/>
      <c r="C582" s="387"/>
      <c r="D582" s="387"/>
      <c r="E582" s="387"/>
      <c r="F582" s="387"/>
      <c r="G582" s="387"/>
      <c r="H582" s="387"/>
      <c r="I582" s="387"/>
      <c r="J582" s="387"/>
      <c r="K582" s="387"/>
      <c r="L582" s="387"/>
      <c r="M582" s="387"/>
      <c r="N582" s="387"/>
      <c r="O582" s="621"/>
      <c r="P582" s="431" t="s">
        <v>737</v>
      </c>
      <c r="Q582" s="432"/>
      <c r="R582" s="432"/>
      <c r="S582" s="432"/>
      <c r="T582" s="432"/>
      <c r="U582" s="432"/>
      <c r="V582" s="414"/>
      <c r="W582" s="37" t="s">
        <v>68</v>
      </c>
      <c r="X582" s="379">
        <f>GrossWeightTotal+PalletQtyTotal*25</f>
        <v>18204.023859570065</v>
      </c>
      <c r="Y582" s="379">
        <f>GrossWeightTotalR+PalletQtyTotalR*25</f>
        <v>18381.087999999992</v>
      </c>
      <c r="Z582" s="37"/>
      <c r="AA582" s="380"/>
      <c r="AB582" s="380"/>
      <c r="AC582" s="380"/>
    </row>
    <row r="583" spans="1:32" x14ac:dyDescent="0.2">
      <c r="A583" s="387"/>
      <c r="B583" s="387"/>
      <c r="C583" s="387"/>
      <c r="D583" s="387"/>
      <c r="E583" s="387"/>
      <c r="F583" s="387"/>
      <c r="G583" s="387"/>
      <c r="H583" s="387"/>
      <c r="I583" s="387"/>
      <c r="J583" s="387"/>
      <c r="K583" s="387"/>
      <c r="L583" s="387"/>
      <c r="M583" s="387"/>
      <c r="N583" s="387"/>
      <c r="O583" s="621"/>
      <c r="P583" s="431" t="s">
        <v>738</v>
      </c>
      <c r="Q583" s="432"/>
      <c r="R583" s="432"/>
      <c r="S583" s="432"/>
      <c r="T583" s="432"/>
      <c r="U583" s="432"/>
      <c r="V583" s="41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2105.6499031832363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2129</v>
      </c>
      <c r="Z583" s="37"/>
      <c r="AA583" s="380"/>
      <c r="AB583" s="380"/>
      <c r="AC583" s="380"/>
    </row>
    <row r="584" spans="1:32" ht="14.25" hidden="1" customHeight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621"/>
      <c r="P584" s="431" t="s">
        <v>739</v>
      </c>
      <c r="Q584" s="432"/>
      <c r="R584" s="432"/>
      <c r="S584" s="432"/>
      <c r="T584" s="432"/>
      <c r="U584" s="432"/>
      <c r="V584" s="41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36.092599999999997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381" t="s">
        <v>107</v>
      </c>
      <c r="D586" s="575"/>
      <c r="E586" s="575"/>
      <c r="F586" s="575"/>
      <c r="G586" s="423"/>
      <c r="H586" s="381" t="s">
        <v>253</v>
      </c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  <c r="U586" s="423"/>
      <c r="V586" s="381" t="s">
        <v>473</v>
      </c>
      <c r="W586" s="423"/>
      <c r="X586" s="381" t="s">
        <v>527</v>
      </c>
      <c r="Y586" s="575"/>
      <c r="Z586" s="575"/>
      <c r="AA586" s="423"/>
      <c r="AB586" s="374" t="s">
        <v>598</v>
      </c>
      <c r="AC586" s="381" t="s">
        <v>639</v>
      </c>
      <c r="AD586" s="423"/>
      <c r="AF586" s="375"/>
    </row>
    <row r="587" spans="1:32" ht="14.25" customHeight="1" thickTop="1" x14ac:dyDescent="0.2">
      <c r="A587" s="734" t="s">
        <v>742</v>
      </c>
      <c r="B587" s="381" t="s">
        <v>62</v>
      </c>
      <c r="C587" s="381" t="s">
        <v>108</v>
      </c>
      <c r="D587" s="381" t="s">
        <v>128</v>
      </c>
      <c r="E587" s="381" t="s">
        <v>176</v>
      </c>
      <c r="F587" s="381" t="s">
        <v>196</v>
      </c>
      <c r="G587" s="381" t="s">
        <v>107</v>
      </c>
      <c r="H587" s="381" t="s">
        <v>254</v>
      </c>
      <c r="I587" s="381" t="s">
        <v>271</v>
      </c>
      <c r="J587" s="381" t="s">
        <v>327</v>
      </c>
      <c r="K587" s="381" t="s">
        <v>342</v>
      </c>
      <c r="L587" s="375"/>
      <c r="M587" s="381" t="s">
        <v>358</v>
      </c>
      <c r="N587" s="375"/>
      <c r="O587" s="381" t="s">
        <v>371</v>
      </c>
      <c r="P587" s="381" t="s">
        <v>374</v>
      </c>
      <c r="Q587" s="381" t="s">
        <v>381</v>
      </c>
      <c r="R587" s="381" t="s">
        <v>392</v>
      </c>
      <c r="S587" s="381" t="s">
        <v>395</v>
      </c>
      <c r="T587" s="381" t="s">
        <v>402</v>
      </c>
      <c r="U587" s="381" t="s">
        <v>464</v>
      </c>
      <c r="V587" s="381" t="s">
        <v>474</v>
      </c>
      <c r="W587" s="381" t="s">
        <v>502</v>
      </c>
      <c r="X587" s="381" t="s">
        <v>528</v>
      </c>
      <c r="Y587" s="381" t="s">
        <v>573</v>
      </c>
      <c r="Z587" s="381" t="s">
        <v>588</v>
      </c>
      <c r="AA587" s="381" t="s">
        <v>595</v>
      </c>
      <c r="AB587" s="381" t="s">
        <v>598</v>
      </c>
      <c r="AC587" s="381" t="s">
        <v>639</v>
      </c>
      <c r="AD587" s="381" t="s">
        <v>717</v>
      </c>
      <c r="AF587" s="375"/>
    </row>
    <row r="588" spans="1:32" ht="13.5" customHeight="1" thickBot="1" x14ac:dyDescent="0.25">
      <c r="A588" s="735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75"/>
      <c r="M588" s="382"/>
      <c r="N588" s="375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  <c r="AA588" s="382"/>
      <c r="AB588" s="382"/>
      <c r="AC588" s="382"/>
      <c r="AD588" s="382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80.800000000000011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1867.5</v>
      </c>
      <c r="E589" s="46">
        <f>IFERROR(Y105*1,"0")+IFERROR(Y106*1,"0")+IFERROR(Y107*1,"0")+IFERROR(Y108*1,"0")+IFERROR(Y109*1,"0")+IFERROR(Y113*1,"0")+IFERROR(Y114*1,"0")+IFERROR(Y115*1,"0")+IFERROR(Y116*1,"0")+IFERROR(Y117*1,"0")</f>
        <v>293.39999999999998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93.9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298</v>
      </c>
      <c r="H589" s="46">
        <f>IFERROR(Y175*1,"0")+IFERROR(Y176*1,"0")+IFERROR(Y177*1,"0")+IFERROR(Y178*1,"0")+IFERROR(Y179*1,"0")+IFERROR(Y180*1,"0")+IFERROR(Y181*1,"0")+IFERROR(Y182*1,"0")</f>
        <v>33.6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185.4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211.60000000000002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14.700000000000001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7829.85</v>
      </c>
      <c r="U589" s="46">
        <f>IFERROR(Y348*1,"0")+IFERROR(Y352*1,"0")+IFERROR(Y353*1,"0")+IFERROR(Y354*1,"0")</f>
        <v>257.39999999999998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4235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67.2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443.52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783.6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2,50"/>
        <filter val="1 180,00"/>
        <filter val="1 570,00"/>
        <filter val="1 645,00"/>
        <filter val="1 701,00"/>
        <filter val="10,00"/>
        <filter val="10,50"/>
        <filter val="100,00"/>
        <filter val="109,67"/>
        <filter val="110,00"/>
        <filter val="114,00"/>
        <filter val="118,15"/>
        <filter val="12,00"/>
        <filter val="123,00"/>
        <filter val="13,50"/>
        <filter val="136,50"/>
        <filter val="14,40"/>
        <filter val="14,70"/>
        <filter val="140,00"/>
        <filter val="143,33"/>
        <filter val="144,00"/>
        <filter val="145,00"/>
        <filter val="147,50"/>
        <filter val="148,00"/>
        <filter val="15,00"/>
        <filter val="155,00"/>
        <filter val="158,00"/>
        <filter val="16 527,65"/>
        <filter val="16,00"/>
        <filter val="16,10"/>
        <filter val="17 429,02"/>
        <filter val="170,00"/>
        <filter val="171,67"/>
        <filter val="176,62"/>
        <filter val="178,12"/>
        <filter val="18 204,02"/>
        <filter val="18,64"/>
        <filter val="19,64"/>
        <filter val="190,00"/>
        <filter val="2 105,65"/>
        <filter val="2 565,00"/>
        <filter val="2,56"/>
        <filter val="20,00"/>
        <filter val="20,20"/>
        <filter val="20,37"/>
        <filter val="20,95"/>
        <filter val="200,00"/>
        <filter val="204,00"/>
        <filter val="205,00"/>
        <filter val="207,00"/>
        <filter val="22,41"/>
        <filter val="23,00"/>
        <filter val="23,42"/>
        <filter val="23,95"/>
        <filter val="248,30"/>
        <filter val="25,00"/>
        <filter val="265,00"/>
        <filter val="27,46"/>
        <filter val="27,50"/>
        <filter val="28,00"/>
        <filter val="284,00"/>
        <filter val="3,00"/>
        <filter val="3,57"/>
        <filter val="30,00"/>
        <filter val="31"/>
        <filter val="32,20"/>
        <filter val="32,40"/>
        <filter val="33,30"/>
        <filter val="330,00"/>
        <filter val="35,00"/>
        <filter val="36,00"/>
        <filter val="38,83"/>
        <filter val="382,50"/>
        <filter val="398,00"/>
        <filter val="4 980,00"/>
        <filter val="4 994,40"/>
        <filter val="4,20"/>
        <filter val="40,00"/>
        <filter val="420,00"/>
        <filter val="437,00"/>
        <filter val="45,00"/>
        <filter val="49,98"/>
        <filter val="5,00"/>
        <filter val="50,40"/>
        <filter val="53,00"/>
        <filter val="6,30"/>
        <filter val="60,00"/>
        <filter val="62,80"/>
        <filter val="630,00"/>
        <filter val="64,40"/>
        <filter val="643,26"/>
        <filter val="67,50"/>
        <filter val="691,40"/>
        <filter val="7,00"/>
        <filter val="7,65"/>
        <filter val="70,00"/>
        <filter val="700,00"/>
        <filter val="74,00"/>
        <filter val="76,00"/>
        <filter val="8,67"/>
        <filter val="8,89"/>
        <filter val="80,00"/>
        <filter val="81,20"/>
        <filter val="820,00"/>
        <filter val="844,00"/>
        <filter val="85,00"/>
        <filter val="86,30"/>
        <filter val="9,00"/>
        <filter val="9,56"/>
        <filter val="92,14"/>
        <filter val="93,10"/>
        <filter val="95,00"/>
      </filters>
    </filterColumn>
  </autoFilter>
  <mergeCells count="1044"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A276:Z276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561:Z561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57:T257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N17:N18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2024-09-16T10:23:10Z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