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55DD51-F1F2-4F51-90A0-6F2A87069B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Z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BP314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Y274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N261" i="1"/>
  <c r="BM261" i="1"/>
  <c r="Z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3" i="1" s="1"/>
  <c r="P128" i="1"/>
  <c r="BP127" i="1"/>
  <c r="BO127" i="1"/>
  <c r="BN127" i="1"/>
  <c r="BM127" i="1"/>
  <c r="Z127" i="1"/>
  <c r="Y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73" i="1" l="1"/>
  <c r="BN273" i="1"/>
  <c r="Z273" i="1"/>
  <c r="BP326" i="1"/>
  <c r="BN326" i="1"/>
  <c r="Z326" i="1"/>
  <c r="BP347" i="1"/>
  <c r="BN347" i="1"/>
  <c r="Z347" i="1"/>
  <c r="BP367" i="1"/>
  <c r="BN367" i="1"/>
  <c r="Z367" i="1"/>
  <c r="BP373" i="1"/>
  <c r="BN373" i="1"/>
  <c r="Z373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X593" i="1"/>
  <c r="X596" i="1"/>
  <c r="Y36" i="1"/>
  <c r="Z34" i="1"/>
  <c r="BN34" i="1"/>
  <c r="C602" i="1"/>
  <c r="Z62" i="1"/>
  <c r="BN62" i="1"/>
  <c r="Y65" i="1"/>
  <c r="D602" i="1"/>
  <c r="Z78" i="1"/>
  <c r="BN78" i="1"/>
  <c r="Y81" i="1"/>
  <c r="Y89" i="1"/>
  <c r="Z92" i="1"/>
  <c r="BN92" i="1"/>
  <c r="Y95" i="1"/>
  <c r="Z113" i="1"/>
  <c r="BN113" i="1"/>
  <c r="F602" i="1"/>
  <c r="Z138" i="1"/>
  <c r="BN138" i="1"/>
  <c r="Z155" i="1"/>
  <c r="BN155" i="1"/>
  <c r="Y158" i="1"/>
  <c r="Z172" i="1"/>
  <c r="BN172" i="1"/>
  <c r="Z182" i="1"/>
  <c r="BN182" i="1"/>
  <c r="Z192" i="1"/>
  <c r="BN192" i="1"/>
  <c r="Z213" i="1"/>
  <c r="BN213" i="1"/>
  <c r="Z223" i="1"/>
  <c r="BN223" i="1"/>
  <c r="Z231" i="1"/>
  <c r="BN231" i="1"/>
  <c r="Y241" i="1"/>
  <c r="Z244" i="1"/>
  <c r="BN244" i="1"/>
  <c r="Z257" i="1"/>
  <c r="BN257" i="1"/>
  <c r="BP292" i="1"/>
  <c r="BN292" i="1"/>
  <c r="Z292" i="1"/>
  <c r="BP336" i="1"/>
  <c r="BN336" i="1"/>
  <c r="Z336" i="1"/>
  <c r="BP342" i="1"/>
  <c r="BN342" i="1"/>
  <c r="Z342" i="1"/>
  <c r="BP348" i="1"/>
  <c r="BN348" i="1"/>
  <c r="Z348" i="1"/>
  <c r="Z351" i="1" s="1"/>
  <c r="BP381" i="1"/>
  <c r="BN381" i="1"/>
  <c r="Z381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183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B602" i="1"/>
  <c r="X594" i="1"/>
  <c r="X595" i="1" s="1"/>
  <c r="X592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0" i="1"/>
  <c r="Z84" i="1"/>
  <c r="BN84" i="1"/>
  <c r="Z88" i="1"/>
  <c r="BN88" i="1"/>
  <c r="Y94" i="1"/>
  <c r="Z98" i="1"/>
  <c r="BN98" i="1"/>
  <c r="E602" i="1"/>
  <c r="Z111" i="1"/>
  <c r="BN111" i="1"/>
  <c r="Z120" i="1"/>
  <c r="BN120" i="1"/>
  <c r="Y132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Z190" i="1"/>
  <c r="BN190" i="1"/>
  <c r="Z194" i="1"/>
  <c r="BN194" i="1"/>
  <c r="Z211" i="1"/>
  <c r="BN211" i="1"/>
  <c r="Z215" i="1"/>
  <c r="BN215" i="1"/>
  <c r="Z221" i="1"/>
  <c r="BN221" i="1"/>
  <c r="Y232" i="1"/>
  <c r="Z225" i="1"/>
  <c r="BN225" i="1"/>
  <c r="Z229" i="1"/>
  <c r="BN229" i="1"/>
  <c r="Z235" i="1"/>
  <c r="BN235" i="1"/>
  <c r="BP235" i="1"/>
  <c r="Z239" i="1"/>
  <c r="BN239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Y286" i="1"/>
  <c r="Z290" i="1"/>
  <c r="BN290" i="1"/>
  <c r="Y295" i="1"/>
  <c r="Z294" i="1"/>
  <c r="BN294" i="1"/>
  <c r="Y310" i="1"/>
  <c r="Z315" i="1"/>
  <c r="BN315" i="1"/>
  <c r="Z316" i="1"/>
  <c r="BN316" i="1"/>
  <c r="Z320" i="1"/>
  <c r="BN320" i="1"/>
  <c r="Z328" i="1"/>
  <c r="BN328" i="1"/>
  <c r="Z334" i="1"/>
  <c r="BN334" i="1"/>
  <c r="V602" i="1"/>
  <c r="Y362" i="1"/>
  <c r="BP361" i="1"/>
  <c r="BN361" i="1"/>
  <c r="Z361" i="1"/>
  <c r="Z362" i="1" s="1"/>
  <c r="Y369" i="1"/>
  <c r="BP365" i="1"/>
  <c r="BN365" i="1"/>
  <c r="Z365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525" i="1"/>
  <c r="AE602" i="1"/>
  <c r="Y578" i="1"/>
  <c r="BP576" i="1"/>
  <c r="BN576" i="1"/>
  <c r="Z576" i="1"/>
  <c r="Z578" i="1" s="1"/>
  <c r="Y345" i="1"/>
  <c r="Y352" i="1"/>
  <c r="Y351" i="1"/>
  <c r="Y357" i="1"/>
  <c r="Y394" i="1"/>
  <c r="F9" i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Z132" i="1" s="1"/>
  <c r="BN128" i="1"/>
  <c r="BP128" i="1"/>
  <c r="Z129" i="1"/>
  <c r="BN129" i="1"/>
  <c r="Z131" i="1"/>
  <c r="BN131" i="1"/>
  <c r="Z135" i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BP173" i="1"/>
  <c r="BN173" i="1"/>
  <c r="Z173" i="1"/>
  <c r="Y177" i="1"/>
  <c r="Z183" i="1"/>
  <c r="BP181" i="1"/>
  <c r="BN181" i="1"/>
  <c r="Z181" i="1"/>
  <c r="BP191" i="1"/>
  <c r="BN191" i="1"/>
  <c r="Z191" i="1"/>
  <c r="BP195" i="1"/>
  <c r="BN195" i="1"/>
  <c r="Z195" i="1"/>
  <c r="J602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H9" i="1"/>
  <c r="Y24" i="1"/>
  <c r="Y59" i="1"/>
  <c r="Y75" i="1"/>
  <c r="Y108" i="1"/>
  <c r="Y125" i="1"/>
  <c r="Y152" i="1"/>
  <c r="Y162" i="1"/>
  <c r="BP167" i="1"/>
  <c r="BN167" i="1"/>
  <c r="Z167" i="1"/>
  <c r="Z169" i="1" s="1"/>
  <c r="BP175" i="1"/>
  <c r="BN175" i="1"/>
  <c r="Z175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Z232" i="1" s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602" i="1"/>
  <c r="Y265" i="1"/>
  <c r="BP256" i="1"/>
  <c r="BN256" i="1"/>
  <c r="Z256" i="1"/>
  <c r="Z264" i="1" s="1"/>
  <c r="BP260" i="1"/>
  <c r="BN260" i="1"/>
  <c r="Z260" i="1"/>
  <c r="Y264" i="1"/>
  <c r="H602" i="1"/>
  <c r="Y170" i="1"/>
  <c r="I602" i="1"/>
  <c r="Y196" i="1"/>
  <c r="K602" i="1"/>
  <c r="Y252" i="1"/>
  <c r="O602" i="1"/>
  <c r="Z270" i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R602" i="1"/>
  <c r="Z291" i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Y35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Z344" i="1" s="1"/>
  <c r="BP355" i="1"/>
  <c r="BN355" i="1"/>
  <c r="Z355" i="1"/>
  <c r="BP374" i="1"/>
  <c r="BN374" i="1"/>
  <c r="Z374" i="1"/>
  <c r="BP378" i="1"/>
  <c r="BN378" i="1"/>
  <c r="Z378" i="1"/>
  <c r="Y382" i="1"/>
  <c r="BP386" i="1"/>
  <c r="BN386" i="1"/>
  <c r="Z386" i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19" i="1" l="1"/>
  <c r="Z458" i="1"/>
  <c r="Z411" i="1"/>
  <c r="Z387" i="1"/>
  <c r="Z357" i="1"/>
  <c r="Z295" i="1"/>
  <c r="Z548" i="1"/>
  <c r="Z177" i="1"/>
  <c r="Z525" i="1"/>
  <c r="Z510" i="1"/>
  <c r="Z476" i="1"/>
  <c r="Z419" i="1"/>
  <c r="Z382" i="1"/>
  <c r="Z338" i="1"/>
  <c r="Z329" i="1"/>
  <c r="Z398" i="1"/>
  <c r="Z368" i="1"/>
  <c r="Z274" i="1"/>
  <c r="Z196" i="1"/>
  <c r="Z240" i="1"/>
  <c r="Z141" i="1"/>
  <c r="Z89" i="1"/>
  <c r="Z59" i="1"/>
  <c r="Z322" i="1"/>
  <c r="Y592" i="1"/>
  <c r="Z252" i="1"/>
  <c r="Y596" i="1"/>
  <c r="Y593" i="1"/>
  <c r="Z505" i="1"/>
  <c r="Z487" i="1"/>
  <c r="Z572" i="1"/>
  <c r="Z558" i="1"/>
  <c r="Z541" i="1"/>
  <c r="Z453" i="1"/>
  <c r="Z218" i="1"/>
  <c r="Z124" i="1"/>
  <c r="Z115" i="1"/>
  <c r="Z107" i="1"/>
  <c r="Z100" i="1"/>
  <c r="Z75" i="1"/>
  <c r="Y594" i="1"/>
  <c r="Z597" i="1" l="1"/>
  <c r="Y595" i="1"/>
</calcChain>
</file>

<file path=xl/sharedStrings.xml><?xml version="1.0" encoding="utf-8"?>
<sst xmlns="http://schemas.openxmlformats.org/spreadsheetml/2006/main" count="2430" uniqueCount="765">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</sst>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764</v>
      </c>
      <c r="I5" s="672"/>
      <c r="J5" s="672"/>
      <c r="K5" s="672"/>
      <c r="L5" s="672"/>
      <c r="M5" s="472"/>
      <c r="N5" s="58"/>
      <c r="P5" s="24" t="s">
        <v>10</v>
      </c>
      <c r="Q5" s="739">
        <v>45555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749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Пятница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2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0.375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360</v>
      </c>
      <c r="Y56" s="381">
        <f t="shared" si="6"/>
        <v>360</v>
      </c>
      <c r="Z56" s="36">
        <f>IFERROR(IF(Y56=0,"",ROUNDUP(Y56/H56,0)*0.00937),"")</f>
        <v>0.84329999999999994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381.6</v>
      </c>
      <c r="BN56" s="64">
        <f t="shared" si="8"/>
        <v>381.6</v>
      </c>
      <c r="BO56" s="64">
        <f t="shared" si="9"/>
        <v>0.75</v>
      </c>
      <c r="BP56" s="64">
        <f t="shared" si="10"/>
        <v>0.75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90</v>
      </c>
      <c r="Y59" s="382">
        <f>IFERROR(Y53/H53,"0")+IFERROR(Y54/H54,"0")+IFERROR(Y55/H55,"0")+IFERROR(Y56/H56,"0")+IFERROR(Y57/H57,"0")+IFERROR(Y58/H58,"0")</f>
        <v>90</v>
      </c>
      <c r="Z59" s="382">
        <f>IFERROR(IF(Z53="",0,Z53),"0")+IFERROR(IF(Z54="",0,Z54),"0")+IFERROR(IF(Z55="",0,Z55),"0")+IFERROR(IF(Z56="",0,Z56),"0")+IFERROR(IF(Z57="",0,Z57),"0")+IFERROR(IF(Z58="",0,Z58),"0")</f>
        <v>0.84329999999999994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360</v>
      </c>
      <c r="Y60" s="382">
        <f>IFERROR(SUM(Y53:Y58),"0")</f>
        <v>360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616.5</v>
      </c>
      <c r="Y74" s="381">
        <f t="shared" si="11"/>
        <v>616.5</v>
      </c>
      <c r="Z74" s="36">
        <f>IFERROR(IF(Y74=0,"",ROUNDUP(Y74/H74,0)*0.00937),"")</f>
        <v>1.28369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649.38</v>
      </c>
      <c r="BN74" s="64">
        <f t="shared" si="13"/>
        <v>649.38</v>
      </c>
      <c r="BO74" s="64">
        <f t="shared" si="14"/>
        <v>1.1416666666666666</v>
      </c>
      <c r="BP74" s="64">
        <f t="shared" si="15"/>
        <v>1.1416666666666666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137</v>
      </c>
      <c r="Y75" s="382">
        <f>IFERROR(Y68/H68,"0")+IFERROR(Y69/H69,"0")+IFERROR(Y70/H70,"0")+IFERROR(Y71/H71,"0")+IFERROR(Y72/H72,"0")+IFERROR(Y73/H73,"0")+IFERROR(Y74/H74,"0")</f>
        <v>137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1.28369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616.5</v>
      </c>
      <c r="Y76" s="382">
        <f>IFERROR(SUM(Y68:Y74),"0")</f>
        <v>616.5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1080</v>
      </c>
      <c r="Y106" s="381">
        <f>IFERROR(IF(X106="",0,CEILING((X106/$H106),1)*$H106),"")</f>
        <v>1080</v>
      </c>
      <c r="Z106" s="36">
        <f>IFERROR(IF(Y106=0,"",ROUNDUP(Y106/H106,0)*0.00937),"")</f>
        <v>2.2488000000000001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1130.4000000000001</v>
      </c>
      <c r="BN106" s="64">
        <f>IFERROR(Y106*I106/H106,"0")</f>
        <v>1130.4000000000001</v>
      </c>
      <c r="BO106" s="64">
        <f>IFERROR(1/J106*(X106/H106),"0")</f>
        <v>2</v>
      </c>
      <c r="BP106" s="64">
        <f>IFERROR(1/J106*(Y106/H106),"0")</f>
        <v>2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240</v>
      </c>
      <c r="Y107" s="382">
        <f>IFERROR(Y104/H104,"0")+IFERROR(Y105/H105,"0")+IFERROR(Y106/H106,"0")</f>
        <v>240</v>
      </c>
      <c r="Z107" s="382">
        <f>IFERROR(IF(Z104="",0,Z104),"0")+IFERROR(IF(Z105="",0,Z105),"0")+IFERROR(IF(Z106="",0,Z106),"0")</f>
        <v>2.2488000000000001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1080</v>
      </c>
      <c r="Y108" s="382">
        <f>IFERROR(SUM(Y104:Y106),"0")</f>
        <v>1080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810</v>
      </c>
      <c r="Y112" s="381">
        <f>IFERROR(IF(X112="",0,CEILING((X112/$H112),1)*$H112),"")</f>
        <v>810</v>
      </c>
      <c r="Z112" s="36">
        <f>IFERROR(IF(Y112=0,"",ROUNDUP(Y112/H112,0)*0.00753),"")</f>
        <v>2.2589999999999999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891.6</v>
      </c>
      <c r="BN112" s="64">
        <f>IFERROR(Y112*I112/H112,"0")</f>
        <v>891.6</v>
      </c>
      <c r="BO112" s="64">
        <f>IFERROR(1/J112*(X112/H112),"0")</f>
        <v>1.9230769230769229</v>
      </c>
      <c r="BP112" s="64">
        <f>IFERROR(1/J112*(Y112/H112),"0")</f>
        <v>1.9230769230769229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300</v>
      </c>
      <c r="Y115" s="382">
        <f>IFERROR(Y110/H110,"0")+IFERROR(Y111/H111,"0")+IFERROR(Y112/H112,"0")+IFERROR(Y113/H113,"0")+IFERROR(Y114/H114,"0")</f>
        <v>300</v>
      </c>
      <c r="Z115" s="382">
        <f>IFERROR(IF(Z110="",0,Z110),"0")+IFERROR(IF(Z111="",0,Z111),"0")+IFERROR(IF(Z112="",0,Z112),"0")+IFERROR(IF(Z113="",0,Z113),"0")+IFERROR(IF(Z114="",0,Z114),"0")</f>
        <v>2.2589999999999999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810</v>
      </c>
      <c r="Y116" s="382">
        <f>IFERROR(SUM(Y110:Y114),"0")</f>
        <v>810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139.5</v>
      </c>
      <c r="Y122" s="381">
        <f>IFERROR(IF(X122="",0,CEILING((X122/$H122),1)*$H122),"")</f>
        <v>139.5</v>
      </c>
      <c r="Z122" s="36">
        <f>IFERROR(IF(Y122=0,"",ROUNDUP(Y122/H122,0)*0.00937),"")</f>
        <v>0.29047000000000001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146.94</v>
      </c>
      <c r="BN122" s="64">
        <f>IFERROR(Y122*I122/H122,"0")</f>
        <v>146.94</v>
      </c>
      <c r="BO122" s="64">
        <f>IFERROR(1/J122*(X122/H122),"0")</f>
        <v>0.2583333333333333</v>
      </c>
      <c r="BP122" s="64">
        <f>IFERROR(1/J122*(Y122/H122),"0")</f>
        <v>0.2583333333333333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31</v>
      </c>
      <c r="Y124" s="382">
        <f>IFERROR(Y119/H119,"0")+IFERROR(Y120/H120,"0")+IFERROR(Y121/H121,"0")+IFERROR(Y122/H122,"0")+IFERROR(Y123/H123,"0")</f>
        <v>31</v>
      </c>
      <c r="Z124" s="382">
        <f>IFERROR(IF(Z119="",0,Z119),"0")+IFERROR(IF(Z120="",0,Z120),"0")+IFERROR(IF(Z121="",0,Z121),"0")+IFERROR(IF(Z122="",0,Z122),"0")+IFERROR(IF(Z123="",0,Z123),"0")</f>
        <v>0.29047000000000001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139.5</v>
      </c>
      <c r="Y125" s="382">
        <f>IFERROR(SUM(Y119:Y123),"0")</f>
        <v>139.5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8" t="s">
        <v>200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201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1080</v>
      </c>
      <c r="Y138" s="381">
        <f t="shared" si="21"/>
        <v>1080</v>
      </c>
      <c r="Z138" s="36">
        <f>IFERROR(IF(Y138=0,"",ROUNDUP(Y138/H138,0)*0.00753),"")</f>
        <v>3.012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1188.7999999999997</v>
      </c>
      <c r="BN138" s="64">
        <f t="shared" si="23"/>
        <v>1188.7999999999997</v>
      </c>
      <c r="BO138" s="64">
        <f t="shared" si="24"/>
        <v>2.5641025641025639</v>
      </c>
      <c r="BP138" s="64">
        <f t="shared" si="25"/>
        <v>2.5641025641025639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400</v>
      </c>
      <c r="Y141" s="382">
        <f>IFERROR(Y135/H135,"0")+IFERROR(Y136/H136,"0")+IFERROR(Y137/H137,"0")+IFERROR(Y138/H138,"0")+IFERROR(Y139/H139,"0")+IFERROR(Y140/H140,"0")</f>
        <v>400</v>
      </c>
      <c r="Z141" s="382">
        <f>IFERROR(IF(Z135="",0,Z135),"0")+IFERROR(IF(Z136="",0,Z136),"0")+IFERROR(IF(Z137="",0,Z137),"0")+IFERROR(IF(Z138="",0,Z138),"0")+IFERROR(IF(Z139="",0,Z139),"0")+IFERROR(IF(Z140="",0,Z140),"0")</f>
        <v>3.012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1080</v>
      </c>
      <c r="Y142" s="382">
        <f>IFERROR(SUM(Y135:Y140),"0")</f>
        <v>1080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283.2</v>
      </c>
      <c r="Y225" s="381">
        <f t="shared" si="36"/>
        <v>283.2</v>
      </c>
      <c r="Z225" s="36">
        <f t="shared" ref="Z225:Z231" si="41">IFERROR(IF(Y225=0,"",ROUNDUP(Y225/H225,0)*0.00753),"")</f>
        <v>0.88854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317.42</v>
      </c>
      <c r="BN225" s="64">
        <f t="shared" si="38"/>
        <v>317.42</v>
      </c>
      <c r="BO225" s="64">
        <f t="shared" si="39"/>
        <v>0.75641025641025639</v>
      </c>
      <c r="BP225" s="64">
        <f t="shared" si="40"/>
        <v>0.75641025641025639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230.4</v>
      </c>
      <c r="Y227" s="381">
        <f t="shared" si="36"/>
        <v>230.39999999999998</v>
      </c>
      <c r="Z227" s="36">
        <f t="shared" si="41"/>
        <v>0.72287999999999997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256.51200000000006</v>
      </c>
      <c r="BN227" s="64">
        <f t="shared" si="38"/>
        <v>256.512</v>
      </c>
      <c r="BO227" s="64">
        <f t="shared" si="39"/>
        <v>0.61538461538461542</v>
      </c>
      <c r="BP227" s="64">
        <f t="shared" si="40"/>
        <v>0.61538461538461542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214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214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1.6114199999999999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513.6</v>
      </c>
      <c r="Y233" s="382">
        <f>IFERROR(SUM(Y221:Y231),"0")</f>
        <v>513.59999999999991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54" t="s">
        <v>365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366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39" t="s">
        <v>411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412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hidden="1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413.7</v>
      </c>
      <c r="Y366" s="381">
        <f>IFERROR(IF(X366="",0,CEILING((X366/$H366),1)*$H366),"")</f>
        <v>413.70000000000005</v>
      </c>
      <c r="Z366" s="36">
        <f>IFERROR(IF(Y366=0,"",ROUNDUP(Y366/H366,0)*0.00753),"")</f>
        <v>1.4834100000000001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467.28399999999993</v>
      </c>
      <c r="BN366" s="64">
        <f>IFERROR(Y366*I366/H366,"0")</f>
        <v>467.28399999999999</v>
      </c>
      <c r="BO366" s="64">
        <f>IFERROR(1/J366*(X366/H366),"0")</f>
        <v>1.2628205128205128</v>
      </c>
      <c r="BP366" s="64">
        <f>IFERROR(1/J366*(Y366/H366),"0")</f>
        <v>1.2628205128205128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304.5</v>
      </c>
      <c r="Y367" s="381">
        <f>IFERROR(IF(X367="",0,CEILING((X367/$H367),1)*$H367),"")</f>
        <v>304.5</v>
      </c>
      <c r="Z367" s="36">
        <f>IFERROR(IF(Y367=0,"",ROUNDUP(Y367/H367,0)*0.00753),"")</f>
        <v>1.09185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342.2</v>
      </c>
      <c r="BN367" s="64">
        <f>IFERROR(Y367*I367/H367,"0")</f>
        <v>342.2</v>
      </c>
      <c r="BO367" s="64">
        <f>IFERROR(1/J367*(X367/H367),"0")</f>
        <v>0.9294871794871794</v>
      </c>
      <c r="BP367" s="64">
        <f>IFERROR(1/J367*(Y367/H367),"0")</f>
        <v>0.9294871794871794</v>
      </c>
    </row>
    <row r="368" spans="1:68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342</v>
      </c>
      <c r="Y368" s="382">
        <f>IFERROR(Y365/H365,"0")+IFERROR(Y366/H366,"0")+IFERROR(Y367/H367,"0")</f>
        <v>342</v>
      </c>
      <c r="Z368" s="382">
        <f>IFERROR(IF(Z365="",0,Z365),"0")+IFERROR(IF(Z366="",0,Z366),"0")+IFERROR(IF(Z367="",0,Z367),"0")</f>
        <v>2.5752600000000001</v>
      </c>
      <c r="AA368" s="383"/>
      <c r="AB368" s="383"/>
      <c r="AC368" s="383"/>
    </row>
    <row r="369" spans="1:68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718.2</v>
      </c>
      <c r="Y369" s="382">
        <f>IFERROR(SUM(Y365:Y367),"0")</f>
        <v>718.2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480</v>
      </c>
      <c r="B376" s="54" t="s">
        <v>482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0</v>
      </c>
      <c r="Y378" s="381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idden="1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0</v>
      </c>
      <c r="Y382" s="382">
        <f>IFERROR(Y373/H373,"0")+IFERROR(Y374/H374,"0")+IFERROR(Y375/H375,"0")+IFERROR(Y376/H376,"0")+IFERROR(Y377/H377,"0")+IFERROR(Y378/H378,"0")+IFERROR(Y379/H379,"0")+IFERROR(Y380/H380,"0")+IFERROR(Y381/H381,"0")</f>
        <v>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383"/>
      <c r="AB382" s="383"/>
      <c r="AC382" s="383"/>
    </row>
    <row r="383" spans="1:68" hidden="1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0</v>
      </c>
      <c r="Y383" s="382">
        <f>IFERROR(SUM(Y373:Y381),"0")</f>
        <v>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hidden="1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0</v>
      </c>
      <c r="Y385" s="381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0</v>
      </c>
      <c r="Y387" s="382">
        <f>IFERROR(Y385/H385,"0")+IFERROR(Y386/H386,"0")</f>
        <v>0</v>
      </c>
      <c r="Z387" s="382">
        <f>IFERROR(IF(Z385="",0,Z385),"0")+IFERROR(IF(Z386="",0,Z386),"0")</f>
        <v>0</v>
      </c>
      <c r="AA387" s="383"/>
      <c r="AB387" s="383"/>
      <c r="AC387" s="383"/>
    </row>
    <row r="388" spans="1:68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0</v>
      </c>
      <c r="Y388" s="382">
        <f>IFERROR(SUM(Y385:Y386),"0")</f>
        <v>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4301051639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4301051560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3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16.8</v>
      </c>
      <c r="Y443" s="381">
        <f t="shared" si="72"/>
        <v>16.8</v>
      </c>
      <c r="Z443" s="36">
        <f t="shared" si="77"/>
        <v>4.0160000000000001E-2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17.84</v>
      </c>
      <c r="BN443" s="64">
        <f t="shared" si="74"/>
        <v>17.84</v>
      </c>
      <c r="BO443" s="64">
        <f t="shared" si="75"/>
        <v>3.4188034188034191E-2</v>
      </c>
      <c r="BP443" s="64">
        <f t="shared" si="76"/>
        <v>3.4188034188034191E-2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4.0160000000000001E-2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16.8</v>
      </c>
      <c r="Y454" s="382">
        <f>IFERROR(SUM(Y432:Y452),"0")</f>
        <v>16.8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144.9</v>
      </c>
      <c r="Y475" s="381">
        <f t="shared" si="78"/>
        <v>144.9</v>
      </c>
      <c r="Z475" s="36">
        <f>IFERROR(IF(Y475=0,"",ROUNDUP(Y475/H475,0)*0.00502),"")</f>
        <v>0.34638000000000002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153.87</v>
      </c>
      <c r="BN475" s="64">
        <f t="shared" si="80"/>
        <v>153.87</v>
      </c>
      <c r="BO475" s="64">
        <f t="shared" si="81"/>
        <v>0.29487179487179488</v>
      </c>
      <c r="BP475" s="64">
        <f t="shared" si="82"/>
        <v>0.29487179487179488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69</v>
      </c>
      <c r="Y476" s="382">
        <f>IFERROR(Y470/H470,"0")+IFERROR(Y471/H471,"0")+IFERROR(Y472/H472,"0")+IFERROR(Y473/H473,"0")+IFERROR(Y474/H474,"0")+IFERROR(Y475/H475,"0")</f>
        <v>69</v>
      </c>
      <c r="Z476" s="382">
        <f>IFERROR(IF(Z470="",0,Z470),"0")+IFERROR(IF(Z471="",0,Z471),"0")+IFERROR(IF(Z472="",0,Z472),"0")+IFERROR(IF(Z473="",0,Z473),"0")+IFERROR(IF(Z474="",0,Z474),"0")+IFERROR(IF(Z475="",0,Z475),"0")</f>
        <v>0.34638000000000002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144.9</v>
      </c>
      <c r="Y477" s="382">
        <f>IFERROR(SUM(Y470:Y475),"0")</f>
        <v>144.9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5479.5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5479.5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5943.8459999999986</v>
      </c>
      <c r="Y593" s="382">
        <f>IFERROR(SUM(BN22:BN589),"0")</f>
        <v>5943.8459999999986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13</v>
      </c>
      <c r="Y594" s="38">
        <f>ROUNDUP(SUM(BP22:BP589),0)</f>
        <v>13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6268.8459999999986</v>
      </c>
      <c r="Y595" s="382">
        <f>GrossWeightTotalR+PalletQtyTotalR*25</f>
        <v>6268.8459999999986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1831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1831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14.510480000000001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360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616.5</v>
      </c>
      <c r="E602" s="46">
        <f>IFERROR(Y104*1,"0")+IFERROR(Y105*1,"0")+IFERROR(Y106*1,"0")+IFERROR(Y110*1,"0")+IFERROR(Y111*1,"0")+IFERROR(Y112*1,"0")+IFERROR(Y113*1,"0")+IFERROR(Y114*1,"0")</f>
        <v>1890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1219.5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513.59999999999991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46">
        <f>IFERROR(Y361*1,"0")+IFERROR(Y365*1,"0")+IFERROR(Y366*1,"0")+IFERROR(Y367*1,"0")</f>
        <v>718.2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16.8</v>
      </c>
      <c r="Z602" s="46">
        <f>IFERROR(Y466*1,"0")+IFERROR(Y470*1,"0")+IFERROR(Y471*1,"0")+IFERROR(Y472*1,"0")+IFERROR(Y473*1,"0")+IFERROR(Y474*1,"0")+IFERROR(Y475*1,"0")+IFERROR(Y479*1,"0")</f>
        <v>144.9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80,00"/>
        <filter val="1 831,00"/>
        <filter val="13"/>
        <filter val="137,00"/>
        <filter val="139,50"/>
        <filter val="144,90"/>
        <filter val="16,80"/>
        <filter val="214,00"/>
        <filter val="230,40"/>
        <filter val="240,00"/>
        <filter val="283,20"/>
        <filter val="300,00"/>
        <filter val="304,50"/>
        <filter val="31,00"/>
        <filter val="342,00"/>
        <filter val="360,00"/>
        <filter val="400,00"/>
        <filter val="413,70"/>
        <filter val="5 479,50"/>
        <filter val="5 943,85"/>
        <filter val="513,60"/>
        <filter val="6 268,85"/>
        <filter val="616,50"/>
        <filter val="69,00"/>
        <filter val="718,20"/>
        <filter val="8,00"/>
        <filter val="810,00"/>
        <filter val="90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