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C599E6-6DC5-4BF0-91B0-92E89B3EA5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7" i="1" s="1"/>
  <c r="Y256" i="1"/>
  <c r="Y278" i="1" s="1"/>
  <c r="X254" i="1"/>
  <c r="X253" i="1"/>
  <c r="BO252" i="1"/>
  <c r="BM252" i="1"/>
  <c r="Z252" i="1"/>
  <c r="Y252" i="1"/>
  <c r="P252" i="1"/>
  <c r="BO251" i="1"/>
  <c r="BM251" i="1"/>
  <c r="Z251" i="1"/>
  <c r="Y251" i="1"/>
  <c r="BO250" i="1"/>
  <c r="BM250" i="1"/>
  <c r="Z250" i="1"/>
  <c r="Z253" i="1" s="1"/>
  <c r="Y250" i="1"/>
  <c r="X248" i="1"/>
  <c r="X247" i="1"/>
  <c r="BO246" i="1"/>
  <c r="BM246" i="1"/>
  <c r="Z246" i="1"/>
  <c r="Y246" i="1"/>
  <c r="BO245" i="1"/>
  <c r="BM245" i="1"/>
  <c r="Z245" i="1"/>
  <c r="Z247" i="1" s="1"/>
  <c r="Y245" i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X231" i="1"/>
  <c r="X230" i="1"/>
  <c r="BO229" i="1"/>
  <c r="BM229" i="1"/>
  <c r="Z229" i="1"/>
  <c r="Z230" i="1" s="1"/>
  <c r="Y229" i="1"/>
  <c r="Y231" i="1" s="1"/>
  <c r="X225" i="1"/>
  <c r="X224" i="1"/>
  <c r="BO223" i="1"/>
  <c r="BM223" i="1"/>
  <c r="Z223" i="1"/>
  <c r="Y223" i="1"/>
  <c r="P223" i="1"/>
  <c r="BO222" i="1"/>
  <c r="BM222" i="1"/>
  <c r="Z222" i="1"/>
  <c r="Y222" i="1"/>
  <c r="P222" i="1"/>
  <c r="X218" i="1"/>
  <c r="X217" i="1"/>
  <c r="BO216" i="1"/>
  <c r="BM216" i="1"/>
  <c r="Z216" i="1"/>
  <c r="Z217" i="1" s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7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Z179" i="1" s="1"/>
  <c r="Y178" i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X168" i="1"/>
  <c r="X167" i="1"/>
  <c r="BO166" i="1"/>
  <c r="BM166" i="1"/>
  <c r="Z166" i="1"/>
  <c r="Y166" i="1"/>
  <c r="P166" i="1"/>
  <c r="BO165" i="1"/>
  <c r="BM165" i="1"/>
  <c r="Z165" i="1"/>
  <c r="Y165" i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O159" i="1"/>
  <c r="BM159" i="1"/>
  <c r="Z159" i="1"/>
  <c r="Y159" i="1"/>
  <c r="BP159" i="1" s="1"/>
  <c r="BO158" i="1"/>
  <c r="BM158" i="1"/>
  <c r="Z158" i="1"/>
  <c r="Y158" i="1"/>
  <c r="BP158" i="1" s="1"/>
  <c r="X155" i="1"/>
  <c r="X154" i="1"/>
  <c r="BO153" i="1"/>
  <c r="BM153" i="1"/>
  <c r="Z153" i="1"/>
  <c r="Y153" i="1"/>
  <c r="BP153" i="1" s="1"/>
  <c r="BO152" i="1"/>
  <c r="BM152" i="1"/>
  <c r="Z152" i="1"/>
  <c r="Z154" i="1" s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X99" i="1"/>
  <c r="X98" i="1"/>
  <c r="BO97" i="1"/>
  <c r="BM97" i="1"/>
  <c r="Z97" i="1"/>
  <c r="Y97" i="1"/>
  <c r="P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Z91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Z75" i="1" s="1"/>
  <c r="Y74" i="1"/>
  <c r="Y75" i="1" s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X65" i="1"/>
  <c r="X64" i="1"/>
  <c r="BO63" i="1"/>
  <c r="BM63" i="1"/>
  <c r="Z63" i="1"/>
  <c r="Y63" i="1"/>
  <c r="P63" i="1"/>
  <c r="BO62" i="1"/>
  <c r="BM62" i="1"/>
  <c r="Z62" i="1"/>
  <c r="Y62" i="1"/>
  <c r="BP62" i="1" s="1"/>
  <c r="P62" i="1"/>
  <c r="BO61" i="1"/>
  <c r="BM61" i="1"/>
  <c r="Z61" i="1"/>
  <c r="Y61" i="1"/>
  <c r="P61" i="1"/>
  <c r="BO60" i="1"/>
  <c r="BM60" i="1"/>
  <c r="Z60" i="1"/>
  <c r="Y60" i="1"/>
  <c r="BP60" i="1" s="1"/>
  <c r="P60" i="1"/>
  <c r="BO59" i="1"/>
  <c r="BM59" i="1"/>
  <c r="Z59" i="1"/>
  <c r="Y59" i="1"/>
  <c r="P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Z64" i="1" s="1"/>
  <c r="Y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79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70" i="1" l="1"/>
  <c r="BN68" i="1"/>
  <c r="Y99" i="1"/>
  <c r="BN96" i="1"/>
  <c r="Z118" i="1"/>
  <c r="BN116" i="1"/>
  <c r="Z124" i="1"/>
  <c r="Z131" i="1"/>
  <c r="BN128" i="1"/>
  <c r="BN130" i="1"/>
  <c r="Z162" i="1"/>
  <c r="BN158" i="1"/>
  <c r="BN159" i="1"/>
  <c r="Z167" i="1"/>
  <c r="Z175" i="1"/>
  <c r="BN172" i="1"/>
  <c r="BN174" i="1"/>
  <c r="Z224" i="1"/>
  <c r="BN22" i="1"/>
  <c r="BP22" i="1"/>
  <c r="Y23" i="1"/>
  <c r="Z32" i="1"/>
  <c r="BN28" i="1"/>
  <c r="BP28" i="1"/>
  <c r="BN30" i="1"/>
  <c r="Z39" i="1"/>
  <c r="Z47" i="1"/>
  <c r="BN43" i="1"/>
  <c r="BP43" i="1"/>
  <c r="BN45" i="1"/>
  <c r="Y65" i="1"/>
  <c r="BP51" i="1"/>
  <c r="BN51" i="1"/>
  <c r="BP53" i="1"/>
  <c r="BN53" i="1"/>
  <c r="BP55" i="1"/>
  <c r="BN55" i="1"/>
  <c r="BP57" i="1"/>
  <c r="BN57" i="1"/>
  <c r="BP59" i="1"/>
  <c r="BN59" i="1"/>
  <c r="BP61" i="1"/>
  <c r="BN61" i="1"/>
  <c r="BP63" i="1"/>
  <c r="BN63" i="1"/>
  <c r="BP80" i="1"/>
  <c r="BN80" i="1"/>
  <c r="BP86" i="1"/>
  <c r="BN86" i="1"/>
  <c r="BP88" i="1"/>
  <c r="BN88" i="1"/>
  <c r="BP90" i="1"/>
  <c r="BN90" i="1"/>
  <c r="Z98" i="1"/>
  <c r="BP141" i="1"/>
  <c r="BN141" i="1"/>
  <c r="Y188" i="1"/>
  <c r="BP184" i="1"/>
  <c r="BN184" i="1"/>
  <c r="BP186" i="1"/>
  <c r="BN186" i="1"/>
  <c r="BP202" i="1"/>
  <c r="BN202" i="1"/>
  <c r="BP204" i="1"/>
  <c r="BN204" i="1"/>
  <c r="BP223" i="1"/>
  <c r="BN223" i="1"/>
  <c r="Y239" i="1"/>
  <c r="Y238" i="1"/>
  <c r="BP235" i="1"/>
  <c r="BN235" i="1"/>
  <c r="BP236" i="1"/>
  <c r="BN236" i="1"/>
  <c r="BP237" i="1"/>
  <c r="BN237" i="1"/>
  <c r="BP252" i="1"/>
  <c r="BN252" i="1"/>
  <c r="BP103" i="1"/>
  <c r="BN103" i="1"/>
  <c r="BP105" i="1"/>
  <c r="BN105" i="1"/>
  <c r="BP107" i="1"/>
  <c r="BN107" i="1"/>
  <c r="BP109" i="1"/>
  <c r="BN109" i="1"/>
  <c r="BP111" i="1"/>
  <c r="BN111" i="1"/>
  <c r="BP123" i="1"/>
  <c r="BN123" i="1"/>
  <c r="Y137" i="1"/>
  <c r="Y136" i="1"/>
  <c r="BP135" i="1"/>
  <c r="BN135" i="1"/>
  <c r="BP166" i="1"/>
  <c r="BN166" i="1"/>
  <c r="Y180" i="1"/>
  <c r="Y179" i="1"/>
  <c r="BP178" i="1"/>
  <c r="BN178" i="1"/>
  <c r="Y248" i="1"/>
  <c r="Y247" i="1"/>
  <c r="BP245" i="1"/>
  <c r="BN245" i="1"/>
  <c r="BP246" i="1"/>
  <c r="BN246" i="1"/>
  <c r="Y70" i="1"/>
  <c r="Y82" i="1"/>
  <c r="Y91" i="1"/>
  <c r="Y118" i="1"/>
  <c r="Y125" i="1"/>
  <c r="Y132" i="1"/>
  <c r="Y143" i="1"/>
  <c r="Y162" i="1"/>
  <c r="Y168" i="1"/>
  <c r="Y176" i="1"/>
  <c r="Z187" i="1"/>
  <c r="F9" i="1"/>
  <c r="J9" i="1"/>
  <c r="F10" i="1"/>
  <c r="Y33" i="1"/>
  <c r="Y39" i="1"/>
  <c r="Y48" i="1"/>
  <c r="Y64" i="1"/>
  <c r="Y71" i="1"/>
  <c r="Y76" i="1"/>
  <c r="Y81" i="1"/>
  <c r="BN85" i="1"/>
  <c r="BP85" i="1"/>
  <c r="BN87" i="1"/>
  <c r="BN89" i="1"/>
  <c r="Y92" i="1"/>
  <c r="Y98" i="1"/>
  <c r="BP95" i="1"/>
  <c r="BN95" i="1"/>
  <c r="BP97" i="1"/>
  <c r="BN97" i="1"/>
  <c r="Z112" i="1"/>
  <c r="H9" i="1"/>
  <c r="X280" i="1"/>
  <c r="X281" i="1"/>
  <c r="X283" i="1"/>
  <c r="BN29" i="1"/>
  <c r="BN31" i="1"/>
  <c r="BN36" i="1"/>
  <c r="BP36" i="1"/>
  <c r="BN37" i="1"/>
  <c r="BN44" i="1"/>
  <c r="BN46" i="1"/>
  <c r="BN52" i="1"/>
  <c r="BN54" i="1"/>
  <c r="BN56" i="1"/>
  <c r="BN58" i="1"/>
  <c r="BN60" i="1"/>
  <c r="BN62" i="1"/>
  <c r="BN69" i="1"/>
  <c r="BN74" i="1"/>
  <c r="BP74" i="1"/>
  <c r="BN79" i="1"/>
  <c r="BP79" i="1"/>
  <c r="Y113" i="1"/>
  <c r="BP102" i="1"/>
  <c r="BN102" i="1"/>
  <c r="Y112" i="1"/>
  <c r="BP104" i="1"/>
  <c r="BN104" i="1"/>
  <c r="BP106" i="1"/>
  <c r="BN106" i="1"/>
  <c r="BP108" i="1"/>
  <c r="BN108" i="1"/>
  <c r="BP110" i="1"/>
  <c r="BN110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Y280" i="1" l="1"/>
  <c r="Y279" i="1"/>
  <c r="Y281" i="1"/>
  <c r="Z284" i="1"/>
  <c r="Y283" i="1"/>
  <c r="X282" i="1"/>
  <c r="Y282" i="1" l="1"/>
  <c r="C292" i="1" l="1"/>
  <c r="A292" i="1"/>
  <c r="B292" i="1"/>
</calcChain>
</file>

<file path=xl/sharedStrings.xml><?xml version="1.0" encoding="utf-8"?>
<sst xmlns="http://schemas.openxmlformats.org/spreadsheetml/2006/main" count="1356" uniqueCount="437">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</sst>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8" customWidth="1"/>
    <col min="19" max="19" width="6.140625" style="19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8" customWidth="1"/>
    <col min="25" max="25" width="11" style="198" customWidth="1"/>
    <col min="26" max="26" width="10" style="198" customWidth="1"/>
    <col min="27" max="27" width="11.5703125" style="198" customWidth="1"/>
    <col min="28" max="28" width="10.42578125" style="198" customWidth="1"/>
    <col min="29" max="29" width="30" style="19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8" customWidth="1"/>
    <col min="34" max="34" width="9.140625" style="198" customWidth="1"/>
    <col min="35" max="16384" width="9.140625" style="198"/>
  </cols>
  <sheetData>
    <row r="1" spans="1:32" s="193" customFormat="1" ht="45" customHeight="1" x14ac:dyDescent="0.2">
      <c r="A1" s="41"/>
      <c r="B1" s="41"/>
      <c r="C1" s="41"/>
      <c r="D1" s="262" t="s">
        <v>0</v>
      </c>
      <c r="E1" s="223"/>
      <c r="F1" s="223"/>
      <c r="G1" s="12" t="s">
        <v>1</v>
      </c>
      <c r="H1" s="262" t="s">
        <v>2</v>
      </c>
      <c r="I1" s="223"/>
      <c r="J1" s="223"/>
      <c r="K1" s="223"/>
      <c r="L1" s="223"/>
      <c r="M1" s="223"/>
      <c r="N1" s="223"/>
      <c r="O1" s="223"/>
      <c r="P1" s="223"/>
      <c r="Q1" s="223"/>
      <c r="R1" s="222" t="s">
        <v>3</v>
      </c>
      <c r="S1" s="223"/>
      <c r="T1" s="2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2"/>
      <c r="Q3" s="212"/>
      <c r="R3" s="212"/>
      <c r="S3" s="212"/>
      <c r="T3" s="212"/>
      <c r="U3" s="212"/>
      <c r="V3" s="212"/>
      <c r="W3" s="212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307" t="s">
        <v>8</v>
      </c>
      <c r="B5" s="235"/>
      <c r="C5" s="236"/>
      <c r="D5" s="246"/>
      <c r="E5" s="247"/>
      <c r="F5" s="405" t="s">
        <v>9</v>
      </c>
      <c r="G5" s="236"/>
      <c r="H5" s="246" t="s">
        <v>436</v>
      </c>
      <c r="I5" s="370"/>
      <c r="J5" s="370"/>
      <c r="K5" s="370"/>
      <c r="L5" s="370"/>
      <c r="M5" s="247"/>
      <c r="N5" s="61"/>
      <c r="P5" s="24" t="s">
        <v>10</v>
      </c>
      <c r="Q5" s="398">
        <v>45557</v>
      </c>
      <c r="R5" s="295"/>
      <c r="T5" s="316" t="s">
        <v>11</v>
      </c>
      <c r="U5" s="274"/>
      <c r="V5" s="317" t="s">
        <v>12</v>
      </c>
      <c r="W5" s="295"/>
      <c r="AB5" s="51"/>
      <c r="AC5" s="51"/>
      <c r="AD5" s="51"/>
      <c r="AE5" s="51"/>
    </row>
    <row r="6" spans="1:32" s="193" customFormat="1" ht="24" customHeight="1" x14ac:dyDescent="0.2">
      <c r="A6" s="307" t="s">
        <v>13</v>
      </c>
      <c r="B6" s="235"/>
      <c r="C6" s="236"/>
      <c r="D6" s="371" t="s">
        <v>14</v>
      </c>
      <c r="E6" s="372"/>
      <c r="F6" s="372"/>
      <c r="G6" s="372"/>
      <c r="H6" s="372"/>
      <c r="I6" s="372"/>
      <c r="J6" s="372"/>
      <c r="K6" s="372"/>
      <c r="L6" s="372"/>
      <c r="M6" s="295"/>
      <c r="N6" s="62"/>
      <c r="P6" s="24" t="s">
        <v>15</v>
      </c>
      <c r="Q6" s="410" t="str">
        <f>IF(Q5=0," ",CHOOSE(WEEKDAY(Q5,2),"Понедельник","Вторник","Среда","Четверг","Пятница","Суббота","Воскресенье"))</f>
        <v>Воскресенье</v>
      </c>
      <c r="R6" s="207"/>
      <c r="T6" s="321" t="s">
        <v>16</v>
      </c>
      <c r="U6" s="274"/>
      <c r="V6" s="348" t="s">
        <v>17</v>
      </c>
      <c r="W6" s="34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9" t="str">
        <f>IFERROR(VLOOKUP(DeliveryAddress,Table,3,0),1)</f>
        <v>1</v>
      </c>
      <c r="E7" s="250"/>
      <c r="F7" s="250"/>
      <c r="G7" s="250"/>
      <c r="H7" s="250"/>
      <c r="I7" s="250"/>
      <c r="J7" s="250"/>
      <c r="K7" s="250"/>
      <c r="L7" s="250"/>
      <c r="M7" s="251"/>
      <c r="N7" s="63"/>
      <c r="P7" s="24"/>
      <c r="Q7" s="42"/>
      <c r="R7" s="42"/>
      <c r="T7" s="212"/>
      <c r="U7" s="274"/>
      <c r="V7" s="350"/>
      <c r="W7" s="351"/>
      <c r="AB7" s="51"/>
      <c r="AC7" s="51"/>
      <c r="AD7" s="51"/>
      <c r="AE7" s="51"/>
    </row>
    <row r="8" spans="1:32" s="193" customFormat="1" ht="25.5" customHeight="1" x14ac:dyDescent="0.2">
      <c r="A8" s="366" t="s">
        <v>18</v>
      </c>
      <c r="B8" s="209"/>
      <c r="C8" s="210"/>
      <c r="D8" s="255" t="s">
        <v>19</v>
      </c>
      <c r="E8" s="256"/>
      <c r="F8" s="256"/>
      <c r="G8" s="256"/>
      <c r="H8" s="256"/>
      <c r="I8" s="256"/>
      <c r="J8" s="256"/>
      <c r="K8" s="256"/>
      <c r="L8" s="256"/>
      <c r="M8" s="257"/>
      <c r="N8" s="64"/>
      <c r="P8" s="24" t="s">
        <v>20</v>
      </c>
      <c r="Q8" s="302">
        <v>0.33333333333333331</v>
      </c>
      <c r="R8" s="251"/>
      <c r="T8" s="212"/>
      <c r="U8" s="274"/>
      <c r="V8" s="350"/>
      <c r="W8" s="351"/>
      <c r="AB8" s="51"/>
      <c r="AC8" s="51"/>
      <c r="AD8" s="51"/>
      <c r="AE8" s="51"/>
    </row>
    <row r="9" spans="1:32" s="193" customFormat="1" ht="39.950000000000003" customHeight="1" x14ac:dyDescent="0.2">
      <c r="A9" s="3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310"/>
      <c r="E9" s="205"/>
      <c r="F9" s="3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205"/>
      <c r="N9" s="191"/>
      <c r="P9" s="26" t="s">
        <v>21</v>
      </c>
      <c r="Q9" s="292"/>
      <c r="R9" s="293"/>
      <c r="T9" s="212"/>
      <c r="U9" s="274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310"/>
      <c r="E10" s="205"/>
      <c r="F10" s="3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239" t="str">
        <f>IFERROR(VLOOKUP($D$10,Proxy,2,FALSE),"")</f>
        <v/>
      </c>
      <c r="I10" s="212"/>
      <c r="J10" s="212"/>
      <c r="K10" s="212"/>
      <c r="L10" s="212"/>
      <c r="M10" s="212"/>
      <c r="N10" s="192"/>
      <c r="P10" s="26" t="s">
        <v>22</v>
      </c>
      <c r="Q10" s="322"/>
      <c r="R10" s="323"/>
      <c r="U10" s="24" t="s">
        <v>23</v>
      </c>
      <c r="V10" s="417" t="s">
        <v>24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36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234" t="s">
        <v>29</v>
      </c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6"/>
      <c r="N12" s="65"/>
      <c r="P12" s="24" t="s">
        <v>30</v>
      </c>
      <c r="Q12" s="302"/>
      <c r="R12" s="251"/>
      <c r="S12" s="23"/>
      <c r="U12" s="24"/>
      <c r="V12" s="223"/>
      <c r="W12" s="212"/>
      <c r="AB12" s="51"/>
      <c r="AC12" s="51"/>
      <c r="AD12" s="51"/>
      <c r="AE12" s="51"/>
    </row>
    <row r="13" spans="1:32" s="193" customFormat="1" ht="23.25" customHeight="1" x14ac:dyDescent="0.2">
      <c r="A13" s="234" t="s">
        <v>31</v>
      </c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6"/>
      <c r="N13" s="65"/>
      <c r="O13" s="26"/>
      <c r="P13" s="26" t="s">
        <v>32</v>
      </c>
      <c r="Q13" s="36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234" t="s">
        <v>33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237" t="s">
        <v>34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6"/>
      <c r="N15" s="66"/>
      <c r="P15" s="314" t="s">
        <v>35</v>
      </c>
      <c r="Q15" s="223"/>
      <c r="R15" s="223"/>
      <c r="S15" s="223"/>
      <c r="T15" s="2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5"/>
      <c r="Q16" s="315"/>
      <c r="R16" s="315"/>
      <c r="S16" s="315"/>
      <c r="T16" s="3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0" t="s">
        <v>36</v>
      </c>
      <c r="B17" s="230" t="s">
        <v>37</v>
      </c>
      <c r="C17" s="309" t="s">
        <v>38</v>
      </c>
      <c r="D17" s="230" t="s">
        <v>39</v>
      </c>
      <c r="E17" s="265"/>
      <c r="F17" s="230" t="s">
        <v>40</v>
      </c>
      <c r="G17" s="230" t="s">
        <v>41</v>
      </c>
      <c r="H17" s="230" t="s">
        <v>42</v>
      </c>
      <c r="I17" s="230" t="s">
        <v>43</v>
      </c>
      <c r="J17" s="230" t="s">
        <v>44</v>
      </c>
      <c r="K17" s="230" t="s">
        <v>45</v>
      </c>
      <c r="L17" s="230" t="s">
        <v>46</v>
      </c>
      <c r="M17" s="230" t="s">
        <v>47</v>
      </c>
      <c r="N17" s="230" t="s">
        <v>48</v>
      </c>
      <c r="O17" s="230" t="s">
        <v>49</v>
      </c>
      <c r="P17" s="230" t="s">
        <v>50</v>
      </c>
      <c r="Q17" s="264"/>
      <c r="R17" s="264"/>
      <c r="S17" s="264"/>
      <c r="T17" s="265"/>
      <c r="U17" s="389" t="s">
        <v>51</v>
      </c>
      <c r="V17" s="236"/>
      <c r="W17" s="230" t="s">
        <v>52</v>
      </c>
      <c r="X17" s="230" t="s">
        <v>53</v>
      </c>
      <c r="Y17" s="390" t="s">
        <v>54</v>
      </c>
      <c r="Z17" s="230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400"/>
      <c r="AF17" s="401"/>
      <c r="AG17" s="285"/>
      <c r="BD17" s="335" t="s">
        <v>60</v>
      </c>
    </row>
    <row r="18" spans="1:68" ht="14.25" customHeight="1" x14ac:dyDescent="0.2">
      <c r="A18" s="231"/>
      <c r="B18" s="231"/>
      <c r="C18" s="231"/>
      <c r="D18" s="266"/>
      <c r="E18" s="268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66"/>
      <c r="Q18" s="267"/>
      <c r="R18" s="267"/>
      <c r="S18" s="267"/>
      <c r="T18" s="268"/>
      <c r="U18" s="194" t="s">
        <v>61</v>
      </c>
      <c r="V18" s="194" t="s">
        <v>62</v>
      </c>
      <c r="W18" s="231"/>
      <c r="X18" s="231"/>
      <c r="Y18" s="391"/>
      <c r="Z18" s="231"/>
      <c r="AA18" s="342"/>
      <c r="AB18" s="342"/>
      <c r="AC18" s="342"/>
      <c r="AD18" s="402"/>
      <c r="AE18" s="403"/>
      <c r="AF18" s="404"/>
      <c r="AG18" s="286"/>
      <c r="BD18" s="212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11" t="s">
        <v>63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195"/>
      <c r="AB20" s="195"/>
      <c r="AC20" s="195"/>
    </row>
    <row r="21" spans="1:68" ht="14.25" hidden="1" customHeight="1" x14ac:dyDescent="0.25">
      <c r="A21" s="213" t="s">
        <v>64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196"/>
      <c r="AB21" s="196"/>
      <c r="AC21" s="19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7"/>
      <c r="R22" s="217"/>
      <c r="S22" s="217"/>
      <c r="T22" s="218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4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5"/>
      <c r="P23" s="208" t="s">
        <v>72</v>
      </c>
      <c r="Q23" s="209"/>
      <c r="R23" s="209"/>
      <c r="S23" s="209"/>
      <c r="T23" s="209"/>
      <c r="U23" s="209"/>
      <c r="V23" s="210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hidden="1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5"/>
      <c r="P24" s="208" t="s">
        <v>72</v>
      </c>
      <c r="Q24" s="209"/>
      <c r="R24" s="209"/>
      <c r="S24" s="209"/>
      <c r="T24" s="209"/>
      <c r="U24" s="209"/>
      <c r="V24" s="210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11" t="s">
        <v>75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195"/>
      <c r="AB26" s="195"/>
      <c r="AC26" s="195"/>
    </row>
    <row r="27" spans="1:68" ht="14.25" hidden="1" customHeight="1" x14ac:dyDescent="0.25">
      <c r="A27" s="213" t="s">
        <v>76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196"/>
      <c r="AB27" s="196"/>
      <c r="AC27" s="19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7"/>
      <c r="R28" s="217"/>
      <c r="S28" s="217"/>
      <c r="T28" s="218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7"/>
      <c r="R29" s="217"/>
      <c r="S29" s="217"/>
      <c r="T29" s="218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7"/>
      <c r="R30" s="217"/>
      <c r="S30" s="217"/>
      <c r="T30" s="218"/>
      <c r="U30" s="34"/>
      <c r="V30" s="34"/>
      <c r="W30" s="35" t="s">
        <v>70</v>
      </c>
      <c r="X30" s="200">
        <v>154</v>
      </c>
      <c r="Y30" s="201">
        <f>IFERROR(IF(X30="","",X30),"")</f>
        <v>154</v>
      </c>
      <c r="Z30" s="36">
        <f>IFERROR(IF(X30="","",X30*0.00936),"")</f>
        <v>1.4414400000000001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1.2222222222222223</v>
      </c>
      <c r="BP30" s="67">
        <f>IFERROR(Y30/J30,"0")</f>
        <v>1.2222222222222223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7"/>
      <c r="R31" s="217"/>
      <c r="S31" s="217"/>
      <c r="T31" s="218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4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5"/>
      <c r="P32" s="208" t="s">
        <v>72</v>
      </c>
      <c r="Q32" s="209"/>
      <c r="R32" s="209"/>
      <c r="S32" s="209"/>
      <c r="T32" s="209"/>
      <c r="U32" s="209"/>
      <c r="V32" s="210"/>
      <c r="W32" s="37" t="s">
        <v>70</v>
      </c>
      <c r="X32" s="202">
        <f>IFERROR(SUM(X28:X31),"0")</f>
        <v>154</v>
      </c>
      <c r="Y32" s="202">
        <f>IFERROR(SUM(Y28:Y31),"0")</f>
        <v>154</v>
      </c>
      <c r="Z32" s="202">
        <f>IFERROR(IF(Z28="",0,Z28),"0")+IFERROR(IF(Z29="",0,Z29),"0")+IFERROR(IF(Z30="",0,Z30),"0")+IFERROR(IF(Z31="",0,Z31),"0")</f>
        <v>1.4414400000000001</v>
      </c>
      <c r="AA32" s="203"/>
      <c r="AB32" s="203"/>
      <c r="AC32" s="203"/>
    </row>
    <row r="33" spans="1:6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5"/>
      <c r="P33" s="208" t="s">
        <v>72</v>
      </c>
      <c r="Q33" s="209"/>
      <c r="R33" s="209"/>
      <c r="S33" s="209"/>
      <c r="T33" s="209"/>
      <c r="U33" s="209"/>
      <c r="V33" s="210"/>
      <c r="W33" s="37" t="s">
        <v>73</v>
      </c>
      <c r="X33" s="202">
        <f>IFERROR(SUMPRODUCT(X28:X31*H28:H31),"0")</f>
        <v>231</v>
      </c>
      <c r="Y33" s="202">
        <f>IFERROR(SUMPRODUCT(Y28:Y31*H28:H31),"0")</f>
        <v>231</v>
      </c>
      <c r="Z33" s="37"/>
      <c r="AA33" s="203"/>
      <c r="AB33" s="203"/>
      <c r="AC33" s="203"/>
    </row>
    <row r="34" spans="1:68" ht="16.5" hidden="1" customHeight="1" x14ac:dyDescent="0.25">
      <c r="A34" s="211" t="s">
        <v>87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195"/>
      <c r="AB34" s="195"/>
      <c r="AC34" s="195"/>
    </row>
    <row r="35" spans="1:68" ht="14.25" hidden="1" customHeight="1" x14ac:dyDescent="0.25">
      <c r="A35" s="213" t="s">
        <v>64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196"/>
      <c r="AB35" s="196"/>
      <c r="AC35" s="19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7"/>
      <c r="R36" s="217"/>
      <c r="S36" s="217"/>
      <c r="T36" s="218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238" t="s">
        <v>92</v>
      </c>
      <c r="Q37" s="217"/>
      <c r="R37" s="217"/>
      <c r="S37" s="217"/>
      <c r="T37" s="218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7"/>
      <c r="R38" s="217"/>
      <c r="S38" s="217"/>
      <c r="T38" s="218"/>
      <c r="U38" s="34"/>
      <c r="V38" s="34"/>
      <c r="W38" s="35" t="s">
        <v>70</v>
      </c>
      <c r="X38" s="200">
        <v>0</v>
      </c>
      <c r="Y38" s="20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4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5"/>
      <c r="P39" s="208" t="s">
        <v>72</v>
      </c>
      <c r="Q39" s="209"/>
      <c r="R39" s="209"/>
      <c r="S39" s="209"/>
      <c r="T39" s="209"/>
      <c r="U39" s="209"/>
      <c r="V39" s="210"/>
      <c r="W39" s="37" t="s">
        <v>70</v>
      </c>
      <c r="X39" s="202">
        <f>IFERROR(SUM(X36:X38),"0")</f>
        <v>0</v>
      </c>
      <c r="Y39" s="202">
        <f>IFERROR(SUM(Y36:Y38),"0")</f>
        <v>0</v>
      </c>
      <c r="Z39" s="202">
        <f>IFERROR(IF(Z36="",0,Z36),"0")+IFERROR(IF(Z37="",0,Z37),"0")+IFERROR(IF(Z38="",0,Z38),"0")</f>
        <v>0</v>
      </c>
      <c r="AA39" s="203"/>
      <c r="AB39" s="203"/>
      <c r="AC39" s="203"/>
    </row>
    <row r="40" spans="1:68" hidden="1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5"/>
      <c r="P40" s="208" t="s">
        <v>72</v>
      </c>
      <c r="Q40" s="209"/>
      <c r="R40" s="209"/>
      <c r="S40" s="209"/>
      <c r="T40" s="209"/>
      <c r="U40" s="209"/>
      <c r="V40" s="210"/>
      <c r="W40" s="37" t="s">
        <v>73</v>
      </c>
      <c r="X40" s="202">
        <f>IFERROR(SUMPRODUCT(X36:X38*H36:H38),"0")</f>
        <v>0</v>
      </c>
      <c r="Y40" s="202">
        <f>IFERROR(SUMPRODUCT(Y36:Y38*H36:H38),"0")</f>
        <v>0</v>
      </c>
      <c r="Z40" s="37"/>
      <c r="AA40" s="203"/>
      <c r="AB40" s="203"/>
      <c r="AC40" s="203"/>
    </row>
    <row r="41" spans="1:68" ht="16.5" hidden="1" customHeight="1" x14ac:dyDescent="0.25">
      <c r="A41" s="211" t="s">
        <v>95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195"/>
      <c r="AB41" s="195"/>
      <c r="AC41" s="195"/>
    </row>
    <row r="42" spans="1:68" ht="14.25" hidden="1" customHeight="1" x14ac:dyDescent="0.25">
      <c r="A42" s="213" t="s">
        <v>96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196"/>
      <c r="AB42" s="196"/>
      <c r="AC42" s="19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7"/>
      <c r="R43" s="217"/>
      <c r="S43" s="217"/>
      <c r="T43" s="218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7"/>
      <c r="R44" s="217"/>
      <c r="S44" s="217"/>
      <c r="T44" s="218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7"/>
      <c r="R45" s="217"/>
      <c r="S45" s="217"/>
      <c r="T45" s="218"/>
      <c r="U45" s="34"/>
      <c r="V45" s="34"/>
      <c r="W45" s="35" t="s">
        <v>70</v>
      </c>
      <c r="X45" s="200">
        <v>10</v>
      </c>
      <c r="Y45" s="20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7"/>
      <c r="R46" s="217"/>
      <c r="S46" s="217"/>
      <c r="T46" s="218"/>
      <c r="U46" s="34"/>
      <c r="V46" s="34"/>
      <c r="W46" s="35" t="s">
        <v>70</v>
      </c>
      <c r="X46" s="200">
        <v>20</v>
      </c>
      <c r="Y46" s="201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4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5"/>
      <c r="P47" s="208" t="s">
        <v>72</v>
      </c>
      <c r="Q47" s="209"/>
      <c r="R47" s="209"/>
      <c r="S47" s="209"/>
      <c r="T47" s="209"/>
      <c r="U47" s="209"/>
      <c r="V47" s="210"/>
      <c r="W47" s="37" t="s">
        <v>70</v>
      </c>
      <c r="X47" s="202">
        <f>IFERROR(SUM(X43:X46),"0")</f>
        <v>30</v>
      </c>
      <c r="Y47" s="202">
        <f>IFERROR(SUM(Y43:Y46),"0")</f>
        <v>30</v>
      </c>
      <c r="Z47" s="202">
        <f>IFERROR(IF(Z43="",0,Z43),"0")+IFERROR(IF(Z44="",0,Z44),"0")+IFERROR(IF(Z45="",0,Z45),"0")+IFERROR(IF(Z46="",0,Z46),"0")</f>
        <v>0.28500000000000003</v>
      </c>
      <c r="AA47" s="203"/>
      <c r="AB47" s="203"/>
      <c r="AC47" s="203"/>
    </row>
    <row r="48" spans="1:6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5"/>
      <c r="P48" s="208" t="s">
        <v>72</v>
      </c>
      <c r="Q48" s="209"/>
      <c r="R48" s="209"/>
      <c r="S48" s="209"/>
      <c r="T48" s="209"/>
      <c r="U48" s="209"/>
      <c r="V48" s="210"/>
      <c r="W48" s="37" t="s">
        <v>73</v>
      </c>
      <c r="X48" s="202">
        <f>IFERROR(SUMPRODUCT(X43:X46*H43:H46),"0")</f>
        <v>36</v>
      </c>
      <c r="Y48" s="202">
        <f>IFERROR(SUMPRODUCT(Y43:Y46*H43:H46),"0")</f>
        <v>36</v>
      </c>
      <c r="Z48" s="37"/>
      <c r="AA48" s="203"/>
      <c r="AB48" s="203"/>
      <c r="AC48" s="203"/>
    </row>
    <row r="49" spans="1:68" ht="16.5" hidden="1" customHeight="1" x14ac:dyDescent="0.25">
      <c r="A49" s="211" t="s">
        <v>106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195"/>
      <c r="AB49" s="195"/>
      <c r="AC49" s="195"/>
    </row>
    <row r="50" spans="1:68" ht="14.25" hidden="1" customHeight="1" x14ac:dyDescent="0.25">
      <c r="A50" s="213" t="s">
        <v>64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196"/>
      <c r="AB50" s="196"/>
      <c r="AC50" s="196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5" t="s">
        <v>109</v>
      </c>
      <c r="Q51" s="217"/>
      <c r="R51" s="217"/>
      <c r="S51" s="217"/>
      <c r="T51" s="218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4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7"/>
      <c r="R52" s="217"/>
      <c r="S52" s="217"/>
      <c r="T52" s="218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7"/>
      <c r="R53" s="217"/>
      <c r="S53" s="217"/>
      <c r="T53" s="218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7"/>
      <c r="R54" s="217"/>
      <c r="S54" s="217"/>
      <c r="T54" s="218"/>
      <c r="U54" s="34"/>
      <c r="V54" s="34"/>
      <c r="W54" s="35" t="s">
        <v>70</v>
      </c>
      <c r="X54" s="200">
        <v>36</v>
      </c>
      <c r="Y54" s="20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269.49599999999998</v>
      </c>
      <c r="BN54" s="67">
        <f t="shared" si="3"/>
        <v>269.49599999999998</v>
      </c>
      <c r="BO54" s="67">
        <f t="shared" si="4"/>
        <v>0.42857142857142855</v>
      </c>
      <c r="BP54" s="67">
        <f t="shared" si="5"/>
        <v>0.42857142857142855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7"/>
      <c r="R55" s="217"/>
      <c r="S55" s="217"/>
      <c r="T55" s="218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7"/>
      <c r="R56" s="217"/>
      <c r="S56" s="217"/>
      <c r="T56" s="218"/>
      <c r="U56" s="34"/>
      <c r="V56" s="34"/>
      <c r="W56" s="35" t="s">
        <v>70</v>
      </c>
      <c r="X56" s="200">
        <v>12</v>
      </c>
      <c r="Y56" s="201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85.320000000000007</v>
      </c>
      <c r="BN56" s="67">
        <f t="shared" si="3"/>
        <v>85.320000000000007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7"/>
      <c r="R57" s="217"/>
      <c r="S57" s="217"/>
      <c r="T57" s="218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7"/>
      <c r="R58" s="217"/>
      <c r="S58" s="217"/>
      <c r="T58" s="218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7"/>
      <c r="R59" s="217"/>
      <c r="S59" s="217"/>
      <c r="T59" s="218"/>
      <c r="U59" s="34"/>
      <c r="V59" s="34"/>
      <c r="W59" s="35" t="s">
        <v>70</v>
      </c>
      <c r="X59" s="200">
        <v>12</v>
      </c>
      <c r="Y59" s="201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7"/>
      <c r="R60" s="217"/>
      <c r="S60" s="217"/>
      <c r="T60" s="218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7"/>
      <c r="R61" s="217"/>
      <c r="S61" s="217"/>
      <c r="T61" s="218"/>
      <c r="U61" s="34"/>
      <c r="V61" s="34"/>
      <c r="W61" s="35" t="s">
        <v>70</v>
      </c>
      <c r="X61" s="200">
        <v>12</v>
      </c>
      <c r="Y61" s="201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7"/>
      <c r="R62" s="217"/>
      <c r="S62" s="217"/>
      <c r="T62" s="218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7"/>
      <c r="R63" s="217"/>
      <c r="S63" s="217"/>
      <c r="T63" s="218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4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5"/>
      <c r="P64" s="208" t="s">
        <v>72</v>
      </c>
      <c r="Q64" s="209"/>
      <c r="R64" s="209"/>
      <c r="S64" s="209"/>
      <c r="T64" s="209"/>
      <c r="U64" s="209"/>
      <c r="V64" s="210"/>
      <c r="W64" s="37" t="s">
        <v>70</v>
      </c>
      <c r="X64" s="202">
        <f>IFERROR(SUM(X51:X63),"0")</f>
        <v>84</v>
      </c>
      <c r="Y64" s="202">
        <f>IFERROR(SUM(Y51:Y63),"0")</f>
        <v>84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1.3019999999999998</v>
      </c>
      <c r="AA64" s="203"/>
      <c r="AB64" s="203"/>
      <c r="AC64" s="203"/>
    </row>
    <row r="65" spans="1:68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5"/>
      <c r="P65" s="208" t="s">
        <v>72</v>
      </c>
      <c r="Q65" s="209"/>
      <c r="R65" s="209"/>
      <c r="S65" s="209"/>
      <c r="T65" s="209"/>
      <c r="U65" s="209"/>
      <c r="V65" s="210"/>
      <c r="W65" s="37" t="s">
        <v>73</v>
      </c>
      <c r="X65" s="202">
        <f>IFERROR(SUMPRODUCT(X51:X63*H51:H63),"0")</f>
        <v>597.12</v>
      </c>
      <c r="Y65" s="202">
        <f>IFERROR(SUMPRODUCT(Y51:Y63*H51:H63),"0")</f>
        <v>597.12</v>
      </c>
      <c r="Z65" s="37"/>
      <c r="AA65" s="203"/>
      <c r="AB65" s="203"/>
      <c r="AC65" s="203"/>
    </row>
    <row r="66" spans="1:68" ht="16.5" hidden="1" customHeight="1" x14ac:dyDescent="0.25">
      <c r="A66" s="211" t="s">
        <v>135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195"/>
      <c r="AB66" s="195"/>
      <c r="AC66" s="195"/>
    </row>
    <row r="67" spans="1:68" ht="14.25" hidden="1" customHeight="1" x14ac:dyDescent="0.25">
      <c r="A67" s="213" t="s">
        <v>64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196"/>
      <c r="AB67" s="196"/>
      <c r="AC67" s="196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7"/>
      <c r="R68" s="217"/>
      <c r="S68" s="217"/>
      <c r="T68" s="218"/>
      <c r="U68" s="34"/>
      <c r="V68" s="34"/>
      <c r="W68" s="35" t="s">
        <v>70</v>
      </c>
      <c r="X68" s="200">
        <v>72</v>
      </c>
      <c r="Y68" s="201">
        <f>IFERROR(IF(X68="","",X68),"")</f>
        <v>72</v>
      </c>
      <c r="Z68" s="36">
        <f>IFERROR(IF(X68="","",X68*0.00502),"")</f>
        <v>0.36143999999999998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202.55040000000002</v>
      </c>
      <c r="BN68" s="67">
        <f>IFERROR(Y68*I68,"0")</f>
        <v>202.55040000000002</v>
      </c>
      <c r="BO68" s="67">
        <f>IFERROR(X68/J68,"0")</f>
        <v>0.30769230769230771</v>
      </c>
      <c r="BP68" s="67">
        <f>IFERROR(Y68/J68,"0")</f>
        <v>0.30769230769230771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7"/>
      <c r="R69" s="217"/>
      <c r="S69" s="217"/>
      <c r="T69" s="218"/>
      <c r="U69" s="34"/>
      <c r="V69" s="34"/>
      <c r="W69" s="35" t="s">
        <v>70</v>
      </c>
      <c r="X69" s="200">
        <v>96</v>
      </c>
      <c r="Y69" s="201">
        <f>IFERROR(IF(X69="","",X69),"")</f>
        <v>96</v>
      </c>
      <c r="Z69" s="36">
        <f>IFERROR(IF(X69="","",X69*0.00866),"")</f>
        <v>0.83135999999999988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500.46719999999993</v>
      </c>
      <c r="BN69" s="67">
        <f>IFERROR(Y69*I69,"0")</f>
        <v>500.46719999999993</v>
      </c>
      <c r="BO69" s="67">
        <f>IFERROR(X69/J69,"0")</f>
        <v>0.66666666666666663</v>
      </c>
      <c r="BP69" s="67">
        <f>IFERROR(Y69/J69,"0")</f>
        <v>0.66666666666666663</v>
      </c>
    </row>
    <row r="70" spans="1:68" x14ac:dyDescent="0.2">
      <c r="A70" s="214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5"/>
      <c r="P70" s="208" t="s">
        <v>72</v>
      </c>
      <c r="Q70" s="209"/>
      <c r="R70" s="209"/>
      <c r="S70" s="209"/>
      <c r="T70" s="209"/>
      <c r="U70" s="209"/>
      <c r="V70" s="210"/>
      <c r="W70" s="37" t="s">
        <v>70</v>
      </c>
      <c r="X70" s="202">
        <f>IFERROR(SUM(X68:X69),"0")</f>
        <v>168</v>
      </c>
      <c r="Y70" s="202">
        <f>IFERROR(SUM(Y68:Y69),"0")</f>
        <v>168</v>
      </c>
      <c r="Z70" s="202">
        <f>IFERROR(IF(Z68="",0,Z68),"0")+IFERROR(IF(Z69="",0,Z69),"0")</f>
        <v>1.1927999999999999</v>
      </c>
      <c r="AA70" s="203"/>
      <c r="AB70" s="203"/>
      <c r="AC70" s="203"/>
    </row>
    <row r="71" spans="1:68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5"/>
      <c r="P71" s="208" t="s">
        <v>72</v>
      </c>
      <c r="Q71" s="209"/>
      <c r="R71" s="209"/>
      <c r="S71" s="209"/>
      <c r="T71" s="209"/>
      <c r="U71" s="209"/>
      <c r="V71" s="210"/>
      <c r="W71" s="37" t="s">
        <v>73</v>
      </c>
      <c r="X71" s="202">
        <f>IFERROR(SUMPRODUCT(X68:X69*H68:H69),"0")</f>
        <v>674.4</v>
      </c>
      <c r="Y71" s="202">
        <f>IFERROR(SUMPRODUCT(Y68:Y69*H68:H69),"0")</f>
        <v>674.4</v>
      </c>
      <c r="Z71" s="37"/>
      <c r="AA71" s="203"/>
      <c r="AB71" s="203"/>
      <c r="AC71" s="203"/>
    </row>
    <row r="72" spans="1:68" ht="16.5" hidden="1" customHeight="1" x14ac:dyDescent="0.25">
      <c r="A72" s="211" t="s">
        <v>141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195"/>
      <c r="AB72" s="195"/>
      <c r="AC72" s="195"/>
    </row>
    <row r="73" spans="1:68" ht="14.25" hidden="1" customHeight="1" x14ac:dyDescent="0.25">
      <c r="A73" s="213" t="s">
        <v>142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196"/>
      <c r="AB73" s="196"/>
      <c r="AC73" s="196"/>
    </row>
    <row r="74" spans="1:68" ht="27" hidden="1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8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7"/>
      <c r="R74" s="217"/>
      <c r="S74" s="217"/>
      <c r="T74" s="218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14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5"/>
      <c r="P75" s="208" t="s">
        <v>72</v>
      </c>
      <c r="Q75" s="209"/>
      <c r="R75" s="209"/>
      <c r="S75" s="209"/>
      <c r="T75" s="209"/>
      <c r="U75" s="209"/>
      <c r="V75" s="210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hidden="1" x14ac:dyDescent="0.2">
      <c r="A76" s="212"/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5"/>
      <c r="P76" s="208" t="s">
        <v>72</v>
      </c>
      <c r="Q76" s="209"/>
      <c r="R76" s="209"/>
      <c r="S76" s="209"/>
      <c r="T76" s="209"/>
      <c r="U76" s="209"/>
      <c r="V76" s="210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hidden="1" customHeight="1" x14ac:dyDescent="0.25">
      <c r="A77" s="211" t="s">
        <v>145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195"/>
      <c r="AB77" s="195"/>
      <c r="AC77" s="195"/>
    </row>
    <row r="78" spans="1:68" ht="14.25" hidden="1" customHeight="1" x14ac:dyDescent="0.25">
      <c r="A78" s="213" t="s">
        <v>146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196"/>
      <c r="AB78" s="196"/>
      <c r="AC78" s="196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4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7"/>
      <c r="R79" s="217"/>
      <c r="S79" s="217"/>
      <c r="T79" s="218"/>
      <c r="U79" s="34"/>
      <c r="V79" s="34"/>
      <c r="W79" s="35" t="s">
        <v>70</v>
      </c>
      <c r="X79" s="200">
        <v>28</v>
      </c>
      <c r="Y79" s="201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7"/>
      <c r="R80" s="217"/>
      <c r="S80" s="217"/>
      <c r="T80" s="218"/>
      <c r="U80" s="34"/>
      <c r="V80" s="34"/>
      <c r="W80" s="35" t="s">
        <v>70</v>
      </c>
      <c r="X80" s="200">
        <v>42</v>
      </c>
      <c r="Y80" s="201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4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5"/>
      <c r="P81" s="208" t="s">
        <v>72</v>
      </c>
      <c r="Q81" s="209"/>
      <c r="R81" s="209"/>
      <c r="S81" s="209"/>
      <c r="T81" s="209"/>
      <c r="U81" s="209"/>
      <c r="V81" s="210"/>
      <c r="W81" s="37" t="s">
        <v>70</v>
      </c>
      <c r="X81" s="202">
        <f>IFERROR(SUM(X79:X80),"0")</f>
        <v>70</v>
      </c>
      <c r="Y81" s="202">
        <f>IFERROR(SUM(Y79:Y80),"0")</f>
        <v>70</v>
      </c>
      <c r="Z81" s="202">
        <f>IFERROR(IF(Z79="",0,Z79),"0")+IFERROR(IF(Z80="",0,Z80),"0")</f>
        <v>1.2515999999999998</v>
      </c>
      <c r="AA81" s="203"/>
      <c r="AB81" s="203"/>
      <c r="AC81" s="203"/>
    </row>
    <row r="82" spans="1:68" x14ac:dyDescent="0.2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5"/>
      <c r="P82" s="208" t="s">
        <v>72</v>
      </c>
      <c r="Q82" s="209"/>
      <c r="R82" s="209"/>
      <c r="S82" s="209"/>
      <c r="T82" s="209"/>
      <c r="U82" s="209"/>
      <c r="V82" s="210"/>
      <c r="W82" s="37" t="s">
        <v>73</v>
      </c>
      <c r="X82" s="202">
        <f>IFERROR(SUMPRODUCT(X79:X80*H79:H80),"0")</f>
        <v>252</v>
      </c>
      <c r="Y82" s="202">
        <f>IFERROR(SUMPRODUCT(Y79:Y80*H79:H80),"0")</f>
        <v>252</v>
      </c>
      <c r="Z82" s="37"/>
      <c r="AA82" s="203"/>
      <c r="AB82" s="203"/>
      <c r="AC82" s="203"/>
    </row>
    <row r="83" spans="1:68" ht="16.5" hidden="1" customHeight="1" x14ac:dyDescent="0.25">
      <c r="A83" s="211" t="s">
        <v>151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195"/>
      <c r="AB83" s="195"/>
      <c r="AC83" s="195"/>
    </row>
    <row r="84" spans="1:68" ht="14.25" hidden="1" customHeight="1" x14ac:dyDescent="0.25">
      <c r="A84" s="213" t="s">
        <v>142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196"/>
      <c r="AB84" s="196"/>
      <c r="AC84" s="196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7"/>
      <c r="R85" s="217"/>
      <c r="S85" s="217"/>
      <c r="T85" s="218"/>
      <c r="U85" s="34"/>
      <c r="V85" s="34"/>
      <c r="W85" s="35" t="s">
        <v>70</v>
      </c>
      <c r="X85" s="200">
        <v>28</v>
      </c>
      <c r="Y85" s="201">
        <f t="shared" ref="Y85:Y90" si="6">IFERROR(IF(X85="","",X85),"")</f>
        <v>28</v>
      </c>
      <c r="Z85" s="36">
        <f t="shared" ref="Z85:Z90" si="7">IFERROR(IF(X85="","",X85*0.01788),"")</f>
        <v>0.50063999999999997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126.81760000000001</v>
      </c>
      <c r="BN85" s="67">
        <f t="shared" ref="BN85:BN90" si="9">IFERROR(Y85*I85,"0")</f>
        <v>126.81760000000001</v>
      </c>
      <c r="BO85" s="67">
        <f t="shared" ref="BO85:BO90" si="10">IFERROR(X85/J85,"0")</f>
        <v>0.4</v>
      </c>
      <c r="BP85" s="67">
        <f t="shared" ref="BP85:BP90" si="11">IFERROR(Y85/J85,"0")</f>
        <v>0.4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7"/>
      <c r="R86" s="217"/>
      <c r="S86" s="217"/>
      <c r="T86" s="218"/>
      <c r="U86" s="34"/>
      <c r="V86" s="34"/>
      <c r="W86" s="35" t="s">
        <v>70</v>
      </c>
      <c r="X86" s="200">
        <v>28</v>
      </c>
      <c r="Y86" s="20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7"/>
      <c r="R87" s="217"/>
      <c r="S87" s="217"/>
      <c r="T87" s="218"/>
      <c r="U87" s="34"/>
      <c r="V87" s="34"/>
      <c r="W87" s="35" t="s">
        <v>70</v>
      </c>
      <c r="X87" s="200">
        <v>98</v>
      </c>
      <c r="Y87" s="201">
        <f t="shared" si="6"/>
        <v>98</v>
      </c>
      <c r="Z87" s="36">
        <f t="shared" si="7"/>
        <v>1.75224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421.75280000000004</v>
      </c>
      <c r="BN87" s="67">
        <f t="shared" si="9"/>
        <v>421.75280000000004</v>
      </c>
      <c r="BO87" s="67">
        <f t="shared" si="10"/>
        <v>1.4</v>
      </c>
      <c r="BP87" s="67">
        <f t="shared" si="11"/>
        <v>1.4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7"/>
      <c r="R88" s="217"/>
      <c r="S88" s="217"/>
      <c r="T88" s="218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7"/>
      <c r="R89" s="217"/>
      <c r="S89" s="217"/>
      <c r="T89" s="218"/>
      <c r="U89" s="34"/>
      <c r="V89" s="34"/>
      <c r="W89" s="35" t="s">
        <v>70</v>
      </c>
      <c r="X89" s="200">
        <v>84</v>
      </c>
      <c r="Y89" s="201">
        <f t="shared" si="6"/>
        <v>84</v>
      </c>
      <c r="Z89" s="36">
        <f t="shared" si="7"/>
        <v>1.5019199999999999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361.50240000000002</v>
      </c>
      <c r="BN89" s="67">
        <f t="shared" si="9"/>
        <v>361.50240000000002</v>
      </c>
      <c r="BO89" s="67">
        <f t="shared" si="10"/>
        <v>1.2</v>
      </c>
      <c r="BP89" s="67">
        <f t="shared" si="11"/>
        <v>1.2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7"/>
      <c r="R90" s="217"/>
      <c r="S90" s="217"/>
      <c r="T90" s="218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4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5"/>
      <c r="P91" s="208" t="s">
        <v>72</v>
      </c>
      <c r="Q91" s="209"/>
      <c r="R91" s="209"/>
      <c r="S91" s="209"/>
      <c r="T91" s="209"/>
      <c r="U91" s="209"/>
      <c r="V91" s="210"/>
      <c r="W91" s="37" t="s">
        <v>70</v>
      </c>
      <c r="X91" s="202">
        <f>IFERROR(SUM(X85:X90),"0")</f>
        <v>238</v>
      </c>
      <c r="Y91" s="202">
        <f>IFERROR(SUM(Y85:Y90),"0")</f>
        <v>238</v>
      </c>
      <c r="Z91" s="202">
        <f>IFERROR(IF(Z85="",0,Z85),"0")+IFERROR(IF(Z86="",0,Z86),"0")+IFERROR(IF(Z87="",0,Z87),"0")+IFERROR(IF(Z88="",0,Z88),"0")+IFERROR(IF(Z89="",0,Z89),"0")+IFERROR(IF(Z90="",0,Z90),"0")</f>
        <v>4.2554400000000001</v>
      </c>
      <c r="AA91" s="203"/>
      <c r="AB91" s="203"/>
      <c r="AC91" s="203"/>
    </row>
    <row r="92" spans="1:68" x14ac:dyDescent="0.2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5"/>
      <c r="P92" s="208" t="s">
        <v>72</v>
      </c>
      <c r="Q92" s="209"/>
      <c r="R92" s="209"/>
      <c r="S92" s="209"/>
      <c r="T92" s="209"/>
      <c r="U92" s="209"/>
      <c r="V92" s="210"/>
      <c r="W92" s="37" t="s">
        <v>73</v>
      </c>
      <c r="X92" s="202">
        <f>IFERROR(SUMPRODUCT(X85:X90*H85:H90),"0")</f>
        <v>873.60000000000014</v>
      </c>
      <c r="Y92" s="202">
        <f>IFERROR(SUMPRODUCT(Y85:Y90*H85:H90),"0")</f>
        <v>873.60000000000014</v>
      </c>
      <c r="Z92" s="37"/>
      <c r="AA92" s="203"/>
      <c r="AB92" s="203"/>
      <c r="AC92" s="203"/>
    </row>
    <row r="93" spans="1:68" ht="16.5" hidden="1" customHeight="1" x14ac:dyDescent="0.25">
      <c r="A93" s="211" t="s">
        <v>164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195"/>
      <c r="AB93" s="195"/>
      <c r="AC93" s="195"/>
    </row>
    <row r="94" spans="1:68" ht="14.25" hidden="1" customHeight="1" x14ac:dyDescent="0.25">
      <c r="A94" s="213" t="s">
        <v>165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  <c r="AA94" s="196"/>
      <c r="AB94" s="196"/>
      <c r="AC94" s="196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8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7"/>
      <c r="R95" s="217"/>
      <c r="S95" s="217"/>
      <c r="T95" s="218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7"/>
      <c r="R96" s="217"/>
      <c r="S96" s="217"/>
      <c r="T96" s="218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7"/>
      <c r="R97" s="217"/>
      <c r="S97" s="217"/>
      <c r="T97" s="218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4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5"/>
      <c r="P98" s="208" t="s">
        <v>72</v>
      </c>
      <c r="Q98" s="209"/>
      <c r="R98" s="209"/>
      <c r="S98" s="209"/>
      <c r="T98" s="209"/>
      <c r="U98" s="209"/>
      <c r="V98" s="210"/>
      <c r="W98" s="37" t="s">
        <v>70</v>
      </c>
      <c r="X98" s="202">
        <f>IFERROR(SUM(X95:X97),"0")</f>
        <v>14</v>
      </c>
      <c r="Y98" s="202">
        <f>IFERROR(SUM(Y95:Y97),"0")</f>
        <v>14</v>
      </c>
      <c r="Z98" s="202">
        <f>IFERROR(IF(Z95="",0,Z95),"0")+IFERROR(IF(Z96="",0,Z96),"0")+IFERROR(IF(Z97="",0,Z97),"0")</f>
        <v>0.13103999999999999</v>
      </c>
      <c r="AA98" s="203"/>
      <c r="AB98" s="203"/>
      <c r="AC98" s="203"/>
    </row>
    <row r="99" spans="1:68" x14ac:dyDescent="0.2">
      <c r="A99" s="212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5"/>
      <c r="P99" s="208" t="s">
        <v>72</v>
      </c>
      <c r="Q99" s="209"/>
      <c r="R99" s="209"/>
      <c r="S99" s="209"/>
      <c r="T99" s="209"/>
      <c r="U99" s="209"/>
      <c r="V99" s="210"/>
      <c r="W99" s="37" t="s">
        <v>73</v>
      </c>
      <c r="X99" s="202">
        <f>IFERROR(SUMPRODUCT(X95:X97*H95:H97),"0")</f>
        <v>30.240000000000002</v>
      </c>
      <c r="Y99" s="202">
        <f>IFERROR(SUMPRODUCT(Y95:Y97*H95:H97),"0")</f>
        <v>30.240000000000002</v>
      </c>
      <c r="Z99" s="37"/>
      <c r="AA99" s="203"/>
      <c r="AB99" s="203"/>
      <c r="AC99" s="203"/>
    </row>
    <row r="100" spans="1:68" ht="16.5" hidden="1" customHeight="1" x14ac:dyDescent="0.25">
      <c r="A100" s="211" t="s">
        <v>172</v>
      </c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195"/>
      <c r="AB100" s="195"/>
      <c r="AC100" s="195"/>
    </row>
    <row r="101" spans="1:68" ht="14.25" hidden="1" customHeight="1" x14ac:dyDescent="0.25">
      <c r="A101" s="213" t="s">
        <v>64</v>
      </c>
      <c r="B101" s="212"/>
      <c r="C101" s="212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196"/>
      <c r="AB101" s="196"/>
      <c r="AC101" s="196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7"/>
      <c r="R102" s="217"/>
      <c r="S102" s="217"/>
      <c r="T102" s="218"/>
      <c r="U102" s="34"/>
      <c r="V102" s="34"/>
      <c r="W102" s="35" t="s">
        <v>70</v>
      </c>
      <c r="X102" s="200">
        <v>48</v>
      </c>
      <c r="Y102" s="201">
        <f t="shared" ref="Y102:Y111" si="12">IFERROR(IF(X102="","",X102),"")</f>
        <v>48</v>
      </c>
      <c r="Z102" s="36">
        <f t="shared" ref="Z102:Z111" si="13">IFERROR(IF(X102="","",X102*0.0155),"")</f>
        <v>0.74399999999999999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345.58080000000001</v>
      </c>
      <c r="BN102" s="67">
        <f t="shared" ref="BN102:BN111" si="15">IFERROR(Y102*I102,"0")</f>
        <v>345.58080000000001</v>
      </c>
      <c r="BO102" s="67">
        <f t="shared" ref="BO102:BO111" si="16">IFERROR(X102/J102,"0")</f>
        <v>0.5714285714285714</v>
      </c>
      <c r="BP102" s="67">
        <f t="shared" ref="BP102:BP111" si="17">IFERROR(Y102/J102,"0")</f>
        <v>0.5714285714285714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7"/>
      <c r="R103" s="217"/>
      <c r="S103" s="217"/>
      <c r="T103" s="218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7"/>
      <c r="R104" s="217"/>
      <c r="S104" s="217"/>
      <c r="T104" s="218"/>
      <c r="U104" s="34"/>
      <c r="V104" s="34"/>
      <c r="W104" s="35" t="s">
        <v>70</v>
      </c>
      <c r="X104" s="200">
        <v>120</v>
      </c>
      <c r="Y104" s="201">
        <f t="shared" si="12"/>
        <v>120</v>
      </c>
      <c r="Z104" s="36">
        <f t="shared" si="13"/>
        <v>1.8599999999999999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898.31999999999994</v>
      </c>
      <c r="BN104" s="67">
        <f t="shared" si="15"/>
        <v>898.31999999999994</v>
      </c>
      <c r="BO104" s="67">
        <f t="shared" si="16"/>
        <v>1.4285714285714286</v>
      </c>
      <c r="BP104" s="67">
        <f t="shared" si="17"/>
        <v>1.4285714285714286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4301071038</v>
      </c>
      <c r="D105" s="206">
        <v>4607111039248</v>
      </c>
      <c r="E105" s="207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7"/>
      <c r="R105" s="217"/>
      <c r="S105" s="217"/>
      <c r="T105" s="218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6">
        <v>4607111033987</v>
      </c>
      <c r="E106" s="207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7"/>
      <c r="R106" s="217"/>
      <c r="S106" s="217"/>
      <c r="T106" s="218"/>
      <c r="U106" s="34"/>
      <c r="V106" s="34"/>
      <c r="W106" s="35" t="s">
        <v>70</v>
      </c>
      <c r="X106" s="200">
        <v>48</v>
      </c>
      <c r="Y106" s="201">
        <f t="shared" si="12"/>
        <v>48</v>
      </c>
      <c r="Z106" s="36">
        <f t="shared" si="13"/>
        <v>0.74399999999999999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345.58080000000001</v>
      </c>
      <c r="BN106" s="67">
        <f t="shared" si="15"/>
        <v>345.58080000000001</v>
      </c>
      <c r="BO106" s="67">
        <f t="shared" si="16"/>
        <v>0.5714285714285714</v>
      </c>
      <c r="BP106" s="67">
        <f t="shared" si="17"/>
        <v>0.5714285714285714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7"/>
      <c r="R107" s="217"/>
      <c r="S107" s="217"/>
      <c r="T107" s="218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7"/>
      <c r="R108" s="217"/>
      <c r="S108" s="217"/>
      <c r="T108" s="218"/>
      <c r="U108" s="34"/>
      <c r="V108" s="34"/>
      <c r="W108" s="35" t="s">
        <v>70</v>
      </c>
      <c r="X108" s="200">
        <v>132</v>
      </c>
      <c r="Y108" s="201">
        <f t="shared" si="12"/>
        <v>132</v>
      </c>
      <c r="Z108" s="36">
        <f t="shared" si="13"/>
        <v>2.0459999999999998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988.15199999999993</v>
      </c>
      <c r="BN108" s="67">
        <f t="shared" si="15"/>
        <v>988.15199999999993</v>
      </c>
      <c r="BO108" s="67">
        <f t="shared" si="16"/>
        <v>1.5714285714285714</v>
      </c>
      <c r="BP108" s="67">
        <f t="shared" si="17"/>
        <v>1.5714285714285714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7"/>
      <c r="R109" s="217"/>
      <c r="S109" s="217"/>
      <c r="T109" s="218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7"/>
      <c r="R110" s="217"/>
      <c r="S110" s="217"/>
      <c r="T110" s="218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6">
        <v>4607111038098</v>
      </c>
      <c r="E111" s="207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6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17"/>
      <c r="R111" s="217"/>
      <c r="S111" s="217"/>
      <c r="T111" s="218"/>
      <c r="U111" s="34"/>
      <c r="V111" s="34"/>
      <c r="W111" s="35" t="s">
        <v>70</v>
      </c>
      <c r="X111" s="200">
        <v>36</v>
      </c>
      <c r="Y111" s="201">
        <f t="shared" si="12"/>
        <v>36</v>
      </c>
      <c r="Z111" s="36">
        <f t="shared" si="13"/>
        <v>0.55800000000000005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240.696</v>
      </c>
      <c r="BN111" s="67">
        <f t="shared" si="15"/>
        <v>240.696</v>
      </c>
      <c r="BO111" s="67">
        <f t="shared" si="16"/>
        <v>0.42857142857142855</v>
      </c>
      <c r="BP111" s="67">
        <f t="shared" si="17"/>
        <v>0.42857142857142855</v>
      </c>
    </row>
    <row r="112" spans="1:68" x14ac:dyDescent="0.2">
      <c r="A112" s="214"/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5"/>
      <c r="P112" s="208" t="s">
        <v>72</v>
      </c>
      <c r="Q112" s="209"/>
      <c r="R112" s="209"/>
      <c r="S112" s="209"/>
      <c r="T112" s="209"/>
      <c r="U112" s="209"/>
      <c r="V112" s="210"/>
      <c r="W112" s="37" t="s">
        <v>70</v>
      </c>
      <c r="X112" s="202">
        <f>IFERROR(SUM(X102:X111),"0")</f>
        <v>384</v>
      </c>
      <c r="Y112" s="202">
        <f>IFERROR(SUM(Y102:Y111),"0")</f>
        <v>384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5.952</v>
      </c>
      <c r="AA112" s="203"/>
      <c r="AB112" s="203"/>
      <c r="AC112" s="203"/>
    </row>
    <row r="113" spans="1:68" x14ac:dyDescent="0.2">
      <c r="A113" s="212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5"/>
      <c r="P113" s="208" t="s">
        <v>72</v>
      </c>
      <c r="Q113" s="209"/>
      <c r="R113" s="209"/>
      <c r="S113" s="209"/>
      <c r="T113" s="209"/>
      <c r="U113" s="209"/>
      <c r="V113" s="210"/>
      <c r="W113" s="37" t="s">
        <v>73</v>
      </c>
      <c r="X113" s="202">
        <f>IFERROR(SUMPRODUCT(X102:X111*H102:H111),"0")</f>
        <v>2705.28</v>
      </c>
      <c r="Y113" s="202">
        <f>IFERROR(SUMPRODUCT(Y102:Y111*H102:H111),"0")</f>
        <v>2705.28</v>
      </c>
      <c r="Z113" s="37"/>
      <c r="AA113" s="203"/>
      <c r="AB113" s="203"/>
      <c r="AC113" s="203"/>
    </row>
    <row r="114" spans="1:68" ht="16.5" hidden="1" customHeight="1" x14ac:dyDescent="0.25">
      <c r="A114" s="211" t="s">
        <v>197</v>
      </c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195"/>
      <c r="AB114" s="195"/>
      <c r="AC114" s="195"/>
    </row>
    <row r="115" spans="1:68" ht="14.25" hidden="1" customHeight="1" x14ac:dyDescent="0.25">
      <c r="A115" s="213" t="s">
        <v>142</v>
      </c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196"/>
      <c r="AB115" s="196"/>
      <c r="AC115" s="196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6">
        <v>4607111034014</v>
      </c>
      <c r="E116" s="207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4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17"/>
      <c r="R116" s="217"/>
      <c r="S116" s="217"/>
      <c r="T116" s="218"/>
      <c r="U116" s="34"/>
      <c r="V116" s="34"/>
      <c r="W116" s="35" t="s">
        <v>70</v>
      </c>
      <c r="X116" s="200">
        <v>98</v>
      </c>
      <c r="Y116" s="201">
        <f>IFERROR(IF(X116="","",X116),"")</f>
        <v>98</v>
      </c>
      <c r="Z116" s="36">
        <f>IFERROR(IF(X116="","",X116*0.01788),"")</f>
        <v>1.75224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6">
        <v>4607111033994</v>
      </c>
      <c r="E117" s="207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17"/>
      <c r="R117" s="217"/>
      <c r="S117" s="217"/>
      <c r="T117" s="218"/>
      <c r="U117" s="34"/>
      <c r="V117" s="34"/>
      <c r="W117" s="35" t="s">
        <v>70</v>
      </c>
      <c r="X117" s="200">
        <v>112</v>
      </c>
      <c r="Y117" s="201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214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5"/>
      <c r="P118" s="208" t="s">
        <v>72</v>
      </c>
      <c r="Q118" s="209"/>
      <c r="R118" s="209"/>
      <c r="S118" s="209"/>
      <c r="T118" s="209"/>
      <c r="U118" s="209"/>
      <c r="V118" s="210"/>
      <c r="W118" s="37" t="s">
        <v>70</v>
      </c>
      <c r="X118" s="202">
        <f>IFERROR(SUM(X116:X117),"0")</f>
        <v>210</v>
      </c>
      <c r="Y118" s="202">
        <f>IFERROR(SUM(Y116:Y117),"0")</f>
        <v>210</v>
      </c>
      <c r="Z118" s="202">
        <f>IFERROR(IF(Z116="",0,Z116),"0")+IFERROR(IF(Z117="",0,Z117),"0")</f>
        <v>3.7547999999999999</v>
      </c>
      <c r="AA118" s="203"/>
      <c r="AB118" s="203"/>
      <c r="AC118" s="203"/>
    </row>
    <row r="119" spans="1:68" x14ac:dyDescent="0.2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5"/>
      <c r="P119" s="208" t="s">
        <v>72</v>
      </c>
      <c r="Q119" s="209"/>
      <c r="R119" s="209"/>
      <c r="S119" s="209"/>
      <c r="T119" s="209"/>
      <c r="U119" s="209"/>
      <c r="V119" s="210"/>
      <c r="W119" s="37" t="s">
        <v>73</v>
      </c>
      <c r="X119" s="202">
        <f>IFERROR(SUMPRODUCT(X116:X117*H116:H117),"0")</f>
        <v>630</v>
      </c>
      <c r="Y119" s="202">
        <f>IFERROR(SUMPRODUCT(Y116:Y117*H116:H117),"0")</f>
        <v>630</v>
      </c>
      <c r="Z119" s="37"/>
      <c r="AA119" s="203"/>
      <c r="AB119" s="203"/>
      <c r="AC119" s="203"/>
    </row>
    <row r="120" spans="1:68" ht="16.5" hidden="1" customHeight="1" x14ac:dyDescent="0.25">
      <c r="A120" s="211" t="s">
        <v>202</v>
      </c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195"/>
      <c r="AB120" s="195"/>
      <c r="AC120" s="195"/>
    </row>
    <row r="121" spans="1:68" ht="14.25" hidden="1" customHeight="1" x14ac:dyDescent="0.25">
      <c r="A121" s="213" t="s">
        <v>142</v>
      </c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196"/>
      <c r="AB121" s="196"/>
      <c r="AC121" s="196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6">
        <v>4607111039095</v>
      </c>
      <c r="E122" s="207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17"/>
      <c r="R122" s="217"/>
      <c r="S122" s="217"/>
      <c r="T122" s="218"/>
      <c r="U122" s="34"/>
      <c r="V122" s="34"/>
      <c r="W122" s="35" t="s">
        <v>70</v>
      </c>
      <c r="X122" s="200">
        <v>14</v>
      </c>
      <c r="Y122" s="20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52.472000000000001</v>
      </c>
      <c r="BN122" s="67">
        <f>IFERROR(Y122*I122,"0")</f>
        <v>52.472000000000001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6">
        <v>4607111034199</v>
      </c>
      <c r="E123" s="207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17"/>
      <c r="R123" s="217"/>
      <c r="S123" s="217"/>
      <c r="T123" s="218"/>
      <c r="U123" s="34"/>
      <c r="V123" s="34"/>
      <c r="W123" s="35" t="s">
        <v>70</v>
      </c>
      <c r="X123" s="200">
        <v>70</v>
      </c>
      <c r="Y123" s="201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4"/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5"/>
      <c r="P124" s="208" t="s">
        <v>72</v>
      </c>
      <c r="Q124" s="209"/>
      <c r="R124" s="209"/>
      <c r="S124" s="209"/>
      <c r="T124" s="209"/>
      <c r="U124" s="209"/>
      <c r="V124" s="210"/>
      <c r="W124" s="37" t="s">
        <v>70</v>
      </c>
      <c r="X124" s="202">
        <f>IFERROR(SUM(X122:X123),"0")</f>
        <v>84</v>
      </c>
      <c r="Y124" s="202">
        <f>IFERROR(SUM(Y122:Y123),"0")</f>
        <v>84</v>
      </c>
      <c r="Z124" s="202">
        <f>IFERROR(IF(Z122="",0,Z122),"0")+IFERROR(IF(Z123="",0,Z123),"0")</f>
        <v>1.5019200000000001</v>
      </c>
      <c r="AA124" s="203"/>
      <c r="AB124" s="203"/>
      <c r="AC124" s="203"/>
    </row>
    <row r="125" spans="1:68" x14ac:dyDescent="0.2">
      <c r="A125" s="212"/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5"/>
      <c r="P125" s="208" t="s">
        <v>72</v>
      </c>
      <c r="Q125" s="209"/>
      <c r="R125" s="209"/>
      <c r="S125" s="209"/>
      <c r="T125" s="209"/>
      <c r="U125" s="209"/>
      <c r="V125" s="210"/>
      <c r="W125" s="37" t="s">
        <v>73</v>
      </c>
      <c r="X125" s="202">
        <f>IFERROR(SUMPRODUCT(X122:X123*H122:H123),"0")</f>
        <v>252</v>
      </c>
      <c r="Y125" s="202">
        <f>IFERROR(SUMPRODUCT(Y122:Y123*H122:H123),"0")</f>
        <v>252</v>
      </c>
      <c r="Z125" s="37"/>
      <c r="AA125" s="203"/>
      <c r="AB125" s="203"/>
      <c r="AC125" s="203"/>
    </row>
    <row r="126" spans="1:68" ht="16.5" hidden="1" customHeight="1" x14ac:dyDescent="0.25">
      <c r="A126" s="211" t="s">
        <v>207</v>
      </c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195"/>
      <c r="AB126" s="195"/>
      <c r="AC126" s="195"/>
    </row>
    <row r="127" spans="1:68" ht="14.25" hidden="1" customHeight="1" x14ac:dyDescent="0.25">
      <c r="A127" s="213" t="s">
        <v>142</v>
      </c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196"/>
      <c r="AB127" s="196"/>
      <c r="AC127" s="196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6">
        <v>4607111034816</v>
      </c>
      <c r="E128" s="207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17"/>
      <c r="R128" s="217"/>
      <c r="S128" s="217"/>
      <c r="T128" s="218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6">
        <v>4607111034380</v>
      </c>
      <c r="E129" s="207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6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17"/>
      <c r="R129" s="217"/>
      <c r="S129" s="217"/>
      <c r="T129" s="218"/>
      <c r="U129" s="34"/>
      <c r="V129" s="34"/>
      <c r="W129" s="35" t="s">
        <v>70</v>
      </c>
      <c r="X129" s="200">
        <v>28</v>
      </c>
      <c r="Y129" s="20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6">
        <v>4607111034397</v>
      </c>
      <c r="E130" s="207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17"/>
      <c r="R130" s="217"/>
      <c r="S130" s="217"/>
      <c r="T130" s="218"/>
      <c r="U130" s="34"/>
      <c r="V130" s="34"/>
      <c r="W130" s="35" t="s">
        <v>70</v>
      </c>
      <c r="X130" s="200">
        <v>42</v>
      </c>
      <c r="Y130" s="20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14"/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5"/>
      <c r="P131" s="208" t="s">
        <v>72</v>
      </c>
      <c r="Q131" s="209"/>
      <c r="R131" s="209"/>
      <c r="S131" s="209"/>
      <c r="T131" s="209"/>
      <c r="U131" s="209"/>
      <c r="V131" s="210"/>
      <c r="W131" s="37" t="s">
        <v>70</v>
      </c>
      <c r="X131" s="202">
        <f>IFERROR(SUM(X128:X130),"0")</f>
        <v>70</v>
      </c>
      <c r="Y131" s="202">
        <f>IFERROR(SUM(Y128:Y130),"0")</f>
        <v>70</v>
      </c>
      <c r="Z131" s="202">
        <f>IFERROR(IF(Z128="",0,Z128),"0")+IFERROR(IF(Z129="",0,Z129),"0")+IFERROR(IF(Z130="",0,Z130),"0")</f>
        <v>1.2515999999999998</v>
      </c>
      <c r="AA131" s="203"/>
      <c r="AB131" s="203"/>
      <c r="AC131" s="203"/>
    </row>
    <row r="132" spans="1:68" x14ac:dyDescent="0.2">
      <c r="A132" s="212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5"/>
      <c r="P132" s="208" t="s">
        <v>72</v>
      </c>
      <c r="Q132" s="209"/>
      <c r="R132" s="209"/>
      <c r="S132" s="209"/>
      <c r="T132" s="209"/>
      <c r="U132" s="209"/>
      <c r="V132" s="210"/>
      <c r="W132" s="37" t="s">
        <v>73</v>
      </c>
      <c r="X132" s="202">
        <f>IFERROR(SUMPRODUCT(X128:X130*H128:H130),"0")</f>
        <v>210</v>
      </c>
      <c r="Y132" s="202">
        <f>IFERROR(SUMPRODUCT(Y128:Y130*H128:H130),"0")</f>
        <v>210</v>
      </c>
      <c r="Z132" s="37"/>
      <c r="AA132" s="203"/>
      <c r="AB132" s="203"/>
      <c r="AC132" s="203"/>
    </row>
    <row r="133" spans="1:68" ht="16.5" hidden="1" customHeight="1" x14ac:dyDescent="0.25">
      <c r="A133" s="211" t="s">
        <v>214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  <c r="AA133" s="195"/>
      <c r="AB133" s="195"/>
      <c r="AC133" s="195"/>
    </row>
    <row r="134" spans="1:68" ht="14.25" hidden="1" customHeight="1" x14ac:dyDescent="0.25">
      <c r="A134" s="213" t="s">
        <v>142</v>
      </c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  <c r="AA134" s="196"/>
      <c r="AB134" s="196"/>
      <c r="AC134" s="196"/>
    </row>
    <row r="135" spans="1:68" ht="27" hidden="1" customHeight="1" x14ac:dyDescent="0.25">
      <c r="A135" s="54" t="s">
        <v>215</v>
      </c>
      <c r="B135" s="54" t="s">
        <v>216</v>
      </c>
      <c r="C135" s="31">
        <v>4301135279</v>
      </c>
      <c r="D135" s="206">
        <v>4607111035806</v>
      </c>
      <c r="E135" s="207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17"/>
      <c r="R135" s="217"/>
      <c r="S135" s="217"/>
      <c r="T135" s="218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14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5"/>
      <c r="P136" s="208" t="s">
        <v>72</v>
      </c>
      <c r="Q136" s="209"/>
      <c r="R136" s="209"/>
      <c r="S136" s="209"/>
      <c r="T136" s="209"/>
      <c r="U136" s="209"/>
      <c r="V136" s="210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hidden="1" x14ac:dyDescent="0.2">
      <c r="A137" s="212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5"/>
      <c r="P137" s="208" t="s">
        <v>72</v>
      </c>
      <c r="Q137" s="209"/>
      <c r="R137" s="209"/>
      <c r="S137" s="209"/>
      <c r="T137" s="209"/>
      <c r="U137" s="209"/>
      <c r="V137" s="210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hidden="1" customHeight="1" x14ac:dyDescent="0.25">
      <c r="A138" s="211" t="s">
        <v>217</v>
      </c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  <c r="AA138" s="195"/>
      <c r="AB138" s="195"/>
      <c r="AC138" s="195"/>
    </row>
    <row r="139" spans="1:68" ht="14.25" hidden="1" customHeight="1" x14ac:dyDescent="0.25">
      <c r="A139" s="213" t="s">
        <v>218</v>
      </c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  <c r="AA139" s="196"/>
      <c r="AB139" s="196"/>
      <c r="AC139" s="196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6">
        <v>4607111035639</v>
      </c>
      <c r="E140" s="207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17"/>
      <c r="R140" s="217"/>
      <c r="S140" s="217"/>
      <c r="T140" s="218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6">
        <v>4607111035646</v>
      </c>
      <c r="E141" s="207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2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17"/>
      <c r="R141" s="217"/>
      <c r="S141" s="217"/>
      <c r="T141" s="218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14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5"/>
      <c r="P142" s="208" t="s">
        <v>72</v>
      </c>
      <c r="Q142" s="209"/>
      <c r="R142" s="209"/>
      <c r="S142" s="209"/>
      <c r="T142" s="209"/>
      <c r="U142" s="209"/>
      <c r="V142" s="210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hidden="1" x14ac:dyDescent="0.2">
      <c r="A143" s="212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5"/>
      <c r="P143" s="208" t="s">
        <v>72</v>
      </c>
      <c r="Q143" s="209"/>
      <c r="R143" s="209"/>
      <c r="S143" s="209"/>
      <c r="T143" s="209"/>
      <c r="U143" s="209"/>
      <c r="V143" s="210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hidden="1" customHeight="1" x14ac:dyDescent="0.25">
      <c r="A144" s="211" t="s">
        <v>225</v>
      </c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  <c r="AA144" s="195"/>
      <c r="AB144" s="195"/>
      <c r="AC144" s="195"/>
    </row>
    <row r="145" spans="1:68" ht="14.25" hidden="1" customHeight="1" x14ac:dyDescent="0.25">
      <c r="A145" s="213" t="s">
        <v>142</v>
      </c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  <c r="AA145" s="196"/>
      <c r="AB145" s="196"/>
      <c r="AC145" s="196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6">
        <v>4607111036568</v>
      </c>
      <c r="E146" s="207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0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17"/>
      <c r="R146" s="217"/>
      <c r="S146" s="217"/>
      <c r="T146" s="218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14"/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5"/>
      <c r="P147" s="208" t="s">
        <v>72</v>
      </c>
      <c r="Q147" s="209"/>
      <c r="R147" s="209"/>
      <c r="S147" s="209"/>
      <c r="T147" s="209"/>
      <c r="U147" s="209"/>
      <c r="V147" s="210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hidden="1" x14ac:dyDescent="0.2">
      <c r="A148" s="212"/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5"/>
      <c r="P148" s="208" t="s">
        <v>72</v>
      </c>
      <c r="Q148" s="209"/>
      <c r="R148" s="209"/>
      <c r="S148" s="209"/>
      <c r="T148" s="209"/>
      <c r="U148" s="209"/>
      <c r="V148" s="210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hidden="1" customHeight="1" x14ac:dyDescent="0.2">
      <c r="A149" s="241" t="s">
        <v>228</v>
      </c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48"/>
      <c r="AB149" s="48"/>
      <c r="AC149" s="48"/>
    </row>
    <row r="150" spans="1:68" ht="16.5" hidden="1" customHeight="1" x14ac:dyDescent="0.25">
      <c r="A150" s="211" t="s">
        <v>229</v>
      </c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  <c r="AA150" s="195"/>
      <c r="AB150" s="195"/>
      <c r="AC150" s="195"/>
    </row>
    <row r="151" spans="1:68" ht="14.25" hidden="1" customHeight="1" x14ac:dyDescent="0.25">
      <c r="A151" s="213" t="s">
        <v>142</v>
      </c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  <c r="AA151" s="196"/>
      <c r="AB151" s="196"/>
      <c r="AC151" s="196"/>
    </row>
    <row r="152" spans="1:68" ht="27" hidden="1" customHeight="1" x14ac:dyDescent="0.25">
      <c r="A152" s="54" t="s">
        <v>230</v>
      </c>
      <c r="B152" s="54" t="s">
        <v>231</v>
      </c>
      <c r="C152" s="31">
        <v>4301135679</v>
      </c>
      <c r="D152" s="206">
        <v>4620207490372</v>
      </c>
      <c r="E152" s="207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6" t="s">
        <v>232</v>
      </c>
      <c r="Q152" s="217"/>
      <c r="R152" s="217"/>
      <c r="S152" s="217"/>
      <c r="T152" s="218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233</v>
      </c>
      <c r="B153" s="54" t="s">
        <v>234</v>
      </c>
      <c r="C153" s="31">
        <v>4301135317</v>
      </c>
      <c r="D153" s="206">
        <v>4607111039057</v>
      </c>
      <c r="E153" s="207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31" t="s">
        <v>235</v>
      </c>
      <c r="Q153" s="217"/>
      <c r="R153" s="217"/>
      <c r="S153" s="217"/>
      <c r="T153" s="218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14"/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5"/>
      <c r="P154" s="208" t="s">
        <v>72</v>
      </c>
      <c r="Q154" s="209"/>
      <c r="R154" s="209"/>
      <c r="S154" s="209"/>
      <c r="T154" s="209"/>
      <c r="U154" s="209"/>
      <c r="V154" s="210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hidden="1" x14ac:dyDescent="0.2">
      <c r="A155" s="212"/>
      <c r="B155" s="212"/>
      <c r="C155" s="212"/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5"/>
      <c r="P155" s="208" t="s">
        <v>72</v>
      </c>
      <c r="Q155" s="209"/>
      <c r="R155" s="209"/>
      <c r="S155" s="209"/>
      <c r="T155" s="209"/>
      <c r="U155" s="209"/>
      <c r="V155" s="210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hidden="1" customHeight="1" x14ac:dyDescent="0.25">
      <c r="A156" s="211" t="s">
        <v>236</v>
      </c>
      <c r="B156" s="212"/>
      <c r="C156" s="212"/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  <c r="AA156" s="195"/>
      <c r="AB156" s="195"/>
      <c r="AC156" s="195"/>
    </row>
    <row r="157" spans="1:68" ht="14.25" hidden="1" customHeight="1" x14ac:dyDescent="0.25">
      <c r="A157" s="213" t="s">
        <v>64</v>
      </c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  <c r="AA157" s="196"/>
      <c r="AB157" s="196"/>
      <c r="AC157" s="196"/>
    </row>
    <row r="158" spans="1:68" ht="16.5" hidden="1" customHeight="1" x14ac:dyDescent="0.25">
      <c r="A158" s="54" t="s">
        <v>237</v>
      </c>
      <c r="B158" s="54" t="s">
        <v>238</v>
      </c>
      <c r="C158" s="31">
        <v>4301071062</v>
      </c>
      <c r="D158" s="206">
        <v>4607111036384</v>
      </c>
      <c r="E158" s="207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1" t="s">
        <v>239</v>
      </c>
      <c r="Q158" s="217"/>
      <c r="R158" s="217"/>
      <c r="S158" s="217"/>
      <c r="T158" s="218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6">
        <v>4640242180250</v>
      </c>
      <c r="E159" s="207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36" t="s">
        <v>242</v>
      </c>
      <c r="Q159" s="217"/>
      <c r="R159" s="217"/>
      <c r="S159" s="217"/>
      <c r="T159" s="218"/>
      <c r="U159" s="34"/>
      <c r="V159" s="34"/>
      <c r="W159" s="35" t="s">
        <v>70</v>
      </c>
      <c r="X159" s="200">
        <v>12</v>
      </c>
      <c r="Y159" s="20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6">
        <v>4607111036216</v>
      </c>
      <c r="E160" s="207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9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17"/>
      <c r="R160" s="217"/>
      <c r="S160" s="217"/>
      <c r="T160" s="218"/>
      <c r="U160" s="34"/>
      <c r="V160" s="34"/>
      <c r="W160" s="35" t="s">
        <v>70</v>
      </c>
      <c r="X160" s="200">
        <v>12</v>
      </c>
      <c r="Y160" s="201">
        <f>IFERROR(IF(X160="","",X160),"")</f>
        <v>12</v>
      </c>
      <c r="Z160" s="36">
        <f>IFERROR(IF(X160="","",X160*0.00866),"")</f>
        <v>0.10391999999999998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63.192</v>
      </c>
      <c r="BN160" s="67">
        <f>IFERROR(Y160*I160,"0")</f>
        <v>63.192</v>
      </c>
      <c r="BO160" s="67">
        <f>IFERROR(X160/J160,"0")</f>
        <v>8.3333333333333329E-2</v>
      </c>
      <c r="BP160" s="67">
        <f>IFERROR(Y160/J160,"0")</f>
        <v>8.3333333333333329E-2</v>
      </c>
    </row>
    <row r="161" spans="1:68" ht="27" hidden="1" customHeight="1" x14ac:dyDescent="0.25">
      <c r="A161" s="54" t="s">
        <v>245</v>
      </c>
      <c r="B161" s="54" t="s">
        <v>246</v>
      </c>
      <c r="C161" s="31">
        <v>4301071027</v>
      </c>
      <c r="D161" s="206">
        <v>4607111036278</v>
      </c>
      <c r="E161" s="207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40" t="s">
        <v>247</v>
      </c>
      <c r="Q161" s="217"/>
      <c r="R161" s="217"/>
      <c r="S161" s="217"/>
      <c r="T161" s="218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4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5"/>
      <c r="P162" s="208" t="s">
        <v>72</v>
      </c>
      <c r="Q162" s="209"/>
      <c r="R162" s="209"/>
      <c r="S162" s="209"/>
      <c r="T162" s="209"/>
      <c r="U162" s="209"/>
      <c r="V162" s="210"/>
      <c r="W162" s="37" t="s">
        <v>70</v>
      </c>
      <c r="X162" s="202">
        <f>IFERROR(SUM(X158:X161),"0")</f>
        <v>24</v>
      </c>
      <c r="Y162" s="202">
        <f>IFERROR(SUM(Y158:Y161),"0")</f>
        <v>24</v>
      </c>
      <c r="Z162" s="202">
        <f>IFERROR(IF(Z158="",0,Z158),"0")+IFERROR(IF(Z159="",0,Z159),"0")+IFERROR(IF(Z160="",0,Z160),"0")+IFERROR(IF(Z161="",0,Z161),"0")</f>
        <v>0.20783999999999997</v>
      </c>
      <c r="AA162" s="203"/>
      <c r="AB162" s="203"/>
      <c r="AC162" s="203"/>
    </row>
    <row r="163" spans="1:68" x14ac:dyDescent="0.2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5"/>
      <c r="P163" s="208" t="s">
        <v>72</v>
      </c>
      <c r="Q163" s="209"/>
      <c r="R163" s="209"/>
      <c r="S163" s="209"/>
      <c r="T163" s="209"/>
      <c r="U163" s="209"/>
      <c r="V163" s="210"/>
      <c r="W163" s="37" t="s">
        <v>73</v>
      </c>
      <c r="X163" s="202">
        <f>IFERROR(SUMPRODUCT(X158:X161*H158:H161),"0")</f>
        <v>120</v>
      </c>
      <c r="Y163" s="202">
        <f>IFERROR(SUMPRODUCT(Y158:Y161*H158:H161),"0")</f>
        <v>120</v>
      </c>
      <c r="Z163" s="37"/>
      <c r="AA163" s="203"/>
      <c r="AB163" s="203"/>
      <c r="AC163" s="203"/>
    </row>
    <row r="164" spans="1:68" ht="14.25" hidden="1" customHeight="1" x14ac:dyDescent="0.25">
      <c r="A164" s="213" t="s">
        <v>248</v>
      </c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196"/>
      <c r="AB164" s="196"/>
      <c r="AC164" s="196"/>
    </row>
    <row r="165" spans="1:68" ht="27" hidden="1" customHeight="1" x14ac:dyDescent="0.25">
      <c r="A165" s="54" t="s">
        <v>249</v>
      </c>
      <c r="B165" s="54" t="s">
        <v>250</v>
      </c>
      <c r="C165" s="31">
        <v>4301080153</v>
      </c>
      <c r="D165" s="206">
        <v>4607111036827</v>
      </c>
      <c r="E165" s="207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17"/>
      <c r="R165" s="217"/>
      <c r="S165" s="217"/>
      <c r="T165" s="218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251</v>
      </c>
      <c r="B166" s="54" t="s">
        <v>252</v>
      </c>
      <c r="C166" s="31">
        <v>4301080154</v>
      </c>
      <c r="D166" s="206">
        <v>4607111036834</v>
      </c>
      <c r="E166" s="207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17"/>
      <c r="R166" s="217"/>
      <c r="S166" s="217"/>
      <c r="T166" s="218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14"/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5"/>
      <c r="P167" s="208" t="s">
        <v>72</v>
      </c>
      <c r="Q167" s="209"/>
      <c r="R167" s="209"/>
      <c r="S167" s="209"/>
      <c r="T167" s="209"/>
      <c r="U167" s="209"/>
      <c r="V167" s="210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hidden="1" x14ac:dyDescent="0.2">
      <c r="A168" s="212"/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5"/>
      <c r="P168" s="208" t="s">
        <v>72</v>
      </c>
      <c r="Q168" s="209"/>
      <c r="R168" s="209"/>
      <c r="S168" s="209"/>
      <c r="T168" s="209"/>
      <c r="U168" s="209"/>
      <c r="V168" s="210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hidden="1" customHeight="1" x14ac:dyDescent="0.2">
      <c r="A169" s="241" t="s">
        <v>253</v>
      </c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48"/>
      <c r="AB169" s="48"/>
      <c r="AC169" s="48"/>
    </row>
    <row r="170" spans="1:68" ht="16.5" hidden="1" customHeight="1" x14ac:dyDescent="0.25">
      <c r="A170" s="211" t="s">
        <v>254</v>
      </c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  <c r="AA170" s="195"/>
      <c r="AB170" s="195"/>
      <c r="AC170" s="195"/>
    </row>
    <row r="171" spans="1:68" ht="14.25" hidden="1" customHeight="1" x14ac:dyDescent="0.25">
      <c r="A171" s="213" t="s">
        <v>76</v>
      </c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  <c r="AA171" s="196"/>
      <c r="AB171" s="196"/>
      <c r="AC171" s="196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6">
        <v>4607111035721</v>
      </c>
      <c r="E172" s="207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17"/>
      <c r="R172" s="217"/>
      <c r="S172" s="217"/>
      <c r="T172" s="218"/>
      <c r="U172" s="34"/>
      <c r="V172" s="34"/>
      <c r="W172" s="35" t="s">
        <v>70</v>
      </c>
      <c r="X172" s="200">
        <v>98</v>
      </c>
      <c r="Y172" s="201">
        <f>IFERROR(IF(X172="","",X172),"")</f>
        <v>98</v>
      </c>
      <c r="Z172" s="36">
        <f>IFERROR(IF(X172="","",X172*0.01788),"")</f>
        <v>1.75224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6">
        <v>4607111035691</v>
      </c>
      <c r="E173" s="207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17"/>
      <c r="R173" s="217"/>
      <c r="S173" s="217"/>
      <c r="T173" s="218"/>
      <c r="U173" s="34"/>
      <c r="V173" s="34"/>
      <c r="W173" s="35" t="s">
        <v>70</v>
      </c>
      <c r="X173" s="200">
        <v>112</v>
      </c>
      <c r="Y173" s="201">
        <f>IFERROR(IF(X173="","",X173),"")</f>
        <v>112</v>
      </c>
      <c r="Z173" s="36">
        <f>IFERROR(IF(X173="","",X173*0.01788),"")</f>
        <v>2.0025599999999999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379.45600000000002</v>
      </c>
      <c r="BN173" s="67">
        <f>IFERROR(Y173*I173,"0")</f>
        <v>379.45600000000002</v>
      </c>
      <c r="BO173" s="67">
        <f>IFERROR(X173/J173,"0")</f>
        <v>1.6</v>
      </c>
      <c r="BP173" s="67">
        <f>IFERROR(Y173/J173,"0")</f>
        <v>1.6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6">
        <v>4607111038487</v>
      </c>
      <c r="E174" s="207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17"/>
      <c r="R174" s="217"/>
      <c r="S174" s="217"/>
      <c r="T174" s="218"/>
      <c r="U174" s="34"/>
      <c r="V174" s="34"/>
      <c r="W174" s="35" t="s">
        <v>70</v>
      </c>
      <c r="X174" s="200">
        <v>28</v>
      </c>
      <c r="Y174" s="201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4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5"/>
      <c r="P175" s="208" t="s">
        <v>72</v>
      </c>
      <c r="Q175" s="209"/>
      <c r="R175" s="209"/>
      <c r="S175" s="209"/>
      <c r="T175" s="209"/>
      <c r="U175" s="209"/>
      <c r="V175" s="210"/>
      <c r="W175" s="37" t="s">
        <v>70</v>
      </c>
      <c r="X175" s="202">
        <f>IFERROR(SUM(X172:X174),"0")</f>
        <v>238</v>
      </c>
      <c r="Y175" s="202">
        <f>IFERROR(SUM(Y172:Y174),"0")</f>
        <v>238</v>
      </c>
      <c r="Z175" s="202">
        <f>IFERROR(IF(Z172="",0,Z172),"0")+IFERROR(IF(Z173="",0,Z173),"0")+IFERROR(IF(Z174="",0,Z174),"0")</f>
        <v>4.2554400000000001</v>
      </c>
      <c r="AA175" s="203"/>
      <c r="AB175" s="203"/>
      <c r="AC175" s="203"/>
    </row>
    <row r="176" spans="1:68" x14ac:dyDescent="0.2">
      <c r="A176" s="212"/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5"/>
      <c r="P176" s="208" t="s">
        <v>72</v>
      </c>
      <c r="Q176" s="209"/>
      <c r="R176" s="209"/>
      <c r="S176" s="209"/>
      <c r="T176" s="209"/>
      <c r="U176" s="209"/>
      <c r="V176" s="210"/>
      <c r="W176" s="37" t="s">
        <v>73</v>
      </c>
      <c r="X176" s="202">
        <f>IFERROR(SUMPRODUCT(X172:X174*H172:H174),"0")</f>
        <v>714</v>
      </c>
      <c r="Y176" s="202">
        <f>IFERROR(SUMPRODUCT(Y172:Y174*H172:H174),"0")</f>
        <v>714</v>
      </c>
      <c r="Z176" s="37"/>
      <c r="AA176" s="203"/>
      <c r="AB176" s="203"/>
      <c r="AC176" s="203"/>
    </row>
    <row r="177" spans="1:68" ht="14.25" hidden="1" customHeight="1" x14ac:dyDescent="0.25">
      <c r="A177" s="213" t="s">
        <v>261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196"/>
      <c r="AB177" s="196"/>
      <c r="AC177" s="196"/>
    </row>
    <row r="178" spans="1:68" ht="27" hidden="1" customHeight="1" x14ac:dyDescent="0.25">
      <c r="A178" s="54" t="s">
        <v>262</v>
      </c>
      <c r="B178" s="54" t="s">
        <v>263</v>
      </c>
      <c r="C178" s="31">
        <v>4301051319</v>
      </c>
      <c r="D178" s="206">
        <v>4680115881204</v>
      </c>
      <c r="E178" s="207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17"/>
      <c r="R178" s="217"/>
      <c r="S178" s="217"/>
      <c r="T178" s="218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4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5"/>
      <c r="P179" s="208" t="s">
        <v>72</v>
      </c>
      <c r="Q179" s="209"/>
      <c r="R179" s="209"/>
      <c r="S179" s="209"/>
      <c r="T179" s="209"/>
      <c r="U179" s="209"/>
      <c r="V179" s="210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hidden="1" x14ac:dyDescent="0.2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5"/>
      <c r="P180" s="208" t="s">
        <v>72</v>
      </c>
      <c r="Q180" s="209"/>
      <c r="R180" s="209"/>
      <c r="S180" s="209"/>
      <c r="T180" s="209"/>
      <c r="U180" s="209"/>
      <c r="V180" s="210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hidden="1" customHeight="1" x14ac:dyDescent="0.2">
      <c r="A181" s="241" t="s">
        <v>266</v>
      </c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48"/>
      <c r="AB181" s="48"/>
      <c r="AC181" s="48"/>
    </row>
    <row r="182" spans="1:68" ht="16.5" hidden="1" customHeight="1" x14ac:dyDescent="0.25">
      <c r="A182" s="211" t="s">
        <v>267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  <c r="AA182" s="195"/>
      <c r="AB182" s="195"/>
      <c r="AC182" s="195"/>
    </row>
    <row r="183" spans="1:68" ht="14.25" hidden="1" customHeight="1" x14ac:dyDescent="0.25">
      <c r="A183" s="213" t="s">
        <v>64</v>
      </c>
      <c r="B183" s="212"/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196"/>
      <c r="AB183" s="196"/>
      <c r="AC183" s="196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6">
        <v>4607111037022</v>
      </c>
      <c r="E184" s="207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17"/>
      <c r="R184" s="217"/>
      <c r="S184" s="217"/>
      <c r="T184" s="218"/>
      <c r="U184" s="34"/>
      <c r="V184" s="34"/>
      <c r="W184" s="35" t="s">
        <v>70</v>
      </c>
      <c r="X184" s="200">
        <v>108</v>
      </c>
      <c r="Y184" s="201">
        <f>IFERROR(IF(X184="","",X184),"")</f>
        <v>108</v>
      </c>
      <c r="Z184" s="36">
        <f>IFERROR(IF(X184="","",X184*0.0155),"")</f>
        <v>1.6739999999999999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633.96</v>
      </c>
      <c r="BN184" s="67">
        <f>IFERROR(Y184*I184,"0")</f>
        <v>633.96</v>
      </c>
      <c r="BO184" s="67">
        <f>IFERROR(X184/J184,"0")</f>
        <v>1.2857142857142858</v>
      </c>
      <c r="BP184" s="67">
        <f>IFERROR(Y184/J184,"0")</f>
        <v>1.2857142857142858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4301070990</v>
      </c>
      <c r="D185" s="206">
        <v>4607111038494</v>
      </c>
      <c r="E185" s="207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17"/>
      <c r="R185" s="217"/>
      <c r="S185" s="217"/>
      <c r="T185" s="218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6">
        <v>4607111038135</v>
      </c>
      <c r="E186" s="207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17"/>
      <c r="R186" s="217"/>
      <c r="S186" s="217"/>
      <c r="T186" s="218"/>
      <c r="U186" s="34"/>
      <c r="V186" s="34"/>
      <c r="W186" s="35" t="s">
        <v>70</v>
      </c>
      <c r="X186" s="200">
        <v>12</v>
      </c>
      <c r="Y186" s="201">
        <f>IFERROR(IF(X186="","",X186),"")</f>
        <v>12</v>
      </c>
      <c r="Z186" s="36">
        <f>IFERROR(IF(X186="","",X186*0.0155),"")</f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x14ac:dyDescent="0.2">
      <c r="A187" s="214"/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5"/>
      <c r="P187" s="208" t="s">
        <v>72</v>
      </c>
      <c r="Q187" s="209"/>
      <c r="R187" s="209"/>
      <c r="S187" s="209"/>
      <c r="T187" s="209"/>
      <c r="U187" s="209"/>
      <c r="V187" s="210"/>
      <c r="W187" s="37" t="s">
        <v>70</v>
      </c>
      <c r="X187" s="202">
        <f>IFERROR(SUM(X184:X186),"0")</f>
        <v>120</v>
      </c>
      <c r="Y187" s="202">
        <f>IFERROR(SUM(Y184:Y186),"0")</f>
        <v>120</v>
      </c>
      <c r="Z187" s="202">
        <f>IFERROR(IF(Z184="",0,Z184),"0")+IFERROR(IF(Z185="",0,Z185),"0")+IFERROR(IF(Z186="",0,Z186),"0")</f>
        <v>1.8599999999999999</v>
      </c>
      <c r="AA187" s="203"/>
      <c r="AB187" s="203"/>
      <c r="AC187" s="203"/>
    </row>
    <row r="188" spans="1:68" x14ac:dyDescent="0.2">
      <c r="A188" s="212"/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5"/>
      <c r="P188" s="208" t="s">
        <v>72</v>
      </c>
      <c r="Q188" s="209"/>
      <c r="R188" s="209"/>
      <c r="S188" s="209"/>
      <c r="T188" s="209"/>
      <c r="U188" s="209"/>
      <c r="V188" s="210"/>
      <c r="W188" s="37" t="s">
        <v>73</v>
      </c>
      <c r="X188" s="202">
        <f>IFERROR(SUMPRODUCT(X184:X186*H184:H186),"0")</f>
        <v>672</v>
      </c>
      <c r="Y188" s="202">
        <f>IFERROR(SUMPRODUCT(Y184:Y186*H184:H186),"0")</f>
        <v>672</v>
      </c>
      <c r="Z188" s="37"/>
      <c r="AA188" s="203"/>
      <c r="AB188" s="203"/>
      <c r="AC188" s="203"/>
    </row>
    <row r="189" spans="1:68" ht="16.5" hidden="1" customHeight="1" x14ac:dyDescent="0.25">
      <c r="A189" s="211" t="s">
        <v>274</v>
      </c>
      <c r="B189" s="212"/>
      <c r="C189" s="212"/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  <c r="AA189" s="195"/>
      <c r="AB189" s="195"/>
      <c r="AC189" s="195"/>
    </row>
    <row r="190" spans="1:68" ht="14.25" hidden="1" customHeight="1" x14ac:dyDescent="0.25">
      <c r="A190" s="213" t="s">
        <v>64</v>
      </c>
      <c r="B190" s="212"/>
      <c r="C190" s="212"/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  <c r="AA190" s="196"/>
      <c r="AB190" s="196"/>
      <c r="AC190" s="196"/>
    </row>
    <row r="191" spans="1:68" ht="27" hidden="1" customHeight="1" x14ac:dyDescent="0.25">
      <c r="A191" s="54" t="s">
        <v>275</v>
      </c>
      <c r="B191" s="54" t="s">
        <v>276</v>
      </c>
      <c r="C191" s="31">
        <v>4301070996</v>
      </c>
      <c r="D191" s="206">
        <v>4607111038654</v>
      </c>
      <c r="E191" s="207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17"/>
      <c r="R191" s="217"/>
      <c r="S191" s="217"/>
      <c r="T191" s="218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4301070997</v>
      </c>
      <c r="D192" s="206">
        <v>4607111038586</v>
      </c>
      <c r="E192" s="207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17"/>
      <c r="R192" s="217"/>
      <c r="S192" s="217"/>
      <c r="T192" s="218"/>
      <c r="U192" s="34"/>
      <c r="V192" s="34"/>
      <c r="W192" s="35" t="s">
        <v>70</v>
      </c>
      <c r="X192" s="200">
        <v>0</v>
      </c>
      <c r="Y192" s="20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4301070962</v>
      </c>
      <c r="D193" s="206">
        <v>4607111038609</v>
      </c>
      <c r="E193" s="207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17"/>
      <c r="R193" s="217"/>
      <c r="S193" s="217"/>
      <c r="T193" s="218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4301070963</v>
      </c>
      <c r="D194" s="206">
        <v>4607111038630</v>
      </c>
      <c r="E194" s="207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17"/>
      <c r="R194" s="217"/>
      <c r="S194" s="217"/>
      <c r="T194" s="218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4301070959</v>
      </c>
      <c r="D195" s="206">
        <v>4607111038616</v>
      </c>
      <c r="E195" s="207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17"/>
      <c r="R195" s="217"/>
      <c r="S195" s="217"/>
      <c r="T195" s="218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6">
        <v>4607111038623</v>
      </c>
      <c r="E196" s="207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17"/>
      <c r="R196" s="217"/>
      <c r="S196" s="217"/>
      <c r="T196" s="218"/>
      <c r="U196" s="34"/>
      <c r="V196" s="34"/>
      <c r="W196" s="35" t="s">
        <v>70</v>
      </c>
      <c r="X196" s="200">
        <v>36</v>
      </c>
      <c r="Y196" s="201">
        <f t="shared" si="18"/>
        <v>36</v>
      </c>
      <c r="Z196" s="36">
        <f t="shared" si="19"/>
        <v>0.55800000000000005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211.32</v>
      </c>
      <c r="BN196" s="67">
        <f t="shared" si="21"/>
        <v>211.32</v>
      </c>
      <c r="BO196" s="67">
        <f t="shared" si="22"/>
        <v>0.42857142857142855</v>
      </c>
      <c r="BP196" s="67">
        <f t="shared" si="23"/>
        <v>0.42857142857142855</v>
      </c>
    </row>
    <row r="197" spans="1:68" x14ac:dyDescent="0.2">
      <c r="A197" s="214"/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5"/>
      <c r="P197" s="208" t="s">
        <v>72</v>
      </c>
      <c r="Q197" s="209"/>
      <c r="R197" s="209"/>
      <c r="S197" s="209"/>
      <c r="T197" s="209"/>
      <c r="U197" s="209"/>
      <c r="V197" s="210"/>
      <c r="W197" s="37" t="s">
        <v>70</v>
      </c>
      <c r="X197" s="202">
        <f>IFERROR(SUM(X191:X196),"0")</f>
        <v>36</v>
      </c>
      <c r="Y197" s="202">
        <f>IFERROR(SUM(Y191:Y196),"0")</f>
        <v>36</v>
      </c>
      <c r="Z197" s="202">
        <f>IFERROR(IF(Z191="",0,Z191),"0")+IFERROR(IF(Z192="",0,Z192),"0")+IFERROR(IF(Z193="",0,Z193),"0")+IFERROR(IF(Z194="",0,Z194),"0")+IFERROR(IF(Z195="",0,Z195),"0")+IFERROR(IF(Z196="",0,Z196),"0")</f>
        <v>0.55800000000000005</v>
      </c>
      <c r="AA197" s="203"/>
      <c r="AB197" s="203"/>
      <c r="AC197" s="203"/>
    </row>
    <row r="198" spans="1:68" x14ac:dyDescent="0.2">
      <c r="A198" s="212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5"/>
      <c r="P198" s="208" t="s">
        <v>72</v>
      </c>
      <c r="Q198" s="209"/>
      <c r="R198" s="209"/>
      <c r="S198" s="209"/>
      <c r="T198" s="209"/>
      <c r="U198" s="209"/>
      <c r="V198" s="210"/>
      <c r="W198" s="37" t="s">
        <v>73</v>
      </c>
      <c r="X198" s="202">
        <f>IFERROR(SUMPRODUCT(X191:X196*H191:H196),"0")</f>
        <v>201.6</v>
      </c>
      <c r="Y198" s="202">
        <f>IFERROR(SUMPRODUCT(Y191:Y196*H191:H196),"0")</f>
        <v>201.6</v>
      </c>
      <c r="Z198" s="37"/>
      <c r="AA198" s="203"/>
      <c r="AB198" s="203"/>
      <c r="AC198" s="203"/>
    </row>
    <row r="199" spans="1:68" ht="16.5" hidden="1" customHeight="1" x14ac:dyDescent="0.25">
      <c r="A199" s="211" t="s">
        <v>287</v>
      </c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  <c r="AA199" s="195"/>
      <c r="AB199" s="195"/>
      <c r="AC199" s="195"/>
    </row>
    <row r="200" spans="1:68" ht="14.25" hidden="1" customHeight="1" x14ac:dyDescent="0.25">
      <c r="A200" s="213" t="s">
        <v>64</v>
      </c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  <c r="AA200" s="196"/>
      <c r="AB200" s="196"/>
      <c r="AC200" s="196"/>
    </row>
    <row r="201" spans="1:68" ht="27" hidden="1" customHeight="1" x14ac:dyDescent="0.25">
      <c r="A201" s="54" t="s">
        <v>288</v>
      </c>
      <c r="B201" s="54" t="s">
        <v>289</v>
      </c>
      <c r="C201" s="31">
        <v>4301070915</v>
      </c>
      <c r="D201" s="206">
        <v>4607111035882</v>
      </c>
      <c r="E201" s="207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17"/>
      <c r="R201" s="217"/>
      <c r="S201" s="217"/>
      <c r="T201" s="218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06">
        <v>4607111035905</v>
      </c>
      <c r="E202" s="207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17"/>
      <c r="R202" s="217"/>
      <c r="S202" s="217"/>
      <c r="T202" s="218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4301070917</v>
      </c>
      <c r="D203" s="206">
        <v>4607111035912</v>
      </c>
      <c r="E203" s="207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17"/>
      <c r="R203" s="217"/>
      <c r="S203" s="217"/>
      <c r="T203" s="218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6">
        <v>4607111035929</v>
      </c>
      <c r="E204" s="207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27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17"/>
      <c r="R204" s="217"/>
      <c r="S204" s="217"/>
      <c r="T204" s="218"/>
      <c r="U204" s="34"/>
      <c r="V204" s="34"/>
      <c r="W204" s="35" t="s">
        <v>70</v>
      </c>
      <c r="X204" s="200">
        <v>12</v>
      </c>
      <c r="Y204" s="201">
        <f>IFERROR(IF(X204="","",X204),"")</f>
        <v>12</v>
      </c>
      <c r="Z204" s="36">
        <f>IFERROR(IF(X204="","",X204*0.0155),"")</f>
        <v>0.186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14"/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5"/>
      <c r="P205" s="208" t="s">
        <v>72</v>
      </c>
      <c r="Q205" s="209"/>
      <c r="R205" s="209"/>
      <c r="S205" s="209"/>
      <c r="T205" s="209"/>
      <c r="U205" s="209"/>
      <c r="V205" s="210"/>
      <c r="W205" s="37" t="s">
        <v>70</v>
      </c>
      <c r="X205" s="202">
        <f>IFERROR(SUM(X201:X204),"0")</f>
        <v>12</v>
      </c>
      <c r="Y205" s="202">
        <f>IFERROR(SUM(Y201:Y204),"0")</f>
        <v>12</v>
      </c>
      <c r="Z205" s="202">
        <f>IFERROR(IF(Z201="",0,Z201),"0")+IFERROR(IF(Z202="",0,Z202),"0")+IFERROR(IF(Z203="",0,Z203),"0")+IFERROR(IF(Z204="",0,Z204),"0")</f>
        <v>0.186</v>
      </c>
      <c r="AA205" s="203"/>
      <c r="AB205" s="203"/>
      <c r="AC205" s="203"/>
    </row>
    <row r="206" spans="1:68" x14ac:dyDescent="0.2">
      <c r="A206" s="212"/>
      <c r="B206" s="212"/>
      <c r="C206" s="212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5"/>
      <c r="P206" s="208" t="s">
        <v>72</v>
      </c>
      <c r="Q206" s="209"/>
      <c r="R206" s="209"/>
      <c r="S206" s="209"/>
      <c r="T206" s="209"/>
      <c r="U206" s="209"/>
      <c r="V206" s="210"/>
      <c r="W206" s="37" t="s">
        <v>73</v>
      </c>
      <c r="X206" s="202">
        <f>IFERROR(SUMPRODUCT(X201:X204*H201:H204),"0")</f>
        <v>86.4</v>
      </c>
      <c r="Y206" s="202">
        <f>IFERROR(SUMPRODUCT(Y201:Y204*H201:H204),"0")</f>
        <v>86.4</v>
      </c>
      <c r="Z206" s="37"/>
      <c r="AA206" s="203"/>
      <c r="AB206" s="203"/>
      <c r="AC206" s="203"/>
    </row>
    <row r="207" spans="1:68" ht="16.5" hidden="1" customHeight="1" x14ac:dyDescent="0.25">
      <c r="A207" s="211" t="s">
        <v>296</v>
      </c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  <c r="AA207" s="195"/>
      <c r="AB207" s="195"/>
      <c r="AC207" s="195"/>
    </row>
    <row r="208" spans="1:68" ht="14.25" hidden="1" customHeight="1" x14ac:dyDescent="0.25">
      <c r="A208" s="213" t="s">
        <v>64</v>
      </c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  <c r="AA208" s="196"/>
      <c r="AB208" s="196"/>
      <c r="AC208" s="196"/>
    </row>
    <row r="209" spans="1:68" ht="16.5" hidden="1" customHeight="1" x14ac:dyDescent="0.25">
      <c r="A209" s="54" t="s">
        <v>297</v>
      </c>
      <c r="B209" s="54" t="s">
        <v>298</v>
      </c>
      <c r="C209" s="31">
        <v>4301071063</v>
      </c>
      <c r="D209" s="206">
        <v>4607111039019</v>
      </c>
      <c r="E209" s="207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91" t="s">
        <v>299</v>
      </c>
      <c r="Q209" s="217"/>
      <c r="R209" s="217"/>
      <c r="S209" s="217"/>
      <c r="T209" s="218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hidden="1" customHeight="1" x14ac:dyDescent="0.25">
      <c r="A210" s="54" t="s">
        <v>300</v>
      </c>
      <c r="B210" s="54" t="s">
        <v>301</v>
      </c>
      <c r="C210" s="31">
        <v>4301071000</v>
      </c>
      <c r="D210" s="206">
        <v>4607111038708</v>
      </c>
      <c r="E210" s="207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17"/>
      <c r="R210" s="217"/>
      <c r="S210" s="217"/>
      <c r="T210" s="218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14"/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5"/>
      <c r="P211" s="208" t="s">
        <v>72</v>
      </c>
      <c r="Q211" s="209"/>
      <c r="R211" s="209"/>
      <c r="S211" s="209"/>
      <c r="T211" s="209"/>
      <c r="U211" s="209"/>
      <c r="V211" s="210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hidden="1" x14ac:dyDescent="0.2">
      <c r="A212" s="212"/>
      <c r="B212" s="212"/>
      <c r="C212" s="212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5"/>
      <c r="P212" s="208" t="s">
        <v>72</v>
      </c>
      <c r="Q212" s="209"/>
      <c r="R212" s="209"/>
      <c r="S212" s="209"/>
      <c r="T212" s="209"/>
      <c r="U212" s="209"/>
      <c r="V212" s="210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hidden="1" customHeight="1" x14ac:dyDescent="0.2">
      <c r="A213" s="241" t="s">
        <v>302</v>
      </c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  <c r="AA213" s="48"/>
      <c r="AB213" s="48"/>
      <c r="AC213" s="48"/>
    </row>
    <row r="214" spans="1:68" ht="16.5" hidden="1" customHeight="1" x14ac:dyDescent="0.25">
      <c r="A214" s="211" t="s">
        <v>303</v>
      </c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  <c r="AA214" s="195"/>
      <c r="AB214" s="195"/>
      <c r="AC214" s="195"/>
    </row>
    <row r="215" spans="1:68" ht="14.25" hidden="1" customHeight="1" x14ac:dyDescent="0.25">
      <c r="A215" s="213" t="s">
        <v>64</v>
      </c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  <c r="AA215" s="196"/>
      <c r="AB215" s="196"/>
      <c r="AC215" s="196"/>
    </row>
    <row r="216" spans="1:68" ht="27" hidden="1" customHeight="1" x14ac:dyDescent="0.25">
      <c r="A216" s="54" t="s">
        <v>304</v>
      </c>
      <c r="B216" s="54" t="s">
        <v>305</v>
      </c>
      <c r="C216" s="31">
        <v>4301071036</v>
      </c>
      <c r="D216" s="206">
        <v>4607111036162</v>
      </c>
      <c r="E216" s="207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4" t="s">
        <v>306</v>
      </c>
      <c r="Q216" s="217"/>
      <c r="R216" s="217"/>
      <c r="S216" s="217"/>
      <c r="T216" s="218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14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5"/>
      <c r="P217" s="208" t="s">
        <v>72</v>
      </c>
      <c r="Q217" s="209"/>
      <c r="R217" s="209"/>
      <c r="S217" s="209"/>
      <c r="T217" s="209"/>
      <c r="U217" s="209"/>
      <c r="V217" s="210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hidden="1" x14ac:dyDescent="0.2">
      <c r="A218" s="212"/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5"/>
      <c r="P218" s="208" t="s">
        <v>72</v>
      </c>
      <c r="Q218" s="209"/>
      <c r="R218" s="209"/>
      <c r="S218" s="209"/>
      <c r="T218" s="209"/>
      <c r="U218" s="209"/>
      <c r="V218" s="210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hidden="1" customHeight="1" x14ac:dyDescent="0.2">
      <c r="A219" s="241" t="s">
        <v>307</v>
      </c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48"/>
      <c r="AB219" s="48"/>
      <c r="AC219" s="48"/>
    </row>
    <row r="220" spans="1:68" ht="16.5" hidden="1" customHeight="1" x14ac:dyDescent="0.25">
      <c r="A220" s="211" t="s">
        <v>308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  <c r="AA220" s="195"/>
      <c r="AB220" s="195"/>
      <c r="AC220" s="195"/>
    </row>
    <row r="221" spans="1:68" ht="14.25" hidden="1" customHeight="1" x14ac:dyDescent="0.25">
      <c r="A221" s="213" t="s">
        <v>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  <c r="AA221" s="196"/>
      <c r="AB221" s="196"/>
      <c r="AC221" s="196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6">
        <v>4607111035899</v>
      </c>
      <c r="E222" s="207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17"/>
      <c r="R222" s="217"/>
      <c r="S222" s="217"/>
      <c r="T222" s="218"/>
      <c r="U222" s="34"/>
      <c r="V222" s="34"/>
      <c r="W222" s="35" t="s">
        <v>70</v>
      </c>
      <c r="X222" s="200">
        <v>72</v>
      </c>
      <c r="Y222" s="201">
        <f>IFERROR(IF(X222="","",X222),"")</f>
        <v>72</v>
      </c>
      <c r="Z222" s="36">
        <f>IFERROR(IF(X222="","",X222*0.0155),"")</f>
        <v>1.1160000000000001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378.86399999999998</v>
      </c>
      <c r="BN222" s="67">
        <f>IFERROR(Y222*I222,"0")</f>
        <v>378.86399999999998</v>
      </c>
      <c r="BO222" s="67">
        <f>IFERROR(X222/J222,"0")</f>
        <v>0.8571428571428571</v>
      </c>
      <c r="BP222" s="67">
        <f>IFERROR(Y222/J222,"0")</f>
        <v>0.8571428571428571</v>
      </c>
    </row>
    <row r="223" spans="1:68" ht="27" hidden="1" customHeight="1" x14ac:dyDescent="0.25">
      <c r="A223" s="54" t="s">
        <v>311</v>
      </c>
      <c r="B223" s="54" t="s">
        <v>312</v>
      </c>
      <c r="C223" s="31">
        <v>4301070991</v>
      </c>
      <c r="D223" s="206">
        <v>4607111038180</v>
      </c>
      <c r="E223" s="207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17"/>
      <c r="R223" s="217"/>
      <c r="S223" s="217"/>
      <c r="T223" s="218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4"/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5"/>
      <c r="P224" s="208" t="s">
        <v>72</v>
      </c>
      <c r="Q224" s="209"/>
      <c r="R224" s="209"/>
      <c r="S224" s="209"/>
      <c r="T224" s="209"/>
      <c r="U224" s="209"/>
      <c r="V224" s="210"/>
      <c r="W224" s="37" t="s">
        <v>70</v>
      </c>
      <c r="X224" s="202">
        <f>IFERROR(SUM(X222:X223),"0")</f>
        <v>72</v>
      </c>
      <c r="Y224" s="202">
        <f>IFERROR(SUM(Y222:Y223),"0")</f>
        <v>72</v>
      </c>
      <c r="Z224" s="202">
        <f>IFERROR(IF(Z222="",0,Z222),"0")+IFERROR(IF(Z223="",0,Z223),"0")</f>
        <v>1.1160000000000001</v>
      </c>
      <c r="AA224" s="203"/>
      <c r="AB224" s="203"/>
      <c r="AC224" s="203"/>
    </row>
    <row r="225" spans="1:68" x14ac:dyDescent="0.2">
      <c r="A225" s="212"/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5"/>
      <c r="P225" s="208" t="s">
        <v>72</v>
      </c>
      <c r="Q225" s="209"/>
      <c r="R225" s="209"/>
      <c r="S225" s="209"/>
      <c r="T225" s="209"/>
      <c r="U225" s="209"/>
      <c r="V225" s="210"/>
      <c r="W225" s="37" t="s">
        <v>73</v>
      </c>
      <c r="X225" s="202">
        <f>IFERROR(SUMPRODUCT(X222:X223*H222:H223),"0")</f>
        <v>360</v>
      </c>
      <c r="Y225" s="202">
        <f>IFERROR(SUMPRODUCT(Y222:Y223*H222:H223),"0")</f>
        <v>360</v>
      </c>
      <c r="Z225" s="37"/>
      <c r="AA225" s="203"/>
      <c r="AB225" s="203"/>
      <c r="AC225" s="203"/>
    </row>
    <row r="226" spans="1:68" ht="27.75" hidden="1" customHeight="1" x14ac:dyDescent="0.2">
      <c r="A226" s="241" t="s">
        <v>313</v>
      </c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48"/>
      <c r="AB226" s="48"/>
      <c r="AC226" s="48"/>
    </row>
    <row r="227" spans="1:68" ht="16.5" hidden="1" customHeight="1" x14ac:dyDescent="0.25">
      <c r="A227" s="211" t="s">
        <v>314</v>
      </c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  <c r="AA227" s="195"/>
      <c r="AB227" s="195"/>
      <c r="AC227" s="195"/>
    </row>
    <row r="228" spans="1:68" ht="14.25" hidden="1" customHeight="1" x14ac:dyDescent="0.25">
      <c r="A228" s="213" t="s">
        <v>142</v>
      </c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  <c r="AA228" s="196"/>
      <c r="AB228" s="196"/>
      <c r="AC228" s="196"/>
    </row>
    <row r="229" spans="1:68" ht="37.5" hidden="1" customHeight="1" x14ac:dyDescent="0.25">
      <c r="A229" s="54" t="s">
        <v>315</v>
      </c>
      <c r="B229" s="54" t="s">
        <v>316</v>
      </c>
      <c r="C229" s="31">
        <v>4301135400</v>
      </c>
      <c r="D229" s="206">
        <v>4607111039361</v>
      </c>
      <c r="E229" s="207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32" t="s">
        <v>317</v>
      </c>
      <c r="Q229" s="217"/>
      <c r="R229" s="217"/>
      <c r="S229" s="217"/>
      <c r="T229" s="218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14"/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5"/>
      <c r="P230" s="208" t="s">
        <v>72</v>
      </c>
      <c r="Q230" s="209"/>
      <c r="R230" s="209"/>
      <c r="S230" s="209"/>
      <c r="T230" s="209"/>
      <c r="U230" s="209"/>
      <c r="V230" s="210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hidden="1" x14ac:dyDescent="0.2">
      <c r="A231" s="212"/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5"/>
      <c r="P231" s="208" t="s">
        <v>72</v>
      </c>
      <c r="Q231" s="209"/>
      <c r="R231" s="209"/>
      <c r="S231" s="209"/>
      <c r="T231" s="209"/>
      <c r="U231" s="209"/>
      <c r="V231" s="210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hidden="1" customHeight="1" x14ac:dyDescent="0.2">
      <c r="A232" s="241" t="s">
        <v>229</v>
      </c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48"/>
      <c r="AB232" s="48"/>
      <c r="AC232" s="48"/>
    </row>
    <row r="233" spans="1:68" ht="16.5" hidden="1" customHeight="1" x14ac:dyDescent="0.25">
      <c r="A233" s="211" t="s">
        <v>229</v>
      </c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  <c r="AA233" s="195"/>
      <c r="AB233" s="195"/>
      <c r="AC233" s="195"/>
    </row>
    <row r="234" spans="1:68" ht="14.25" hidden="1" customHeight="1" x14ac:dyDescent="0.25">
      <c r="A234" s="213" t="s">
        <v>64</v>
      </c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196"/>
      <c r="AB234" s="196"/>
      <c r="AC234" s="196"/>
    </row>
    <row r="235" spans="1:68" ht="27" customHeight="1" x14ac:dyDescent="0.25">
      <c r="A235" s="54" t="s">
        <v>318</v>
      </c>
      <c r="B235" s="54" t="s">
        <v>319</v>
      </c>
      <c r="C235" s="31">
        <v>4301071014</v>
      </c>
      <c r="D235" s="206">
        <v>4640242181264</v>
      </c>
      <c r="E235" s="207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4" t="s">
        <v>320</v>
      </c>
      <c r="Q235" s="217"/>
      <c r="R235" s="217"/>
      <c r="S235" s="217"/>
      <c r="T235" s="218"/>
      <c r="U235" s="34"/>
      <c r="V235" s="34"/>
      <c r="W235" s="35" t="s">
        <v>70</v>
      </c>
      <c r="X235" s="200">
        <v>12</v>
      </c>
      <c r="Y235" s="201">
        <f>IFERROR(IF(X235="","",X235),"")</f>
        <v>12</v>
      </c>
      <c r="Z235" s="36">
        <f>IFERROR(IF(X235="","",X235*0.0155),"")</f>
        <v>0.186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87.36</v>
      </c>
      <c r="BN235" s="67">
        <f>IFERROR(Y235*I235,"0")</f>
        <v>87.36</v>
      </c>
      <c r="BO235" s="67">
        <f>IFERROR(X235/J235,"0")</f>
        <v>0.14285714285714285</v>
      </c>
      <c r="BP235" s="67">
        <f>IFERROR(Y235/J235,"0")</f>
        <v>0.14285714285714285</v>
      </c>
    </row>
    <row r="236" spans="1:68" ht="27" hidden="1" customHeight="1" x14ac:dyDescent="0.25">
      <c r="A236" s="54" t="s">
        <v>321</v>
      </c>
      <c r="B236" s="54" t="s">
        <v>322</v>
      </c>
      <c r="C236" s="31">
        <v>4301071021</v>
      </c>
      <c r="D236" s="206">
        <v>4640242181325</v>
      </c>
      <c r="E236" s="207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52" t="s">
        <v>323</v>
      </c>
      <c r="Q236" s="217"/>
      <c r="R236" s="217"/>
      <c r="S236" s="217"/>
      <c r="T236" s="218"/>
      <c r="U236" s="34"/>
      <c r="V236" s="34"/>
      <c r="W236" s="35" t="s">
        <v>70</v>
      </c>
      <c r="X236" s="200">
        <v>0</v>
      </c>
      <c r="Y236" s="20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4301070993</v>
      </c>
      <c r="D237" s="206">
        <v>4640242180670</v>
      </c>
      <c r="E237" s="207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9" t="s">
        <v>326</v>
      </c>
      <c r="Q237" s="217"/>
      <c r="R237" s="217"/>
      <c r="S237" s="217"/>
      <c r="T237" s="218"/>
      <c r="U237" s="34"/>
      <c r="V237" s="34"/>
      <c r="W237" s="35" t="s">
        <v>70</v>
      </c>
      <c r="X237" s="200">
        <v>0</v>
      </c>
      <c r="Y237" s="20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4"/>
      <c r="B238" s="212"/>
      <c r="C238" s="212"/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5"/>
      <c r="P238" s="208" t="s">
        <v>72</v>
      </c>
      <c r="Q238" s="209"/>
      <c r="R238" s="209"/>
      <c r="S238" s="209"/>
      <c r="T238" s="209"/>
      <c r="U238" s="209"/>
      <c r="V238" s="210"/>
      <c r="W238" s="37" t="s">
        <v>70</v>
      </c>
      <c r="X238" s="202">
        <f>IFERROR(SUM(X235:X237),"0")</f>
        <v>12</v>
      </c>
      <c r="Y238" s="202">
        <f>IFERROR(SUM(Y235:Y237),"0")</f>
        <v>12</v>
      </c>
      <c r="Z238" s="202">
        <f>IFERROR(IF(Z235="",0,Z235),"0")+IFERROR(IF(Z236="",0,Z236),"0")+IFERROR(IF(Z237="",0,Z237),"0")</f>
        <v>0.186</v>
      </c>
      <c r="AA238" s="203"/>
      <c r="AB238" s="203"/>
      <c r="AC238" s="203"/>
    </row>
    <row r="239" spans="1:68" x14ac:dyDescent="0.2">
      <c r="A239" s="212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5"/>
      <c r="P239" s="208" t="s">
        <v>72</v>
      </c>
      <c r="Q239" s="209"/>
      <c r="R239" s="209"/>
      <c r="S239" s="209"/>
      <c r="T239" s="209"/>
      <c r="U239" s="209"/>
      <c r="V239" s="210"/>
      <c r="W239" s="37" t="s">
        <v>73</v>
      </c>
      <c r="X239" s="202">
        <f>IFERROR(SUMPRODUCT(X235:X237*H235:H237),"0")</f>
        <v>84</v>
      </c>
      <c r="Y239" s="202">
        <f>IFERROR(SUMPRODUCT(Y235:Y237*H235:H237),"0")</f>
        <v>84</v>
      </c>
      <c r="Z239" s="37"/>
      <c r="AA239" s="203"/>
      <c r="AB239" s="203"/>
      <c r="AC239" s="203"/>
    </row>
    <row r="240" spans="1:68" ht="14.25" hidden="1" customHeight="1" x14ac:dyDescent="0.25">
      <c r="A240" s="213" t="s">
        <v>146</v>
      </c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  <c r="AA240" s="196"/>
      <c r="AB240" s="196"/>
      <c r="AC240" s="196"/>
    </row>
    <row r="241" spans="1:68" ht="27" customHeight="1" x14ac:dyDescent="0.25">
      <c r="A241" s="54" t="s">
        <v>327</v>
      </c>
      <c r="B241" s="54" t="s">
        <v>328</v>
      </c>
      <c r="C241" s="31">
        <v>4301131019</v>
      </c>
      <c r="D241" s="206">
        <v>4640242180427</v>
      </c>
      <c r="E241" s="207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77" t="s">
        <v>329</v>
      </c>
      <c r="Q241" s="217"/>
      <c r="R241" s="217"/>
      <c r="S241" s="217"/>
      <c r="T241" s="218"/>
      <c r="U241" s="34"/>
      <c r="V241" s="34"/>
      <c r="W241" s="35" t="s">
        <v>70</v>
      </c>
      <c r="X241" s="200">
        <v>18</v>
      </c>
      <c r="Y241" s="201">
        <f>IFERROR(IF(X241="","",X241),"")</f>
        <v>18</v>
      </c>
      <c r="Z241" s="36">
        <f>IFERROR(IF(X241="","",X241*0.00502),"")</f>
        <v>9.0359999999999996E-2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34.47</v>
      </c>
      <c r="BN241" s="67">
        <f>IFERROR(Y241*I241,"0")</f>
        <v>34.47</v>
      </c>
      <c r="BO241" s="67">
        <f>IFERROR(X241/J241,"0")</f>
        <v>7.6923076923076927E-2</v>
      </c>
      <c r="BP241" s="67">
        <f>IFERROR(Y241/J241,"0")</f>
        <v>7.6923076923076927E-2</v>
      </c>
    </row>
    <row r="242" spans="1:68" x14ac:dyDescent="0.2">
      <c r="A242" s="214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5"/>
      <c r="P242" s="208" t="s">
        <v>72</v>
      </c>
      <c r="Q242" s="209"/>
      <c r="R242" s="209"/>
      <c r="S242" s="209"/>
      <c r="T242" s="209"/>
      <c r="U242" s="209"/>
      <c r="V242" s="210"/>
      <c r="W242" s="37" t="s">
        <v>70</v>
      </c>
      <c r="X242" s="202">
        <f>IFERROR(SUM(X241:X241),"0")</f>
        <v>18</v>
      </c>
      <c r="Y242" s="202">
        <f>IFERROR(SUM(Y241:Y241),"0")</f>
        <v>18</v>
      </c>
      <c r="Z242" s="202">
        <f>IFERROR(IF(Z241="",0,Z241),"0")</f>
        <v>9.0359999999999996E-2</v>
      </c>
      <c r="AA242" s="203"/>
      <c r="AB242" s="203"/>
      <c r="AC242" s="203"/>
    </row>
    <row r="243" spans="1:68" x14ac:dyDescent="0.2">
      <c r="A243" s="212"/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5"/>
      <c r="P243" s="208" t="s">
        <v>72</v>
      </c>
      <c r="Q243" s="209"/>
      <c r="R243" s="209"/>
      <c r="S243" s="209"/>
      <c r="T243" s="209"/>
      <c r="U243" s="209"/>
      <c r="V243" s="210"/>
      <c r="W243" s="37" t="s">
        <v>73</v>
      </c>
      <c r="X243" s="202">
        <f>IFERROR(SUMPRODUCT(X241:X241*H241:H241),"0")</f>
        <v>32.4</v>
      </c>
      <c r="Y243" s="202">
        <f>IFERROR(SUMPRODUCT(Y241:Y241*H241:H241),"0")</f>
        <v>32.4</v>
      </c>
      <c r="Z243" s="37"/>
      <c r="AA243" s="203"/>
      <c r="AB243" s="203"/>
      <c r="AC243" s="203"/>
    </row>
    <row r="244" spans="1:68" ht="14.25" hidden="1" customHeight="1" x14ac:dyDescent="0.25">
      <c r="A244" s="213" t="s">
        <v>76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196"/>
      <c r="AB244" s="196"/>
      <c r="AC244" s="196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6">
        <v>4640242180397</v>
      </c>
      <c r="E245" s="207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7" t="s">
        <v>332</v>
      </c>
      <c r="Q245" s="217"/>
      <c r="R245" s="217"/>
      <c r="S245" s="217"/>
      <c r="T245" s="218"/>
      <c r="U245" s="34"/>
      <c r="V245" s="34"/>
      <c r="W245" s="35" t="s">
        <v>70</v>
      </c>
      <c r="X245" s="200">
        <v>84</v>
      </c>
      <c r="Y245" s="201">
        <f>IFERROR(IF(X245="","",X245),"")</f>
        <v>84</v>
      </c>
      <c r="Z245" s="36">
        <f>IFERROR(IF(X245="","",X245*0.0155),"")</f>
        <v>1.302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525.84</v>
      </c>
      <c r="BN245" s="67">
        <f>IFERROR(Y245*I245,"0")</f>
        <v>525.84</v>
      </c>
      <c r="BO245" s="67">
        <f>IFERROR(X245/J245,"0")</f>
        <v>1</v>
      </c>
      <c r="BP245" s="67">
        <f>IFERROR(Y245/J245,"0")</f>
        <v>1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6">
        <v>4640242181219</v>
      </c>
      <c r="E246" s="207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303" t="s">
        <v>335</v>
      </c>
      <c r="Q246" s="217"/>
      <c r="R246" s="217"/>
      <c r="S246" s="217"/>
      <c r="T246" s="218"/>
      <c r="U246" s="34"/>
      <c r="V246" s="34"/>
      <c r="W246" s="35" t="s">
        <v>70</v>
      </c>
      <c r="X246" s="200">
        <v>18</v>
      </c>
      <c r="Y246" s="201">
        <f>IFERROR(IF(X246="","",X246),"")</f>
        <v>18</v>
      </c>
      <c r="Z246" s="36">
        <f>IFERROR(IF(X246="","",X246*0.00502),"")</f>
        <v>9.0359999999999996E-2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51.21</v>
      </c>
      <c r="BN246" s="67">
        <f>IFERROR(Y246*I246,"0")</f>
        <v>51.21</v>
      </c>
      <c r="BO246" s="67">
        <f>IFERROR(X246/J246,"0")</f>
        <v>7.6923076923076927E-2</v>
      </c>
      <c r="BP246" s="67">
        <f>IFERROR(Y246/J246,"0")</f>
        <v>7.6923076923076927E-2</v>
      </c>
    </row>
    <row r="247" spans="1:68" x14ac:dyDescent="0.2">
      <c r="A247" s="214"/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5"/>
      <c r="P247" s="208" t="s">
        <v>72</v>
      </c>
      <c r="Q247" s="209"/>
      <c r="R247" s="209"/>
      <c r="S247" s="209"/>
      <c r="T247" s="209"/>
      <c r="U247" s="209"/>
      <c r="V247" s="210"/>
      <c r="W247" s="37" t="s">
        <v>70</v>
      </c>
      <c r="X247" s="202">
        <f>IFERROR(SUM(X245:X246),"0")</f>
        <v>102</v>
      </c>
      <c r="Y247" s="202">
        <f>IFERROR(SUM(Y245:Y246),"0")</f>
        <v>102</v>
      </c>
      <c r="Z247" s="202">
        <f>IFERROR(IF(Z245="",0,Z245),"0")+IFERROR(IF(Z246="",0,Z246),"0")</f>
        <v>1.39236</v>
      </c>
      <c r="AA247" s="203"/>
      <c r="AB247" s="203"/>
      <c r="AC247" s="203"/>
    </row>
    <row r="248" spans="1:68" x14ac:dyDescent="0.2">
      <c r="A248" s="212"/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5"/>
      <c r="P248" s="208" t="s">
        <v>72</v>
      </c>
      <c r="Q248" s="209"/>
      <c r="R248" s="209"/>
      <c r="S248" s="209"/>
      <c r="T248" s="209"/>
      <c r="U248" s="209"/>
      <c r="V248" s="210"/>
      <c r="W248" s="37" t="s">
        <v>73</v>
      </c>
      <c r="X248" s="202">
        <f>IFERROR(SUMPRODUCT(X245:X246*H245:H246),"0")</f>
        <v>552.6</v>
      </c>
      <c r="Y248" s="202">
        <f>IFERROR(SUMPRODUCT(Y245:Y246*H245:H246),"0")</f>
        <v>552.6</v>
      </c>
      <c r="Z248" s="37"/>
      <c r="AA248" s="203"/>
      <c r="AB248" s="203"/>
      <c r="AC248" s="203"/>
    </row>
    <row r="249" spans="1:68" ht="14.25" hidden="1" customHeight="1" x14ac:dyDescent="0.25">
      <c r="A249" s="213" t="s">
        <v>165</v>
      </c>
      <c r="B249" s="212"/>
      <c r="C249" s="212"/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  <c r="AA249" s="196"/>
      <c r="AB249" s="196"/>
      <c r="AC249" s="196"/>
    </row>
    <row r="250" spans="1:68" ht="27" hidden="1" customHeight="1" x14ac:dyDescent="0.25">
      <c r="A250" s="54" t="s">
        <v>336</v>
      </c>
      <c r="B250" s="54" t="s">
        <v>337</v>
      </c>
      <c r="C250" s="31">
        <v>4301136028</v>
      </c>
      <c r="D250" s="206">
        <v>4640242180304</v>
      </c>
      <c r="E250" s="207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2" t="s">
        <v>338</v>
      </c>
      <c r="Q250" s="217"/>
      <c r="R250" s="217"/>
      <c r="S250" s="217"/>
      <c r="T250" s="218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6">
        <v>4640242180236</v>
      </c>
      <c r="E251" s="207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44" t="s">
        <v>341</v>
      </c>
      <c r="Q251" s="217"/>
      <c r="R251" s="217"/>
      <c r="S251" s="217"/>
      <c r="T251" s="218"/>
      <c r="U251" s="34"/>
      <c r="V251" s="34"/>
      <c r="W251" s="35" t="s">
        <v>70</v>
      </c>
      <c r="X251" s="200">
        <v>24</v>
      </c>
      <c r="Y251" s="201">
        <f>IFERROR(IF(X251="","",X251),"")</f>
        <v>24</v>
      </c>
      <c r="Z251" s="36">
        <f>IFERROR(IF(X251="","",X251*0.0155),"")</f>
        <v>0.372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125.64000000000001</v>
      </c>
      <c r="BN251" s="67">
        <f>IFERROR(Y251*I251,"0")</f>
        <v>125.64000000000001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6">
        <v>4640242180410</v>
      </c>
      <c r="E252" s="207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6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17"/>
      <c r="R252" s="217"/>
      <c r="S252" s="217"/>
      <c r="T252" s="218"/>
      <c r="U252" s="34"/>
      <c r="V252" s="34"/>
      <c r="W252" s="35" t="s">
        <v>70</v>
      </c>
      <c r="X252" s="200">
        <v>56</v>
      </c>
      <c r="Y252" s="201">
        <f>IFERROR(IF(X252="","",X252),"")</f>
        <v>56</v>
      </c>
      <c r="Z252" s="36">
        <f>IFERROR(IF(X252="","",X252*0.00936),"")</f>
        <v>0.52415999999999996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136.19200000000001</v>
      </c>
      <c r="BN252" s="67">
        <f>IFERROR(Y252*I252,"0")</f>
        <v>136.19200000000001</v>
      </c>
      <c r="BO252" s="67">
        <f>IFERROR(X252/J252,"0")</f>
        <v>0.44444444444444442</v>
      </c>
      <c r="BP252" s="67">
        <f>IFERROR(Y252/J252,"0")</f>
        <v>0.44444444444444442</v>
      </c>
    </row>
    <row r="253" spans="1:68" x14ac:dyDescent="0.2">
      <c r="A253" s="214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5"/>
      <c r="P253" s="208" t="s">
        <v>72</v>
      </c>
      <c r="Q253" s="209"/>
      <c r="R253" s="209"/>
      <c r="S253" s="209"/>
      <c r="T253" s="209"/>
      <c r="U253" s="209"/>
      <c r="V253" s="210"/>
      <c r="W253" s="37" t="s">
        <v>70</v>
      </c>
      <c r="X253" s="202">
        <f>IFERROR(SUM(X250:X252),"0")</f>
        <v>80</v>
      </c>
      <c r="Y253" s="202">
        <f>IFERROR(SUM(Y250:Y252),"0")</f>
        <v>80</v>
      </c>
      <c r="Z253" s="202">
        <f>IFERROR(IF(Z250="",0,Z250),"0")+IFERROR(IF(Z251="",0,Z251),"0")+IFERROR(IF(Z252="",0,Z252),"0")</f>
        <v>0.89615999999999996</v>
      </c>
      <c r="AA253" s="203"/>
      <c r="AB253" s="203"/>
      <c r="AC253" s="203"/>
    </row>
    <row r="254" spans="1:68" x14ac:dyDescent="0.2">
      <c r="A254" s="212"/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5"/>
      <c r="P254" s="208" t="s">
        <v>72</v>
      </c>
      <c r="Q254" s="209"/>
      <c r="R254" s="209"/>
      <c r="S254" s="209"/>
      <c r="T254" s="209"/>
      <c r="U254" s="209"/>
      <c r="V254" s="210"/>
      <c r="W254" s="37" t="s">
        <v>73</v>
      </c>
      <c r="X254" s="202">
        <f>IFERROR(SUMPRODUCT(X250:X252*H250:H252),"0")</f>
        <v>245.44</v>
      </c>
      <c r="Y254" s="202">
        <f>IFERROR(SUMPRODUCT(Y250:Y252*H250:H252),"0")</f>
        <v>245.44</v>
      </c>
      <c r="Z254" s="37"/>
      <c r="AA254" s="203"/>
      <c r="AB254" s="203"/>
      <c r="AC254" s="203"/>
    </row>
    <row r="255" spans="1:68" ht="14.25" hidden="1" customHeight="1" x14ac:dyDescent="0.25">
      <c r="A255" s="213" t="s">
        <v>142</v>
      </c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  <c r="AA255" s="196"/>
      <c r="AB255" s="196"/>
      <c r="AC255" s="196"/>
    </row>
    <row r="256" spans="1:68" ht="27" hidden="1" customHeight="1" x14ac:dyDescent="0.25">
      <c r="A256" s="54" t="s">
        <v>344</v>
      </c>
      <c r="B256" s="54" t="s">
        <v>345</v>
      </c>
      <c r="C256" s="31">
        <v>4301135504</v>
      </c>
      <c r="D256" s="206">
        <v>4640242181554</v>
      </c>
      <c r="E256" s="207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415" t="s">
        <v>346</v>
      </c>
      <c r="Q256" s="217"/>
      <c r="R256" s="217"/>
      <c r="S256" s="217"/>
      <c r="T256" s="218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4301135193</v>
      </c>
      <c r="D257" s="206">
        <v>4640242180403</v>
      </c>
      <c r="E257" s="207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9" t="s">
        <v>349</v>
      </c>
      <c r="Q257" s="217"/>
      <c r="R257" s="217"/>
      <c r="S257" s="217"/>
      <c r="T257" s="218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6">
        <v>4640242181561</v>
      </c>
      <c r="E258" s="207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67" t="s">
        <v>352</v>
      </c>
      <c r="Q258" s="217"/>
      <c r="R258" s="217"/>
      <c r="S258" s="217"/>
      <c r="T258" s="218"/>
      <c r="U258" s="34"/>
      <c r="V258" s="34"/>
      <c r="W258" s="35" t="s">
        <v>70</v>
      </c>
      <c r="X258" s="200">
        <v>56</v>
      </c>
      <c r="Y258" s="201">
        <f t="shared" si="24"/>
        <v>56</v>
      </c>
      <c r="Z258" s="36">
        <f>IFERROR(IF(X258="","",X258*0.00936),"")</f>
        <v>0.52415999999999996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217.952</v>
      </c>
      <c r="BN258" s="67">
        <f t="shared" si="26"/>
        <v>217.952</v>
      </c>
      <c r="BO258" s="67">
        <f t="shared" si="27"/>
        <v>0.44444444444444442</v>
      </c>
      <c r="BP258" s="67">
        <f t="shared" si="28"/>
        <v>0.44444444444444442</v>
      </c>
    </row>
    <row r="259" spans="1:68" ht="37.5" hidden="1" customHeight="1" x14ac:dyDescent="0.25">
      <c r="A259" s="54" t="s">
        <v>353</v>
      </c>
      <c r="B259" s="54" t="s">
        <v>354</v>
      </c>
      <c r="C259" s="31">
        <v>4301135187</v>
      </c>
      <c r="D259" s="206">
        <v>4640242180328</v>
      </c>
      <c r="E259" s="207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48" t="s">
        <v>355</v>
      </c>
      <c r="Q259" s="217"/>
      <c r="R259" s="217"/>
      <c r="S259" s="217"/>
      <c r="T259" s="218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356</v>
      </c>
      <c r="B260" s="54" t="s">
        <v>357</v>
      </c>
      <c r="C260" s="31">
        <v>4301135374</v>
      </c>
      <c r="D260" s="206">
        <v>4640242181424</v>
      </c>
      <c r="E260" s="207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29" t="s">
        <v>358</v>
      </c>
      <c r="Q260" s="217"/>
      <c r="R260" s="217"/>
      <c r="S260" s="217"/>
      <c r="T260" s="218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359</v>
      </c>
      <c r="B261" s="54" t="s">
        <v>360</v>
      </c>
      <c r="C261" s="31">
        <v>4301135320</v>
      </c>
      <c r="D261" s="206">
        <v>4640242181592</v>
      </c>
      <c r="E261" s="207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8" t="s">
        <v>361</v>
      </c>
      <c r="Q261" s="217"/>
      <c r="R261" s="217"/>
      <c r="S261" s="217"/>
      <c r="T261" s="218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6">
        <v>4640242181523</v>
      </c>
      <c r="E262" s="207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7" t="s">
        <v>364</v>
      </c>
      <c r="Q262" s="217"/>
      <c r="R262" s="217"/>
      <c r="S262" s="217"/>
      <c r="T262" s="218"/>
      <c r="U262" s="34"/>
      <c r="V262" s="34"/>
      <c r="W262" s="35" t="s">
        <v>70</v>
      </c>
      <c r="X262" s="200">
        <v>56</v>
      </c>
      <c r="Y262" s="201">
        <f t="shared" si="24"/>
        <v>56</v>
      </c>
      <c r="Z262" s="36">
        <f t="shared" si="29"/>
        <v>0.52415999999999996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178.75200000000001</v>
      </c>
      <c r="BN262" s="67">
        <f t="shared" si="26"/>
        <v>178.75200000000001</v>
      </c>
      <c r="BO262" s="67">
        <f t="shared" si="27"/>
        <v>0.44444444444444442</v>
      </c>
      <c r="BP262" s="67">
        <f t="shared" si="28"/>
        <v>0.44444444444444442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4301135404</v>
      </c>
      <c r="D263" s="206">
        <v>4640242181516</v>
      </c>
      <c r="E263" s="207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9" t="s">
        <v>367</v>
      </c>
      <c r="Q263" s="217"/>
      <c r="R263" s="217"/>
      <c r="S263" s="217"/>
      <c r="T263" s="218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hidden="1" customHeight="1" x14ac:dyDescent="0.25">
      <c r="A264" s="54" t="s">
        <v>368</v>
      </c>
      <c r="B264" s="54" t="s">
        <v>369</v>
      </c>
      <c r="C264" s="31">
        <v>4301135402</v>
      </c>
      <c r="D264" s="206">
        <v>4640242181493</v>
      </c>
      <c r="E264" s="207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17"/>
      <c r="R264" s="217"/>
      <c r="S264" s="217"/>
      <c r="T264" s="218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6">
        <v>4640242181486</v>
      </c>
      <c r="E265" s="207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82" t="s">
        <v>373</v>
      </c>
      <c r="Q265" s="217"/>
      <c r="R265" s="217"/>
      <c r="S265" s="217"/>
      <c r="T265" s="218"/>
      <c r="U265" s="34"/>
      <c r="V265" s="34"/>
      <c r="W265" s="35" t="s">
        <v>70</v>
      </c>
      <c r="X265" s="200">
        <v>14</v>
      </c>
      <c r="Y265" s="201">
        <f t="shared" si="24"/>
        <v>14</v>
      </c>
      <c r="Z265" s="36">
        <f t="shared" si="29"/>
        <v>0.13103999999999999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54.488</v>
      </c>
      <c r="BN265" s="67">
        <f t="shared" si="26"/>
        <v>54.488</v>
      </c>
      <c r="BO265" s="67">
        <f t="shared" si="27"/>
        <v>0.1111111111111111</v>
      </c>
      <c r="BP265" s="67">
        <f t="shared" si="28"/>
        <v>0.1111111111111111</v>
      </c>
    </row>
    <row r="266" spans="1:68" ht="27" hidden="1" customHeight="1" x14ac:dyDescent="0.25">
      <c r="A266" s="54" t="s">
        <v>374</v>
      </c>
      <c r="B266" s="54" t="s">
        <v>375</v>
      </c>
      <c r="C266" s="31">
        <v>4301135403</v>
      </c>
      <c r="D266" s="206">
        <v>4640242181509</v>
      </c>
      <c r="E266" s="207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83" t="s">
        <v>376</v>
      </c>
      <c r="Q266" s="217"/>
      <c r="R266" s="217"/>
      <c r="S266" s="217"/>
      <c r="T266" s="218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377</v>
      </c>
      <c r="B267" s="54" t="s">
        <v>378</v>
      </c>
      <c r="C267" s="31">
        <v>4301135304</v>
      </c>
      <c r="D267" s="206">
        <v>4640242181240</v>
      </c>
      <c r="E267" s="207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68" t="s">
        <v>379</v>
      </c>
      <c r="Q267" s="217"/>
      <c r="R267" s="217"/>
      <c r="S267" s="217"/>
      <c r="T267" s="218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4301135310</v>
      </c>
      <c r="D268" s="206">
        <v>4640242181318</v>
      </c>
      <c r="E268" s="207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77" t="s">
        <v>382</v>
      </c>
      <c r="Q268" s="217"/>
      <c r="R268" s="217"/>
      <c r="S268" s="217"/>
      <c r="T268" s="218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383</v>
      </c>
      <c r="B269" s="54" t="s">
        <v>384</v>
      </c>
      <c r="C269" s="31">
        <v>4301135306</v>
      </c>
      <c r="D269" s="206">
        <v>4640242181578</v>
      </c>
      <c r="E269" s="207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4" t="s">
        <v>385</v>
      </c>
      <c r="Q269" s="217"/>
      <c r="R269" s="217"/>
      <c r="S269" s="217"/>
      <c r="T269" s="218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386</v>
      </c>
      <c r="B270" s="54" t="s">
        <v>387</v>
      </c>
      <c r="C270" s="31">
        <v>4301135305</v>
      </c>
      <c r="D270" s="206">
        <v>4640242181394</v>
      </c>
      <c r="E270" s="207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1" t="s">
        <v>388</v>
      </c>
      <c r="Q270" s="217"/>
      <c r="R270" s="217"/>
      <c r="S270" s="217"/>
      <c r="T270" s="218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389</v>
      </c>
      <c r="B271" s="54" t="s">
        <v>390</v>
      </c>
      <c r="C271" s="31">
        <v>4301135309</v>
      </c>
      <c r="D271" s="206">
        <v>4640242181332</v>
      </c>
      <c r="E271" s="207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81" t="s">
        <v>391</v>
      </c>
      <c r="Q271" s="217"/>
      <c r="R271" s="217"/>
      <c r="S271" s="217"/>
      <c r="T271" s="218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4301135308</v>
      </c>
      <c r="D272" s="206">
        <v>4640242181349</v>
      </c>
      <c r="E272" s="207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5" t="s">
        <v>394</v>
      </c>
      <c r="Q272" s="217"/>
      <c r="R272" s="217"/>
      <c r="S272" s="217"/>
      <c r="T272" s="218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395</v>
      </c>
      <c r="B273" s="54" t="s">
        <v>396</v>
      </c>
      <c r="C273" s="31">
        <v>4301135307</v>
      </c>
      <c r="D273" s="206">
        <v>4640242181370</v>
      </c>
      <c r="E273" s="207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80" t="s">
        <v>397</v>
      </c>
      <c r="Q273" s="217"/>
      <c r="R273" s="217"/>
      <c r="S273" s="217"/>
      <c r="T273" s="218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398</v>
      </c>
      <c r="B274" s="54" t="s">
        <v>399</v>
      </c>
      <c r="C274" s="31">
        <v>4301135318</v>
      </c>
      <c r="D274" s="206">
        <v>4607111037480</v>
      </c>
      <c r="E274" s="207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5" t="s">
        <v>400</v>
      </c>
      <c r="Q274" s="217"/>
      <c r="R274" s="217"/>
      <c r="S274" s="217"/>
      <c r="T274" s="218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4301135319</v>
      </c>
      <c r="D275" s="206">
        <v>4607111037473</v>
      </c>
      <c r="E275" s="207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8" t="s">
        <v>403</v>
      </c>
      <c r="Q275" s="217"/>
      <c r="R275" s="217"/>
      <c r="S275" s="217"/>
      <c r="T275" s="218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4301135198</v>
      </c>
      <c r="D276" s="206">
        <v>4640242180663</v>
      </c>
      <c r="E276" s="207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79" t="s">
        <v>406</v>
      </c>
      <c r="Q276" s="217"/>
      <c r="R276" s="217"/>
      <c r="S276" s="217"/>
      <c r="T276" s="218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4"/>
      <c r="B277" s="212"/>
      <c r="C277" s="212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5"/>
      <c r="P277" s="208" t="s">
        <v>72</v>
      </c>
      <c r="Q277" s="209"/>
      <c r="R277" s="209"/>
      <c r="S277" s="209"/>
      <c r="T277" s="209"/>
      <c r="U277" s="209"/>
      <c r="V277" s="210"/>
      <c r="W277" s="37" t="s">
        <v>70</v>
      </c>
      <c r="X277" s="202">
        <f>IFERROR(SUM(X256:X276),"0")</f>
        <v>126</v>
      </c>
      <c r="Y277" s="202">
        <f>IFERROR(SUM(Y256:Y276),"0")</f>
        <v>126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1.17936</v>
      </c>
      <c r="AA277" s="203"/>
      <c r="AB277" s="203"/>
      <c r="AC277" s="203"/>
    </row>
    <row r="278" spans="1:68" x14ac:dyDescent="0.2">
      <c r="A278" s="212"/>
      <c r="B278" s="212"/>
      <c r="C278" s="212"/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5"/>
      <c r="P278" s="208" t="s">
        <v>72</v>
      </c>
      <c r="Q278" s="209"/>
      <c r="R278" s="209"/>
      <c r="S278" s="209"/>
      <c r="T278" s="209"/>
      <c r="U278" s="209"/>
      <c r="V278" s="210"/>
      <c r="W278" s="37" t="s">
        <v>73</v>
      </c>
      <c r="X278" s="202">
        <f>IFERROR(SUMPRODUCT(X256:X276*H256:H276),"0")</f>
        <v>427.00000000000006</v>
      </c>
      <c r="Y278" s="202">
        <f>IFERROR(SUMPRODUCT(Y256:Y276*H256:H276),"0")</f>
        <v>427.00000000000006</v>
      </c>
      <c r="Z278" s="37"/>
      <c r="AA278" s="203"/>
      <c r="AB278" s="203"/>
      <c r="AC278" s="203"/>
    </row>
    <row r="279" spans="1:68" ht="15" customHeight="1" x14ac:dyDescent="0.2">
      <c r="A279" s="273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74"/>
      <c r="P279" s="243" t="s">
        <v>407</v>
      </c>
      <c r="Q279" s="235"/>
      <c r="R279" s="235"/>
      <c r="S279" s="235"/>
      <c r="T279" s="235"/>
      <c r="U279" s="235"/>
      <c r="V279" s="236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9987.08</v>
      </c>
      <c r="Y279" s="202">
        <f>IFERROR(Y24+Y33+Y40+Y48+Y65+Y71+Y76+Y82+Y92+Y99+Y113+Y119+Y125+Y132+Y137+Y143+Y148+Y155+Y163+Y168+Y176+Y180+Y188+Y198+Y206+Y212+Y218+Y225+Y231+Y239+Y243+Y248+Y254+Y278,"0")</f>
        <v>9987.08</v>
      </c>
      <c r="Z279" s="37"/>
      <c r="AA279" s="203"/>
      <c r="AB279" s="203"/>
      <c r="AC279" s="203"/>
    </row>
    <row r="280" spans="1:68" x14ac:dyDescent="0.2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74"/>
      <c r="P280" s="243" t="s">
        <v>408</v>
      </c>
      <c r="Q280" s="235"/>
      <c r="R280" s="235"/>
      <c r="S280" s="235"/>
      <c r="T280" s="235"/>
      <c r="U280" s="235"/>
      <c r="V280" s="236"/>
      <c r="W280" s="37" t="s">
        <v>73</v>
      </c>
      <c r="X280" s="202">
        <f>IFERROR(SUM(BM22:BM276),"0")</f>
        <v>10909.010399999999</v>
      </c>
      <c r="Y280" s="202">
        <f>IFERROR(SUM(BN22:BN276),"0")</f>
        <v>10909.010399999999</v>
      </c>
      <c r="Z280" s="37"/>
      <c r="AA280" s="203"/>
      <c r="AB280" s="203"/>
      <c r="AC280" s="203"/>
    </row>
    <row r="281" spans="1:68" x14ac:dyDescent="0.2">
      <c r="A281" s="212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74"/>
      <c r="P281" s="243" t="s">
        <v>409</v>
      </c>
      <c r="Q281" s="235"/>
      <c r="R281" s="235"/>
      <c r="S281" s="235"/>
      <c r="T281" s="235"/>
      <c r="U281" s="235"/>
      <c r="V281" s="236"/>
      <c r="W281" s="37" t="s">
        <v>410</v>
      </c>
      <c r="X281" s="38">
        <f>ROUNDUP(SUM(BO22:BO276),0)</f>
        <v>28</v>
      </c>
      <c r="Y281" s="38">
        <f>ROUNDUP(SUM(BP22:BP276),0)</f>
        <v>28</v>
      </c>
      <c r="Z281" s="37"/>
      <c r="AA281" s="203"/>
      <c r="AB281" s="203"/>
      <c r="AC281" s="203"/>
    </row>
    <row r="282" spans="1:68" x14ac:dyDescent="0.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74"/>
      <c r="P282" s="243" t="s">
        <v>411</v>
      </c>
      <c r="Q282" s="235"/>
      <c r="R282" s="235"/>
      <c r="S282" s="235"/>
      <c r="T282" s="235"/>
      <c r="U282" s="235"/>
      <c r="V282" s="236"/>
      <c r="W282" s="37" t="s">
        <v>73</v>
      </c>
      <c r="X282" s="202">
        <f>GrossWeightTotal+PalletQtyTotal*25</f>
        <v>11609.010399999999</v>
      </c>
      <c r="Y282" s="202">
        <f>GrossWeightTotalR+PalletQtyTotalR*25</f>
        <v>11609.010399999999</v>
      </c>
      <c r="Z282" s="37"/>
      <c r="AA282" s="203"/>
      <c r="AB282" s="203"/>
      <c r="AC282" s="203"/>
    </row>
    <row r="283" spans="1:68" x14ac:dyDescent="0.2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74"/>
      <c r="P283" s="243" t="s">
        <v>412</v>
      </c>
      <c r="Q283" s="235"/>
      <c r="R283" s="235"/>
      <c r="S283" s="235"/>
      <c r="T283" s="235"/>
      <c r="U283" s="235"/>
      <c r="V283" s="236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2346</v>
      </c>
      <c r="Y283" s="202">
        <f>IFERROR(Y23+Y32+Y39+Y47+Y64+Y70+Y75+Y81+Y91+Y98+Y112+Y118+Y124+Y131+Y136+Y142+Y147+Y154+Y162+Y167+Y175+Y179+Y187+Y197+Y205+Y211+Y217+Y224+Y230+Y238+Y242+Y247+Y253+Y277,"0")</f>
        <v>2346</v>
      </c>
      <c r="Z283" s="37"/>
      <c r="AA283" s="203"/>
      <c r="AB283" s="203"/>
      <c r="AC283" s="203"/>
    </row>
    <row r="284" spans="1:68" ht="14.25" hidden="1" customHeight="1" x14ac:dyDescent="0.2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74"/>
      <c r="P284" s="243" t="s">
        <v>413</v>
      </c>
      <c r="Q284" s="235"/>
      <c r="R284" s="235"/>
      <c r="S284" s="235"/>
      <c r="T284" s="235"/>
      <c r="U284" s="235"/>
      <c r="V284" s="236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34.247160000000008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7" t="s">
        <v>63</v>
      </c>
      <c r="C286" s="219" t="s">
        <v>74</v>
      </c>
      <c r="D286" s="333"/>
      <c r="E286" s="333"/>
      <c r="F286" s="333"/>
      <c r="G286" s="333"/>
      <c r="H286" s="333"/>
      <c r="I286" s="333"/>
      <c r="J286" s="333"/>
      <c r="K286" s="333"/>
      <c r="L286" s="333"/>
      <c r="M286" s="333"/>
      <c r="N286" s="333"/>
      <c r="O286" s="333"/>
      <c r="P286" s="333"/>
      <c r="Q286" s="333"/>
      <c r="R286" s="333"/>
      <c r="S286" s="299"/>
      <c r="T286" s="219" t="s">
        <v>228</v>
      </c>
      <c r="U286" s="299"/>
      <c r="V286" s="197" t="s">
        <v>253</v>
      </c>
      <c r="W286" s="219" t="s">
        <v>266</v>
      </c>
      <c r="X286" s="333"/>
      <c r="Y286" s="333"/>
      <c r="Z286" s="299"/>
      <c r="AA286" s="197" t="s">
        <v>302</v>
      </c>
      <c r="AB286" s="197" t="s">
        <v>307</v>
      </c>
      <c r="AC286" s="197" t="s">
        <v>313</v>
      </c>
      <c r="AD286" s="197" t="s">
        <v>229</v>
      </c>
      <c r="AF286" s="198"/>
    </row>
    <row r="287" spans="1:68" ht="14.25" customHeight="1" thickTop="1" x14ac:dyDescent="0.2">
      <c r="A287" s="232" t="s">
        <v>416</v>
      </c>
      <c r="B287" s="219" t="s">
        <v>63</v>
      </c>
      <c r="C287" s="219" t="s">
        <v>75</v>
      </c>
      <c r="D287" s="219" t="s">
        <v>87</v>
      </c>
      <c r="E287" s="219" t="s">
        <v>95</v>
      </c>
      <c r="F287" s="219" t="s">
        <v>106</v>
      </c>
      <c r="G287" s="219" t="s">
        <v>135</v>
      </c>
      <c r="H287" s="219" t="s">
        <v>141</v>
      </c>
      <c r="I287" s="219" t="s">
        <v>145</v>
      </c>
      <c r="J287" s="219" t="s">
        <v>151</v>
      </c>
      <c r="K287" s="219" t="s">
        <v>164</v>
      </c>
      <c r="L287" s="219" t="s">
        <v>172</v>
      </c>
      <c r="M287" s="219" t="s">
        <v>197</v>
      </c>
      <c r="N287" s="198"/>
      <c r="O287" s="219" t="s">
        <v>202</v>
      </c>
      <c r="P287" s="219" t="s">
        <v>207</v>
      </c>
      <c r="Q287" s="219" t="s">
        <v>214</v>
      </c>
      <c r="R287" s="219" t="s">
        <v>217</v>
      </c>
      <c r="S287" s="219" t="s">
        <v>225</v>
      </c>
      <c r="T287" s="219" t="s">
        <v>229</v>
      </c>
      <c r="U287" s="219" t="s">
        <v>236</v>
      </c>
      <c r="V287" s="219" t="s">
        <v>254</v>
      </c>
      <c r="W287" s="219" t="s">
        <v>267</v>
      </c>
      <c r="X287" s="219" t="s">
        <v>274</v>
      </c>
      <c r="Y287" s="219" t="s">
        <v>287</v>
      </c>
      <c r="Z287" s="219" t="s">
        <v>296</v>
      </c>
      <c r="AA287" s="219" t="s">
        <v>303</v>
      </c>
      <c r="AB287" s="219" t="s">
        <v>308</v>
      </c>
      <c r="AC287" s="219" t="s">
        <v>314</v>
      </c>
      <c r="AD287" s="219" t="s">
        <v>229</v>
      </c>
      <c r="AF287" s="198"/>
    </row>
    <row r="288" spans="1:68" ht="13.5" customHeight="1" thickBot="1" x14ac:dyDescent="0.25">
      <c r="A288" s="233"/>
      <c r="B288" s="220"/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  <c r="M288" s="220"/>
      <c r="N288" s="198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  <c r="AA288" s="220"/>
      <c r="AB288" s="220"/>
      <c r="AC288" s="220"/>
      <c r="AD288" s="220"/>
      <c r="AF288" s="198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231</v>
      </c>
      <c r="D289" s="46">
        <f>IFERROR(X36*H36,"0")+IFERROR(X37*H37,"0")+IFERROR(X38*H38,"0")</f>
        <v>0</v>
      </c>
      <c r="E289" s="46">
        <f>IFERROR(X43*H43,"0")+IFERROR(X44*H44,"0")+IFERROR(X45*H45,"0")+IFERROR(X46*H46,"0")</f>
        <v>36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597.12</v>
      </c>
      <c r="G289" s="46">
        <f>IFERROR(X68*H68,"0")+IFERROR(X69*H69,"0")</f>
        <v>674.4</v>
      </c>
      <c r="H289" s="46">
        <f>IFERROR(X74*H74,"0")</f>
        <v>0</v>
      </c>
      <c r="I289" s="46">
        <f>IFERROR(X79*H79,"0")+IFERROR(X80*H80,"0")</f>
        <v>252</v>
      </c>
      <c r="J289" s="46">
        <f>IFERROR(X85*H85,"0")+IFERROR(X86*H86,"0")+IFERROR(X87*H87,"0")+IFERROR(X88*H88,"0")+IFERROR(X89*H89,"0")+IFERROR(X90*H90,"0")</f>
        <v>873.60000000000014</v>
      </c>
      <c r="K289" s="46">
        <f>IFERROR(X95*H95,"0")+IFERROR(X96*H96,"0")+IFERROR(X97*H97,"0")</f>
        <v>30.240000000000002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2705.28</v>
      </c>
      <c r="M289" s="46">
        <f>IFERROR(X116*H116,"0")+IFERROR(X117*H117,"0")</f>
        <v>630</v>
      </c>
      <c r="N289" s="198"/>
      <c r="O289" s="46">
        <f>IFERROR(X122*H122,"0")+IFERROR(X123*H123,"0")</f>
        <v>252</v>
      </c>
      <c r="P289" s="46">
        <f>IFERROR(X128*H128,"0")+IFERROR(X129*H129,"0")+IFERROR(X130*H130,"0")</f>
        <v>210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120</v>
      </c>
      <c r="V289" s="46">
        <f>IFERROR(X172*H172,"0")+IFERROR(X173*H173,"0")+IFERROR(X174*H174,"0")+IFERROR(X178*H178,"0")</f>
        <v>714</v>
      </c>
      <c r="W289" s="46">
        <f>IFERROR(X184*H184,"0")+IFERROR(X185*H185,"0")+IFERROR(X186*H186,"0")</f>
        <v>672</v>
      </c>
      <c r="X289" s="46">
        <f>IFERROR(X191*H191,"0")+IFERROR(X192*H192,"0")+IFERROR(X193*H193,"0")+IFERROR(X194*H194,"0")+IFERROR(X195*H195,"0")+IFERROR(X196*H196,"0")</f>
        <v>201.6</v>
      </c>
      <c r="Y289" s="46">
        <f>IFERROR(X201*H201,"0")+IFERROR(X202*H202,"0")+IFERROR(X203*H203,"0")+IFERROR(X204*H204,"0")</f>
        <v>86.4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360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1341.44</v>
      </c>
      <c r="AF289" s="198"/>
    </row>
    <row r="290" spans="1:32" ht="13.5" customHeight="1" thickTop="1" x14ac:dyDescent="0.2">
      <c r="C290" s="198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5500.8</v>
      </c>
      <c r="B292" s="60">
        <f>SUMPRODUCT(--(BB:BB="ПГП"),--(W:W="кор"),H:H,Y:Y)+SUMPRODUCT(--(BB:BB="ПГП"),--(W:W="кг"),Y:Y)</f>
        <v>4486.2800000000007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 909,01"/>
        <filter val="10,00"/>
        <filter val="102,00"/>
        <filter val="108,00"/>
        <filter val="11 609,01"/>
        <filter val="112,00"/>
        <filter val="12,00"/>
        <filter val="120,00"/>
        <filter val="126,00"/>
        <filter val="132,00"/>
        <filter val="14,00"/>
        <filter val="154,00"/>
        <filter val="168,00"/>
        <filter val="18,00"/>
        <filter val="2 346,00"/>
        <filter val="2 705,28"/>
        <filter val="20,00"/>
        <filter val="201,60"/>
        <filter val="210,00"/>
        <filter val="231,00"/>
        <filter val="238,00"/>
        <filter val="24,00"/>
        <filter val="245,44"/>
        <filter val="252,00"/>
        <filter val="28"/>
        <filter val="28,00"/>
        <filter val="30,00"/>
        <filter val="30,24"/>
        <filter val="32,40"/>
        <filter val="36,00"/>
        <filter val="360,00"/>
        <filter val="384,00"/>
        <filter val="42,00"/>
        <filter val="427,00"/>
        <filter val="48,00"/>
        <filter val="552,60"/>
        <filter val="56,00"/>
        <filter val="597,12"/>
        <filter val="630,00"/>
        <filter val="672,00"/>
        <filter val="674,40"/>
        <filter val="70,00"/>
        <filter val="714,00"/>
        <filter val="72,00"/>
        <filter val="80,00"/>
        <filter val="84,00"/>
        <filter val="86,40"/>
        <filter val="873,60"/>
        <filter val="9 987,08"/>
        <filter val="96,00"/>
        <filter val="98,00"/>
      </filters>
    </filterColumn>
  </autoFilter>
  <mergeCells count="522">
    <mergeCell ref="P256:T256"/>
    <mergeCell ref="D128:E128"/>
    <mergeCell ref="A112:O113"/>
    <mergeCell ref="P38:T38"/>
    <mergeCell ref="V10:W10"/>
    <mergeCell ref="A10:C10"/>
    <mergeCell ref="A21:Z21"/>
    <mergeCell ref="D184:E184"/>
    <mergeCell ref="D192:E192"/>
    <mergeCell ref="A181:Z181"/>
    <mergeCell ref="D173:E173"/>
    <mergeCell ref="D17:E18"/>
    <mergeCell ref="P202:T202"/>
    <mergeCell ref="D123:E123"/>
    <mergeCell ref="P58:T58"/>
    <mergeCell ref="X17:X18"/>
    <mergeCell ref="D110:E110"/>
    <mergeCell ref="D44:E44"/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J287:J288"/>
    <mergeCell ref="D54:E54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266:E266"/>
    <mergeCell ref="N17:N18"/>
    <mergeCell ref="Q5:R5"/>
    <mergeCell ref="S287:S288"/>
    <mergeCell ref="U287:U288"/>
    <mergeCell ref="P128:T12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U17:V17"/>
    <mergeCell ref="Y17:Y18"/>
    <mergeCell ref="D57:E57"/>
    <mergeCell ref="P2:W3"/>
    <mergeCell ref="D241:E241"/>
    <mergeCell ref="P218:V21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276:T276"/>
    <mergeCell ref="P105:T105"/>
    <mergeCell ref="D257:E257"/>
    <mergeCell ref="P270:T270"/>
    <mergeCell ref="D86:E86"/>
    <mergeCell ref="A64:O65"/>
    <mergeCell ref="P284:V284"/>
    <mergeCell ref="P36:T36"/>
    <mergeCell ref="P107:T107"/>
    <mergeCell ref="A233:Z233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P174:T174"/>
    <mergeCell ref="D95:E95"/>
    <mergeCell ref="H5:M5"/>
    <mergeCell ref="A27:Z27"/>
    <mergeCell ref="A214:Z214"/>
    <mergeCell ref="D146:E146"/>
    <mergeCell ref="D6:M6"/>
    <mergeCell ref="A75:O76"/>
    <mergeCell ref="P106:T106"/>
    <mergeCell ref="D256:E256"/>
    <mergeCell ref="P269:T269"/>
    <mergeCell ref="D85:E85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D202:E202"/>
    <mergeCell ref="A242:O243"/>
    <mergeCell ref="Q13:R13"/>
    <mergeCell ref="D22:E22"/>
    <mergeCell ref="A8:C8"/>
    <mergeCell ref="A6:C6"/>
    <mergeCell ref="P258:T258"/>
    <mergeCell ref="P267:T267"/>
    <mergeCell ref="P252:T252"/>
    <mergeCell ref="Y287:Y288"/>
    <mergeCell ref="A41:Z41"/>
    <mergeCell ref="C287:C288"/>
    <mergeCell ref="E287:E288"/>
    <mergeCell ref="D58:E58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274:T274"/>
    <mergeCell ref="D186:E186"/>
    <mergeCell ref="P222:T222"/>
    <mergeCell ref="P193:T193"/>
    <mergeCell ref="P22:T22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P178:T178"/>
    <mergeCell ref="P132:V132"/>
    <mergeCell ref="D223:E223"/>
    <mergeCell ref="D29:E29"/>
    <mergeCell ref="D268:E268"/>
    <mergeCell ref="D97:E97"/>
    <mergeCell ref="P76:V76"/>
    <mergeCell ref="A197:O198"/>
    <mergeCell ref="A255:Z255"/>
    <mergeCell ref="D250:E250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Z17:Z18"/>
    <mergeCell ref="AB17:AB18"/>
    <mergeCell ref="P163:V163"/>
    <mergeCell ref="D141:E141"/>
    <mergeCell ref="D158:E158"/>
    <mergeCell ref="D108:E108"/>
    <mergeCell ref="P223:T223"/>
    <mergeCell ref="P52:T52"/>
    <mergeCell ref="A26:Z26"/>
    <mergeCell ref="A167:O168"/>
    <mergeCell ref="P109:T109"/>
    <mergeCell ref="M17:M18"/>
    <mergeCell ref="O17:O18"/>
    <mergeCell ref="F17:F18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D204:E204"/>
    <mergeCell ref="P161:T161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P124:V124"/>
    <mergeCell ref="O287:O288"/>
    <mergeCell ref="A217:O218"/>
    <mergeCell ref="D130:E130"/>
    <mergeCell ref="P87:T87"/>
    <mergeCell ref="D201:E201"/>
    <mergeCell ref="D74:E74"/>
    <mergeCell ref="D68:E68"/>
    <mergeCell ref="P245:T245"/>
    <mergeCell ref="P89:T89"/>
    <mergeCell ref="P260:T260"/>
    <mergeCell ref="D178:E178"/>
    <mergeCell ref="P225:V225"/>
    <mergeCell ref="D172:E172"/>
    <mergeCell ref="P88:T88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T5:U5"/>
    <mergeCell ref="V5:W5"/>
    <mergeCell ref="D246:E246"/>
    <mergeCell ref="P203:T203"/>
    <mergeCell ref="D46:E46"/>
    <mergeCell ref="A224:O225"/>
    <mergeCell ref="D111:E111"/>
    <mergeCell ref="P212:V212"/>
    <mergeCell ref="Q8:R8"/>
    <mergeCell ref="P69:T69"/>
    <mergeCell ref="P140:T140"/>
    <mergeCell ref="D104:E104"/>
    <mergeCell ref="T6:U9"/>
    <mergeCell ref="Q10:R10"/>
    <mergeCell ref="D185:E185"/>
    <mergeCell ref="A208:Z208"/>
    <mergeCell ref="D43:E43"/>
    <mergeCell ref="A145:Z145"/>
    <mergeCell ref="P216:T216"/>
    <mergeCell ref="A139:Z139"/>
    <mergeCell ref="D59:E59"/>
    <mergeCell ref="P51:T51"/>
    <mergeCell ref="D36:E36"/>
    <mergeCell ref="A13:M13"/>
    <mergeCell ref="A5:C5"/>
    <mergeCell ref="P64:V64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A287:AA288"/>
    <mergeCell ref="D88:E88"/>
    <mergeCell ref="AC287:AC288"/>
    <mergeCell ref="A253:O254"/>
    <mergeCell ref="P117:T117"/>
    <mergeCell ref="P55:T55"/>
    <mergeCell ref="Q12:R12"/>
    <mergeCell ref="D261:E261"/>
    <mergeCell ref="D90:E90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F287:F288"/>
    <mergeCell ref="H287:H288"/>
    <mergeCell ref="P176:V176"/>
    <mergeCell ref="D135:E135"/>
    <mergeCell ref="A120:Z120"/>
    <mergeCell ref="D235:E235"/>
    <mergeCell ref="Q9:R9"/>
    <mergeCell ref="P278:V278"/>
    <mergeCell ref="A219:Z219"/>
    <mergeCell ref="Q11:R11"/>
    <mergeCell ref="D260:E260"/>
    <mergeCell ref="P185:T185"/>
    <mergeCell ref="D106:E106"/>
    <mergeCell ref="A277:O278"/>
    <mergeCell ref="D264:E264"/>
    <mergeCell ref="P122:T122"/>
    <mergeCell ref="A42:Z42"/>
    <mergeCell ref="P43:T43"/>
    <mergeCell ref="P65:V65"/>
    <mergeCell ref="P136:V136"/>
    <mergeCell ref="A126:Z126"/>
    <mergeCell ref="D251:E251"/>
    <mergeCell ref="A12:M12"/>
    <mergeCell ref="T286:U286"/>
    <mergeCell ref="D229:E229"/>
    <mergeCell ref="AG17:AG18"/>
    <mergeCell ref="D160:E160"/>
    <mergeCell ref="I17:I18"/>
    <mergeCell ref="A240:Z240"/>
    <mergeCell ref="P74:T74"/>
    <mergeCell ref="P243:V243"/>
    <mergeCell ref="A190:Z190"/>
    <mergeCell ref="A19:Z19"/>
    <mergeCell ref="D109:E109"/>
    <mergeCell ref="P40:V40"/>
    <mergeCell ref="D28:E28"/>
    <mergeCell ref="D55:E55"/>
    <mergeCell ref="D30:E30"/>
    <mergeCell ref="D210:E210"/>
    <mergeCell ref="D209:E209"/>
    <mergeCell ref="P166:T166"/>
    <mergeCell ref="P56:T56"/>
    <mergeCell ref="D195:E195"/>
    <mergeCell ref="P113:V113"/>
    <mergeCell ref="D53:E53"/>
    <mergeCell ref="A84:Z84"/>
    <mergeCell ref="P160:T160"/>
    <mergeCell ref="A149:Z149"/>
    <mergeCell ref="P209:T209"/>
    <mergeCell ref="D275:E275"/>
    <mergeCell ref="P254:V254"/>
    <mergeCell ref="A279:O284"/>
    <mergeCell ref="D61:E61"/>
    <mergeCell ref="A133:Z133"/>
    <mergeCell ref="P204:T204"/>
    <mergeCell ref="P141:T141"/>
    <mergeCell ref="P268:T268"/>
    <mergeCell ref="P97:T97"/>
    <mergeCell ref="D259:E259"/>
    <mergeCell ref="A101:Z101"/>
    <mergeCell ref="P184:T184"/>
    <mergeCell ref="D236:E236"/>
    <mergeCell ref="A179:O180"/>
    <mergeCell ref="D117:E117"/>
    <mergeCell ref="P273:T273"/>
    <mergeCell ref="D272:E272"/>
    <mergeCell ref="P271:T271"/>
    <mergeCell ref="P265:T265"/>
    <mergeCell ref="P118:V118"/>
    <mergeCell ref="A98:O99"/>
    <mergeCell ref="A228:Z228"/>
    <mergeCell ref="P266:T266"/>
    <mergeCell ref="P95:T95"/>
    <mergeCell ref="D1:F1"/>
    <mergeCell ref="P282:V282"/>
    <mergeCell ref="A234:Z234"/>
    <mergeCell ref="J17:J18"/>
    <mergeCell ref="A91:O92"/>
    <mergeCell ref="L17:L18"/>
    <mergeCell ref="A244:Z244"/>
    <mergeCell ref="P48:V48"/>
    <mergeCell ref="A100:Z100"/>
    <mergeCell ref="A171:Z171"/>
    <mergeCell ref="P125:V125"/>
    <mergeCell ref="P192:T192"/>
    <mergeCell ref="A115:Z115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H1:Q1"/>
    <mergeCell ref="P280:V28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D7:M7"/>
    <mergeCell ref="P91:V91"/>
    <mergeCell ref="P236:T236"/>
    <mergeCell ref="D79:E79"/>
    <mergeCell ref="P173:T173"/>
    <mergeCell ref="P29:T29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AB287:AB288"/>
    <mergeCell ref="A50:Z50"/>
    <mergeCell ref="AD287:AD288"/>
    <mergeCell ref="T287:T288"/>
    <mergeCell ref="W17:W1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D129:E129"/>
    <mergeCell ref="P279:V279"/>
    <mergeCell ref="P188:V188"/>
    <mergeCell ref="D87:E87"/>
    <mergeCell ref="A187:O188"/>
    <mergeCell ref="D274:E274"/>
    <mergeCell ref="D245:E245"/>
    <mergeCell ref="P116:T116"/>
    <mergeCell ref="D122:E122"/>
    <mergeCell ref="A162:O163"/>
    <mergeCell ref="P103:T103"/>
    <mergeCell ref="K287:K288"/>
    <mergeCell ref="P172:T172"/>
    <mergeCell ref="R1:T1"/>
    <mergeCell ref="P28:T28"/>
    <mergeCell ref="P165:T165"/>
    <mergeCell ref="P152:T152"/>
    <mergeCell ref="P30:T30"/>
    <mergeCell ref="A200:Z200"/>
    <mergeCell ref="P179:V179"/>
    <mergeCell ref="A147:O148"/>
    <mergeCell ref="P206:V206"/>
    <mergeCell ref="P230:V230"/>
    <mergeCell ref="P275:T275"/>
    <mergeCell ref="P168:V168"/>
    <mergeCell ref="P104:T104"/>
    <mergeCell ref="B17:B18"/>
    <mergeCell ref="A287:A288"/>
    <mergeCell ref="P248:V248"/>
    <mergeCell ref="P143:V143"/>
    <mergeCell ref="A73:Z73"/>
    <mergeCell ref="D258:E258"/>
    <mergeCell ref="A14:M14"/>
    <mergeCell ref="A15:M15"/>
    <mergeCell ref="D62:E62"/>
    <mergeCell ref="H9:I9"/>
    <mergeCell ref="D45:E45"/>
    <mergeCell ref="P24:V24"/>
    <mergeCell ref="P224:V224"/>
    <mergeCell ref="A49:Z49"/>
    <mergeCell ref="P211:V211"/>
    <mergeCell ref="A78:Z78"/>
    <mergeCell ref="J9:M9"/>
    <mergeCell ref="D263:E263"/>
    <mergeCell ref="A70:O71"/>
    <mergeCell ref="P86:T86"/>
    <mergeCell ref="D56:E56"/>
    <mergeCell ref="D193:E193"/>
    <mergeCell ref="P37:T37"/>
    <mergeCell ref="P155:V155"/>
    <mergeCell ref="A154:O155"/>
    <mergeCell ref="H10:M10"/>
    <mergeCell ref="P79:T79"/>
    <mergeCell ref="D60:E60"/>
    <mergeCell ref="D174:E174"/>
    <mergeCell ref="A83:Z83"/>
    <mergeCell ref="A34:Z34"/>
    <mergeCell ref="V6:W9"/>
    <mergeCell ref="A9:C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1 X116:X117 X122:X123 X128:X130 X135 X140:X141 X146 X152:X153 X158:X159 X161 X165:X166 X172:X174 X178 X184:X186 X191:X196 X201:X204 X209:X210 X216 X222:X223 X229 X235:X237 X241 X245:X246 X250 X252 X256:X27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60 X251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2024-09-19T08:56:19Z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