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7C5BE1-AB1F-4719-B1E4-33AD7EBE08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X278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7" i="1" s="1"/>
  <c r="Y256" i="1"/>
  <c r="Y278" i="1" s="1"/>
  <c r="X254" i="1"/>
  <c r="X253" i="1"/>
  <c r="BO252" i="1"/>
  <c r="BM252" i="1"/>
  <c r="Z252" i="1"/>
  <c r="Y252" i="1"/>
  <c r="BP252" i="1" s="1"/>
  <c r="P252" i="1"/>
  <c r="BO251" i="1"/>
  <c r="BM251" i="1"/>
  <c r="Z251" i="1"/>
  <c r="Y251" i="1"/>
  <c r="BO250" i="1"/>
  <c r="BM250" i="1"/>
  <c r="Z250" i="1"/>
  <c r="Y250" i="1"/>
  <c r="X248" i="1"/>
  <c r="X247" i="1"/>
  <c r="BO246" i="1"/>
  <c r="BM246" i="1"/>
  <c r="Z246" i="1"/>
  <c r="Y246" i="1"/>
  <c r="BP246" i="1" s="1"/>
  <c r="BO245" i="1"/>
  <c r="BM245" i="1"/>
  <c r="Z245" i="1"/>
  <c r="Z247" i="1" s="1"/>
  <c r="Y245" i="1"/>
  <c r="Y248" i="1" s="1"/>
  <c r="X243" i="1"/>
  <c r="X242" i="1"/>
  <c r="BO241" i="1"/>
  <c r="BM241" i="1"/>
  <c r="Z241" i="1"/>
  <c r="Z242" i="1" s="1"/>
  <c r="Y241" i="1"/>
  <c r="X239" i="1"/>
  <c r="X238" i="1"/>
  <c r="BO237" i="1"/>
  <c r="BM237" i="1"/>
  <c r="Z237" i="1"/>
  <c r="Y237" i="1"/>
  <c r="BP237" i="1" s="1"/>
  <c r="BO236" i="1"/>
  <c r="BM236" i="1"/>
  <c r="Z236" i="1"/>
  <c r="Y236" i="1"/>
  <c r="BP236" i="1" s="1"/>
  <c r="BO235" i="1"/>
  <c r="BM235" i="1"/>
  <c r="Z235" i="1"/>
  <c r="Z238" i="1" s="1"/>
  <c r="Y235" i="1"/>
  <c r="Y239" i="1" s="1"/>
  <c r="X231" i="1"/>
  <c r="X230" i="1"/>
  <c r="BO229" i="1"/>
  <c r="BM229" i="1"/>
  <c r="Z229" i="1"/>
  <c r="Z230" i="1" s="1"/>
  <c r="Y229" i="1"/>
  <c r="Y231" i="1" s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X218" i="1"/>
  <c r="X217" i="1"/>
  <c r="BO216" i="1"/>
  <c r="BM216" i="1"/>
  <c r="Z216" i="1"/>
  <c r="Z217" i="1" s="1"/>
  <c r="Y216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X180" i="1"/>
  <c r="X179" i="1"/>
  <c r="BO178" i="1"/>
  <c r="BM178" i="1"/>
  <c r="Z178" i="1"/>
  <c r="Z179" i="1" s="1"/>
  <c r="Y178" i="1"/>
  <c r="Y180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P172" i="1"/>
  <c r="X168" i="1"/>
  <c r="X167" i="1"/>
  <c r="BO166" i="1"/>
  <c r="BM166" i="1"/>
  <c r="Z166" i="1"/>
  <c r="Y166" i="1"/>
  <c r="BP166" i="1" s="1"/>
  <c r="P166" i="1"/>
  <c r="BO165" i="1"/>
  <c r="BM165" i="1"/>
  <c r="Z165" i="1"/>
  <c r="Y165" i="1"/>
  <c r="P165" i="1"/>
  <c r="X163" i="1"/>
  <c r="X162" i="1"/>
  <c r="BO161" i="1"/>
  <c r="BM161" i="1"/>
  <c r="Z161" i="1"/>
  <c r="Y161" i="1"/>
  <c r="BP161" i="1" s="1"/>
  <c r="BO160" i="1"/>
  <c r="BM160" i="1"/>
  <c r="Z160" i="1"/>
  <c r="Y160" i="1"/>
  <c r="BP160" i="1" s="1"/>
  <c r="P160" i="1"/>
  <c r="BO159" i="1"/>
  <c r="BM159" i="1"/>
  <c r="Z159" i="1"/>
  <c r="Y159" i="1"/>
  <c r="BP159" i="1" s="1"/>
  <c r="BO158" i="1"/>
  <c r="BM158" i="1"/>
  <c r="Z158" i="1"/>
  <c r="Y158" i="1"/>
  <c r="X155" i="1"/>
  <c r="X154" i="1"/>
  <c r="BO153" i="1"/>
  <c r="BM153" i="1"/>
  <c r="Z153" i="1"/>
  <c r="Y153" i="1"/>
  <c r="BP153" i="1" s="1"/>
  <c r="BO152" i="1"/>
  <c r="BM152" i="1"/>
  <c r="Z152" i="1"/>
  <c r="Z154" i="1" s="1"/>
  <c r="Y152" i="1"/>
  <c r="Y154" i="1" s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X137" i="1"/>
  <c r="X136" i="1"/>
  <c r="BO135" i="1"/>
  <c r="BM135" i="1"/>
  <c r="Z135" i="1"/>
  <c r="Z136" i="1" s="1"/>
  <c r="Y135" i="1"/>
  <c r="Y137" i="1" s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P97" i="1"/>
  <c r="BO96" i="1"/>
  <c r="BM96" i="1"/>
  <c r="Z96" i="1"/>
  <c r="Y96" i="1"/>
  <c r="BP96" i="1" s="1"/>
  <c r="P96" i="1"/>
  <c r="BO95" i="1"/>
  <c r="BM95" i="1"/>
  <c r="Z95" i="1"/>
  <c r="Y95" i="1"/>
  <c r="P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P69" i="1"/>
  <c r="BO68" i="1"/>
  <c r="BM68" i="1"/>
  <c r="Z68" i="1"/>
  <c r="Y68" i="1"/>
  <c r="BP68" i="1" s="1"/>
  <c r="P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BN22" i="1" l="1"/>
  <c r="BP22" i="1"/>
  <c r="Y23" i="1"/>
  <c r="Z32" i="1"/>
  <c r="BN28" i="1"/>
  <c r="Y33" i="1"/>
  <c r="BN30" i="1"/>
  <c r="Z39" i="1"/>
  <c r="Z47" i="1"/>
  <c r="BN43" i="1"/>
  <c r="Y48" i="1"/>
  <c r="BN45" i="1"/>
  <c r="Y64" i="1"/>
  <c r="Z70" i="1"/>
  <c r="BN68" i="1"/>
  <c r="Y71" i="1"/>
  <c r="BN223" i="1"/>
  <c r="BN245" i="1"/>
  <c r="BP245" i="1"/>
  <c r="BN246" i="1"/>
  <c r="Y247" i="1"/>
  <c r="BN252" i="1"/>
  <c r="Z81" i="1"/>
  <c r="Z91" i="1"/>
  <c r="BN85" i="1"/>
  <c r="Y92" i="1"/>
  <c r="BN87" i="1"/>
  <c r="BN89" i="1"/>
  <c r="BN103" i="1"/>
  <c r="BN105" i="1"/>
  <c r="BN107" i="1"/>
  <c r="BN109" i="1"/>
  <c r="BN111" i="1"/>
  <c r="Y118" i="1"/>
  <c r="Y125" i="1"/>
  <c r="BN123" i="1"/>
  <c r="Y132" i="1"/>
  <c r="BN135" i="1"/>
  <c r="BP135" i="1"/>
  <c r="Y136" i="1"/>
  <c r="Y143" i="1"/>
  <c r="BN141" i="1"/>
  <c r="Y162" i="1"/>
  <c r="Y168" i="1"/>
  <c r="BN166" i="1"/>
  <c r="Y176" i="1"/>
  <c r="BN178" i="1"/>
  <c r="BP178" i="1"/>
  <c r="Y179" i="1"/>
  <c r="Z187" i="1"/>
  <c r="BN184" i="1"/>
  <c r="BN186" i="1"/>
  <c r="BN202" i="1"/>
  <c r="BN204" i="1"/>
  <c r="BN235" i="1"/>
  <c r="BP235" i="1"/>
  <c r="BN236" i="1"/>
  <c r="BN237" i="1"/>
  <c r="Y238" i="1"/>
  <c r="X279" i="1"/>
  <c r="Y32" i="1"/>
  <c r="Y39" i="1"/>
  <c r="BN38" i="1"/>
  <c r="Y47" i="1"/>
  <c r="Z64" i="1"/>
  <c r="BN51" i="1"/>
  <c r="BP51" i="1"/>
  <c r="BN53" i="1"/>
  <c r="BN55" i="1"/>
  <c r="BN57" i="1"/>
  <c r="BN59" i="1"/>
  <c r="BN61" i="1"/>
  <c r="BN63" i="1"/>
  <c r="Y70" i="1"/>
  <c r="Y81" i="1"/>
  <c r="BN80" i="1"/>
  <c r="Y99" i="1"/>
  <c r="Z98" i="1"/>
  <c r="BN96" i="1"/>
  <c r="Z112" i="1"/>
  <c r="Z118" i="1"/>
  <c r="BN116" i="1"/>
  <c r="BP116" i="1"/>
  <c r="Z124" i="1"/>
  <c r="Z131" i="1"/>
  <c r="BN128" i="1"/>
  <c r="BP128" i="1"/>
  <c r="BN130" i="1"/>
  <c r="Z142" i="1"/>
  <c r="BN146" i="1"/>
  <c r="BP146" i="1"/>
  <c r="Y147" i="1"/>
  <c r="Z162" i="1"/>
  <c r="BN158" i="1"/>
  <c r="BP158" i="1"/>
  <c r="BN159" i="1"/>
  <c r="Z167" i="1"/>
  <c r="Z175" i="1"/>
  <c r="BN172" i="1"/>
  <c r="BP172" i="1"/>
  <c r="BN174" i="1"/>
  <c r="Y188" i="1"/>
  <c r="Z197" i="1"/>
  <c r="BN191" i="1"/>
  <c r="BN193" i="1"/>
  <c r="BN195" i="1"/>
  <c r="BN210" i="1"/>
  <c r="Z224" i="1"/>
  <c r="Z253" i="1"/>
  <c r="H9" i="1"/>
  <c r="A10" i="1"/>
  <c r="X280" i="1"/>
  <c r="X281" i="1"/>
  <c r="X283" i="1"/>
  <c r="BN29" i="1"/>
  <c r="BP29" i="1"/>
  <c r="BN31" i="1"/>
  <c r="BN36" i="1"/>
  <c r="BP36" i="1"/>
  <c r="BN37" i="1"/>
  <c r="Y40" i="1"/>
  <c r="BN44" i="1"/>
  <c r="BP44" i="1"/>
  <c r="BN46" i="1"/>
  <c r="BN52" i="1"/>
  <c r="BN54" i="1"/>
  <c r="BN56" i="1"/>
  <c r="BN58" i="1"/>
  <c r="BN60" i="1"/>
  <c r="BN62" i="1"/>
  <c r="Y65" i="1"/>
  <c r="BN69" i="1"/>
  <c r="BP69" i="1"/>
  <c r="BN74" i="1"/>
  <c r="BP74" i="1"/>
  <c r="Y75" i="1"/>
  <c r="BN79" i="1"/>
  <c r="BP79" i="1"/>
  <c r="Y82" i="1"/>
  <c r="Y91" i="1"/>
  <c r="BN86" i="1"/>
  <c r="BP86" i="1"/>
  <c r="BN88" i="1"/>
  <c r="BN90" i="1"/>
  <c r="Y113" i="1"/>
  <c r="BP102" i="1"/>
  <c r="BN102" i="1"/>
  <c r="Y112" i="1"/>
  <c r="BP104" i="1"/>
  <c r="BN104" i="1"/>
  <c r="BP106" i="1"/>
  <c r="BN106" i="1"/>
  <c r="BP108" i="1"/>
  <c r="BN108" i="1"/>
  <c r="BP110" i="1"/>
  <c r="BN110" i="1"/>
  <c r="F9" i="1"/>
  <c r="J9" i="1"/>
  <c r="Y98" i="1"/>
  <c r="BP95" i="1"/>
  <c r="BN95" i="1"/>
  <c r="BP97" i="1"/>
  <c r="BN97" i="1"/>
  <c r="Y119" i="1"/>
  <c r="Y124" i="1"/>
  <c r="Y131" i="1"/>
  <c r="Y142" i="1"/>
  <c r="Y155" i="1"/>
  <c r="Y163" i="1"/>
  <c r="Y167" i="1"/>
  <c r="Y175" i="1"/>
  <c r="Y18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Y242" i="1"/>
  <c r="BP241" i="1"/>
  <c r="BN241" i="1"/>
  <c r="BN117" i="1"/>
  <c r="BN122" i="1"/>
  <c r="BP122" i="1"/>
  <c r="BN129" i="1"/>
  <c r="BN140" i="1"/>
  <c r="BP140" i="1"/>
  <c r="BN152" i="1"/>
  <c r="BP152" i="1"/>
  <c r="BN153" i="1"/>
  <c r="BN160" i="1"/>
  <c r="BN161" i="1"/>
  <c r="BN165" i="1"/>
  <c r="BP165" i="1"/>
  <c r="BN173" i="1"/>
  <c r="BN185" i="1"/>
  <c r="Y197" i="1"/>
  <c r="BN192" i="1"/>
  <c r="BN194" i="1"/>
  <c r="BN196" i="1"/>
  <c r="Z205" i="1"/>
  <c r="Z211" i="1"/>
  <c r="Y218" i="1"/>
  <c r="Y225" i="1"/>
  <c r="BP222" i="1"/>
  <c r="BN222" i="1"/>
  <c r="Y224" i="1"/>
  <c r="Y230" i="1"/>
  <c r="BP229" i="1"/>
  <c r="BN229" i="1"/>
  <c r="Y243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Z284" i="1" l="1"/>
  <c r="Y281" i="1"/>
  <c r="Y279" i="1"/>
  <c r="Y280" i="1"/>
  <c r="Y283" i="1"/>
  <c r="Y282" i="1"/>
  <c r="A292" i="1" s="1"/>
  <c r="C292" i="1"/>
  <c r="X282" i="1"/>
  <c r="B292" i="1" l="1"/>
</calcChain>
</file>

<file path=xl/sharedStrings.xml><?xml version="1.0" encoding="utf-8"?>
<sst xmlns="http://schemas.openxmlformats.org/spreadsheetml/2006/main" count="1356" uniqueCount="437">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</sst>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9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3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2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7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5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5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2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2" customWidth="1"/>
    <col min="19" max="19" width="6.140625" style="1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2" customWidth="1"/>
    <col min="25" max="25" width="11" style="192" customWidth="1"/>
    <col min="26" max="26" width="10" style="192" customWidth="1"/>
    <col min="27" max="27" width="11.5703125" style="192" customWidth="1"/>
    <col min="28" max="28" width="10.42578125" style="192" customWidth="1"/>
    <col min="29" max="29" width="30" style="1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2" customWidth="1"/>
    <col min="34" max="34" width="9.140625" style="192" customWidth="1"/>
    <col min="35" max="16384" width="9.140625" style="192"/>
  </cols>
  <sheetData>
    <row r="1" spans="1:32" s="197" customFormat="1" ht="45" customHeight="1" x14ac:dyDescent="0.2">
      <c r="A1" s="41"/>
      <c r="B1" s="41"/>
      <c r="C1" s="41"/>
      <c r="D1" s="366" t="s">
        <v>0</v>
      </c>
      <c r="E1" s="222"/>
      <c r="F1" s="222"/>
      <c r="G1" s="12" t="s">
        <v>1</v>
      </c>
      <c r="H1" s="366" t="s">
        <v>2</v>
      </c>
      <c r="I1" s="222"/>
      <c r="J1" s="222"/>
      <c r="K1" s="222"/>
      <c r="L1" s="222"/>
      <c r="M1" s="222"/>
      <c r="N1" s="222"/>
      <c r="O1" s="222"/>
      <c r="P1" s="222"/>
      <c r="Q1" s="222"/>
      <c r="R1" s="406" t="s">
        <v>3</v>
      </c>
      <c r="S1" s="222"/>
      <c r="T1" s="2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3"/>
      <c r="R2" s="213"/>
      <c r="S2" s="213"/>
      <c r="T2" s="213"/>
      <c r="U2" s="213"/>
      <c r="V2" s="213"/>
      <c r="W2" s="213"/>
      <c r="X2" s="16"/>
      <c r="Y2" s="16"/>
      <c r="Z2" s="16"/>
      <c r="AA2" s="16"/>
      <c r="AB2" s="51"/>
      <c r="AC2" s="51"/>
      <c r="AD2" s="51"/>
      <c r="AE2" s="51"/>
    </row>
    <row r="3" spans="1:32" s="1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3"/>
      <c r="Q3" s="213"/>
      <c r="R3" s="213"/>
      <c r="S3" s="213"/>
      <c r="T3" s="213"/>
      <c r="U3" s="213"/>
      <c r="V3" s="213"/>
      <c r="W3" s="213"/>
      <c r="X3" s="16"/>
      <c r="Y3" s="16"/>
      <c r="Z3" s="16"/>
      <c r="AA3" s="16"/>
      <c r="AB3" s="51"/>
      <c r="AC3" s="51"/>
      <c r="AD3" s="51"/>
      <c r="AE3" s="51"/>
    </row>
    <row r="4" spans="1:32" s="1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7" customFormat="1" ht="23.45" customHeight="1" x14ac:dyDescent="0.2">
      <c r="A5" s="345" t="s">
        <v>8</v>
      </c>
      <c r="B5" s="220"/>
      <c r="C5" s="221"/>
      <c r="D5" s="272"/>
      <c r="E5" s="274"/>
      <c r="F5" s="232" t="s">
        <v>9</v>
      </c>
      <c r="G5" s="221"/>
      <c r="H5" s="272" t="s">
        <v>436</v>
      </c>
      <c r="I5" s="273"/>
      <c r="J5" s="273"/>
      <c r="K5" s="273"/>
      <c r="L5" s="273"/>
      <c r="M5" s="274"/>
      <c r="N5" s="61"/>
      <c r="P5" s="24" t="s">
        <v>10</v>
      </c>
      <c r="Q5" s="254">
        <v>45557</v>
      </c>
      <c r="R5" s="255"/>
      <c r="T5" s="328" t="s">
        <v>11</v>
      </c>
      <c r="U5" s="317"/>
      <c r="V5" s="329" t="s">
        <v>12</v>
      </c>
      <c r="W5" s="255"/>
      <c r="AB5" s="51"/>
      <c r="AC5" s="51"/>
      <c r="AD5" s="51"/>
      <c r="AE5" s="51"/>
    </row>
    <row r="6" spans="1:32" s="197" customFormat="1" ht="24" customHeight="1" x14ac:dyDescent="0.2">
      <c r="A6" s="345" t="s">
        <v>13</v>
      </c>
      <c r="B6" s="220"/>
      <c r="C6" s="221"/>
      <c r="D6" s="275" t="s">
        <v>14</v>
      </c>
      <c r="E6" s="276"/>
      <c r="F6" s="276"/>
      <c r="G6" s="276"/>
      <c r="H6" s="276"/>
      <c r="I6" s="276"/>
      <c r="J6" s="276"/>
      <c r="K6" s="276"/>
      <c r="L6" s="276"/>
      <c r="M6" s="255"/>
      <c r="N6" s="62"/>
      <c r="P6" s="24" t="s">
        <v>15</v>
      </c>
      <c r="Q6" s="211" t="str">
        <f>IF(Q5=0," ",CHOOSE(WEEKDAY(Q5,2),"Понедельник","Вторник","Среда","Четверг","Пятница","Суббота","Воскресенье"))</f>
        <v>Воскресенье</v>
      </c>
      <c r="R6" s="207"/>
      <c r="T6" s="316" t="s">
        <v>16</v>
      </c>
      <c r="U6" s="317"/>
      <c r="V6" s="337" t="s">
        <v>17</v>
      </c>
      <c r="W6" s="338"/>
      <c r="AB6" s="51"/>
      <c r="AC6" s="51"/>
      <c r="AD6" s="51"/>
      <c r="AE6" s="51"/>
    </row>
    <row r="7" spans="1:32" s="197" customFormat="1" ht="21.75" hidden="1" customHeight="1" x14ac:dyDescent="0.2">
      <c r="A7" s="55"/>
      <c r="B7" s="55"/>
      <c r="C7" s="55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8"/>
      <c r="M7" s="332"/>
      <c r="N7" s="63"/>
      <c r="P7" s="24"/>
      <c r="Q7" s="42"/>
      <c r="R7" s="42"/>
      <c r="T7" s="213"/>
      <c r="U7" s="317"/>
      <c r="V7" s="339"/>
      <c r="W7" s="340"/>
      <c r="AB7" s="51"/>
      <c r="AC7" s="51"/>
      <c r="AD7" s="51"/>
      <c r="AE7" s="51"/>
    </row>
    <row r="8" spans="1:32" s="197" customFormat="1" ht="25.5" customHeight="1" x14ac:dyDescent="0.2">
      <c r="A8" s="343" t="s">
        <v>18</v>
      </c>
      <c r="B8" s="216"/>
      <c r="C8" s="217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331">
        <v>0.41666666666666669</v>
      </c>
      <c r="R8" s="332"/>
      <c r="T8" s="213"/>
      <c r="U8" s="317"/>
      <c r="V8" s="339"/>
      <c r="W8" s="340"/>
      <c r="AB8" s="51"/>
      <c r="AC8" s="51"/>
      <c r="AD8" s="51"/>
      <c r="AE8" s="51"/>
    </row>
    <row r="9" spans="1:32" s="197" customFormat="1" ht="39.950000000000003" customHeight="1" x14ac:dyDescent="0.2">
      <c r="A9" s="2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3"/>
      <c r="C9" s="213"/>
      <c r="D9" s="245"/>
      <c r="E9" s="246"/>
      <c r="F9" s="2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246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6"/>
      <c r="L9" s="246"/>
      <c r="M9" s="246"/>
      <c r="N9" s="198"/>
      <c r="P9" s="26" t="s">
        <v>21</v>
      </c>
      <c r="Q9" s="417"/>
      <c r="R9" s="239"/>
      <c r="T9" s="213"/>
      <c r="U9" s="317"/>
      <c r="V9" s="341"/>
      <c r="W9" s="342"/>
      <c r="X9" s="43"/>
      <c r="Y9" s="43"/>
      <c r="Z9" s="43"/>
      <c r="AA9" s="43"/>
      <c r="AB9" s="51"/>
      <c r="AC9" s="51"/>
      <c r="AD9" s="51"/>
      <c r="AE9" s="51"/>
    </row>
    <row r="10" spans="1:32" s="197" customFormat="1" ht="26.45" customHeight="1" x14ac:dyDescent="0.2">
      <c r="A10" s="2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3"/>
      <c r="C10" s="213"/>
      <c r="D10" s="245"/>
      <c r="E10" s="246"/>
      <c r="F10" s="2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3"/>
      <c r="H10" s="336" t="str">
        <f>IFERROR(VLOOKUP($D$10,Proxy,2,FALSE),"")</f>
        <v/>
      </c>
      <c r="I10" s="213"/>
      <c r="J10" s="213"/>
      <c r="K10" s="213"/>
      <c r="L10" s="213"/>
      <c r="M10" s="213"/>
      <c r="N10" s="196"/>
      <c r="P10" s="26" t="s">
        <v>22</v>
      </c>
      <c r="Q10" s="319"/>
      <c r="R10" s="320"/>
      <c r="U10" s="24" t="s">
        <v>23</v>
      </c>
      <c r="V10" s="397" t="s">
        <v>24</v>
      </c>
      <c r="W10" s="338"/>
      <c r="X10" s="44"/>
      <c r="Y10" s="44"/>
      <c r="Z10" s="44"/>
      <c r="AA10" s="44"/>
      <c r="AB10" s="51"/>
      <c r="AC10" s="51"/>
      <c r="AD10" s="51"/>
      <c r="AE10" s="51"/>
    </row>
    <row r="11" spans="1:32" s="19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2"/>
      <c r="R11" s="255"/>
      <c r="U11" s="24" t="s">
        <v>27</v>
      </c>
      <c r="V11" s="238" t="s">
        <v>28</v>
      </c>
      <c r="W11" s="239"/>
      <c r="X11" s="45"/>
      <c r="Y11" s="45"/>
      <c r="Z11" s="45"/>
      <c r="AA11" s="45"/>
      <c r="AB11" s="51"/>
      <c r="AC11" s="51"/>
      <c r="AD11" s="51"/>
      <c r="AE11" s="51"/>
    </row>
    <row r="12" spans="1:32" s="197" customFormat="1" ht="18.600000000000001" customHeight="1" x14ac:dyDescent="0.2">
      <c r="A12" s="323" t="s">
        <v>29</v>
      </c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1"/>
      <c r="N12" s="65"/>
      <c r="P12" s="24" t="s">
        <v>30</v>
      </c>
      <c r="Q12" s="331"/>
      <c r="R12" s="332"/>
      <c r="S12" s="23"/>
      <c r="U12" s="24"/>
      <c r="V12" s="222"/>
      <c r="W12" s="213"/>
      <c r="AB12" s="51"/>
      <c r="AC12" s="51"/>
      <c r="AD12" s="51"/>
      <c r="AE12" s="51"/>
    </row>
    <row r="13" spans="1:32" s="197" customFormat="1" ht="23.25" customHeight="1" x14ac:dyDescent="0.2">
      <c r="A13" s="323" t="s">
        <v>31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1"/>
      <c r="N13" s="65"/>
      <c r="O13" s="26"/>
      <c r="P13" s="26" t="s">
        <v>32</v>
      </c>
      <c r="Q13" s="238"/>
      <c r="R13" s="2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7" customFormat="1" ht="18.600000000000001" customHeight="1" x14ac:dyDescent="0.2">
      <c r="A14" s="323" t="s">
        <v>33</v>
      </c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7" customFormat="1" ht="22.5" customHeight="1" x14ac:dyDescent="0.2">
      <c r="A15" s="324" t="s">
        <v>34</v>
      </c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1"/>
      <c r="N15" s="66"/>
      <c r="P15" s="350" t="s">
        <v>35</v>
      </c>
      <c r="Q15" s="222"/>
      <c r="R15" s="222"/>
      <c r="S15" s="222"/>
      <c r="T15" s="2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1"/>
      <c r="Q16" s="351"/>
      <c r="R16" s="351"/>
      <c r="S16" s="351"/>
      <c r="T16" s="3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52" t="s">
        <v>36</v>
      </c>
      <c r="B17" s="252" t="s">
        <v>37</v>
      </c>
      <c r="C17" s="346" t="s">
        <v>38</v>
      </c>
      <c r="D17" s="252" t="s">
        <v>39</v>
      </c>
      <c r="E17" s="297"/>
      <c r="F17" s="252" t="s">
        <v>40</v>
      </c>
      <c r="G17" s="252" t="s">
        <v>41</v>
      </c>
      <c r="H17" s="252" t="s">
        <v>42</v>
      </c>
      <c r="I17" s="252" t="s">
        <v>43</v>
      </c>
      <c r="J17" s="252" t="s">
        <v>44</v>
      </c>
      <c r="K17" s="252" t="s">
        <v>45</v>
      </c>
      <c r="L17" s="252" t="s">
        <v>46</v>
      </c>
      <c r="M17" s="252" t="s">
        <v>47</v>
      </c>
      <c r="N17" s="252" t="s">
        <v>48</v>
      </c>
      <c r="O17" s="252" t="s">
        <v>49</v>
      </c>
      <c r="P17" s="252" t="s">
        <v>50</v>
      </c>
      <c r="Q17" s="368"/>
      <c r="R17" s="368"/>
      <c r="S17" s="368"/>
      <c r="T17" s="297"/>
      <c r="U17" s="263" t="s">
        <v>51</v>
      </c>
      <c r="V17" s="221"/>
      <c r="W17" s="252" t="s">
        <v>52</v>
      </c>
      <c r="X17" s="252" t="s">
        <v>53</v>
      </c>
      <c r="Y17" s="264" t="s">
        <v>54</v>
      </c>
      <c r="Z17" s="252" t="s">
        <v>55</v>
      </c>
      <c r="AA17" s="226" t="s">
        <v>56</v>
      </c>
      <c r="AB17" s="226" t="s">
        <v>57</v>
      </c>
      <c r="AC17" s="226" t="s">
        <v>58</v>
      </c>
      <c r="AD17" s="226" t="s">
        <v>59</v>
      </c>
      <c r="AE17" s="227"/>
      <c r="AF17" s="228"/>
      <c r="AG17" s="361"/>
      <c r="BD17" s="302" t="s">
        <v>60</v>
      </c>
    </row>
    <row r="18" spans="1:68" ht="14.25" customHeight="1" x14ac:dyDescent="0.2">
      <c r="A18" s="253"/>
      <c r="B18" s="253"/>
      <c r="C18" s="253"/>
      <c r="D18" s="298"/>
      <c r="E18" s="299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98"/>
      <c r="Q18" s="369"/>
      <c r="R18" s="369"/>
      <c r="S18" s="369"/>
      <c r="T18" s="299"/>
      <c r="U18" s="195" t="s">
        <v>61</v>
      </c>
      <c r="V18" s="195" t="s">
        <v>62</v>
      </c>
      <c r="W18" s="253"/>
      <c r="X18" s="253"/>
      <c r="Y18" s="265"/>
      <c r="Z18" s="253"/>
      <c r="AA18" s="292"/>
      <c r="AB18" s="292"/>
      <c r="AC18" s="292"/>
      <c r="AD18" s="229"/>
      <c r="AE18" s="230"/>
      <c r="AF18" s="231"/>
      <c r="AG18" s="362"/>
      <c r="BD18" s="213"/>
    </row>
    <row r="19" spans="1:68" ht="27.75" hidden="1" customHeight="1" x14ac:dyDescent="0.2">
      <c r="A19" s="233" t="s">
        <v>63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48"/>
      <c r="AB19" s="48"/>
      <c r="AC19" s="48"/>
    </row>
    <row r="20" spans="1:68" ht="16.5" hidden="1" customHeight="1" x14ac:dyDescent="0.25">
      <c r="A20" s="244" t="s">
        <v>63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194"/>
      <c r="AB20" s="194"/>
      <c r="AC20" s="194"/>
    </row>
    <row r="21" spans="1:68" ht="14.25" hidden="1" customHeight="1" x14ac:dyDescent="0.25">
      <c r="A21" s="218" t="s">
        <v>64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193"/>
      <c r="AB21" s="193"/>
      <c r="AC21" s="193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2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2"/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4"/>
      <c r="P23" s="215" t="s">
        <v>72</v>
      </c>
      <c r="Q23" s="216"/>
      <c r="R23" s="216"/>
      <c r="S23" s="216"/>
      <c r="T23" s="216"/>
      <c r="U23" s="216"/>
      <c r="V23" s="217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hidden="1" x14ac:dyDescent="0.2">
      <c r="A24" s="213"/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4"/>
      <c r="P24" s="215" t="s">
        <v>72</v>
      </c>
      <c r="Q24" s="216"/>
      <c r="R24" s="216"/>
      <c r="S24" s="216"/>
      <c r="T24" s="216"/>
      <c r="U24" s="216"/>
      <c r="V24" s="217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hidden="1" customHeight="1" x14ac:dyDescent="0.2">
      <c r="A25" s="233" t="s">
        <v>74</v>
      </c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48"/>
      <c r="AB25" s="48"/>
      <c r="AC25" s="48"/>
    </row>
    <row r="26" spans="1:68" ht="16.5" hidden="1" customHeight="1" x14ac:dyDescent="0.25">
      <c r="A26" s="244" t="s">
        <v>75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194"/>
      <c r="AB26" s="194"/>
      <c r="AC26" s="194"/>
    </row>
    <row r="27" spans="1:68" ht="14.25" hidden="1" customHeight="1" x14ac:dyDescent="0.25">
      <c r="A27" s="218" t="s">
        <v>76</v>
      </c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193"/>
      <c r="AB27" s="193"/>
      <c r="AC27" s="193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40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8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70</v>
      </c>
      <c r="X29" s="200">
        <v>28</v>
      </c>
      <c r="Y29" s="201">
        <f>IFERROR(IF(X29="","",X29),"")</f>
        <v>28</v>
      </c>
      <c r="Z29" s="36">
        <f>IFERROR(IF(X29="","",X29*0.00936),"")</f>
        <v>0.26207999999999998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0.22222222222222221</v>
      </c>
      <c r="BP29" s="67">
        <f>IFERROR(Y29/J29,"0")</f>
        <v>0.22222222222222221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41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70</v>
      </c>
      <c r="X30" s="200">
        <v>140</v>
      </c>
      <c r="Y30" s="201">
        <f>IFERROR(IF(X30="","",X30),"")</f>
        <v>140</v>
      </c>
      <c r="Z30" s="36">
        <f>IFERROR(IF(X30="","",X30*0.00936),"")</f>
        <v>1.3104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1.1111111111111112</v>
      </c>
      <c r="BP30" s="67">
        <f>IFERROR(Y30/J30,"0")</f>
        <v>1.1111111111111112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8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2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4"/>
      <c r="P32" s="215" t="s">
        <v>72</v>
      </c>
      <c r="Q32" s="216"/>
      <c r="R32" s="216"/>
      <c r="S32" s="216"/>
      <c r="T32" s="216"/>
      <c r="U32" s="216"/>
      <c r="V32" s="217"/>
      <c r="W32" s="37" t="s">
        <v>70</v>
      </c>
      <c r="X32" s="202">
        <f>IFERROR(SUM(X28:X31),"0")</f>
        <v>168</v>
      </c>
      <c r="Y32" s="202">
        <f>IFERROR(SUM(Y28:Y31),"0")</f>
        <v>168</v>
      </c>
      <c r="Z32" s="202">
        <f>IFERROR(IF(Z28="",0,Z28),"0")+IFERROR(IF(Z29="",0,Z29),"0")+IFERROR(IF(Z30="",0,Z30),"0")+IFERROR(IF(Z31="",0,Z31),"0")</f>
        <v>1.5724800000000001</v>
      </c>
      <c r="AA32" s="203"/>
      <c r="AB32" s="203"/>
      <c r="AC32" s="203"/>
    </row>
    <row r="33" spans="1:68" x14ac:dyDescent="0.2">
      <c r="A33" s="213"/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4"/>
      <c r="P33" s="215" t="s">
        <v>72</v>
      </c>
      <c r="Q33" s="216"/>
      <c r="R33" s="216"/>
      <c r="S33" s="216"/>
      <c r="T33" s="216"/>
      <c r="U33" s="216"/>
      <c r="V33" s="217"/>
      <c r="W33" s="37" t="s">
        <v>73</v>
      </c>
      <c r="X33" s="202">
        <f>IFERROR(SUMPRODUCT(X28:X31*H28:H31),"0")</f>
        <v>252</v>
      </c>
      <c r="Y33" s="202">
        <f>IFERROR(SUMPRODUCT(Y28:Y31*H28:H31),"0")</f>
        <v>252</v>
      </c>
      <c r="Z33" s="37"/>
      <c r="AA33" s="203"/>
      <c r="AB33" s="203"/>
      <c r="AC33" s="203"/>
    </row>
    <row r="34" spans="1:68" ht="16.5" hidden="1" customHeight="1" x14ac:dyDescent="0.25">
      <c r="A34" s="244" t="s">
        <v>87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194"/>
      <c r="AB34" s="194"/>
      <c r="AC34" s="194"/>
    </row>
    <row r="35" spans="1:68" ht="14.25" hidden="1" customHeight="1" x14ac:dyDescent="0.25">
      <c r="A35" s="218" t="s">
        <v>64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193"/>
      <c r="AB35" s="193"/>
      <c r="AC35" s="193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9"/>
      <c r="R37" s="209"/>
      <c r="S37" s="209"/>
      <c r="T37" s="210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9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70</v>
      </c>
      <c r="X38" s="200">
        <v>0</v>
      </c>
      <c r="Y38" s="20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4"/>
      <c r="P39" s="215" t="s">
        <v>72</v>
      </c>
      <c r="Q39" s="216"/>
      <c r="R39" s="216"/>
      <c r="S39" s="216"/>
      <c r="T39" s="216"/>
      <c r="U39" s="216"/>
      <c r="V39" s="217"/>
      <c r="W39" s="37" t="s">
        <v>70</v>
      </c>
      <c r="X39" s="202">
        <f>IFERROR(SUM(X36:X38),"0")</f>
        <v>0</v>
      </c>
      <c r="Y39" s="202">
        <f>IFERROR(SUM(Y36:Y38),"0")</f>
        <v>0</v>
      </c>
      <c r="Z39" s="202">
        <f>IFERROR(IF(Z36="",0,Z36),"0")+IFERROR(IF(Z37="",0,Z37),"0")+IFERROR(IF(Z38="",0,Z38),"0")</f>
        <v>0</v>
      </c>
      <c r="AA39" s="203"/>
      <c r="AB39" s="203"/>
      <c r="AC39" s="203"/>
    </row>
    <row r="40" spans="1:68" hidden="1" x14ac:dyDescent="0.2">
      <c r="A40" s="213"/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4"/>
      <c r="P40" s="215" t="s">
        <v>72</v>
      </c>
      <c r="Q40" s="216"/>
      <c r="R40" s="216"/>
      <c r="S40" s="216"/>
      <c r="T40" s="216"/>
      <c r="U40" s="216"/>
      <c r="V40" s="217"/>
      <c r="W40" s="37" t="s">
        <v>73</v>
      </c>
      <c r="X40" s="202">
        <f>IFERROR(SUMPRODUCT(X36:X38*H36:H38),"0")</f>
        <v>0</v>
      </c>
      <c r="Y40" s="202">
        <f>IFERROR(SUMPRODUCT(Y36:Y38*H36:H38),"0")</f>
        <v>0</v>
      </c>
      <c r="Z40" s="37"/>
      <c r="AA40" s="203"/>
      <c r="AB40" s="203"/>
      <c r="AC40" s="203"/>
    </row>
    <row r="41" spans="1:68" ht="16.5" hidden="1" customHeight="1" x14ac:dyDescent="0.25">
      <c r="A41" s="244" t="s">
        <v>95</v>
      </c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194"/>
      <c r="AB41" s="194"/>
      <c r="AC41" s="194"/>
    </row>
    <row r="42" spans="1:68" ht="14.25" hidden="1" customHeight="1" x14ac:dyDescent="0.25">
      <c r="A42" s="218" t="s">
        <v>96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193"/>
      <c r="AB42" s="193"/>
      <c r="AC42" s="193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4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8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70</v>
      </c>
      <c r="X45" s="200">
        <v>30</v>
      </c>
      <c r="Y45" s="201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70</v>
      </c>
      <c r="X46" s="200">
        <v>30</v>
      </c>
      <c r="Y46" s="20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x14ac:dyDescent="0.2">
      <c r="A47" s="212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4"/>
      <c r="P47" s="215" t="s">
        <v>72</v>
      </c>
      <c r="Q47" s="216"/>
      <c r="R47" s="216"/>
      <c r="S47" s="216"/>
      <c r="T47" s="216"/>
      <c r="U47" s="216"/>
      <c r="V47" s="217"/>
      <c r="W47" s="37" t="s">
        <v>70</v>
      </c>
      <c r="X47" s="202">
        <f>IFERROR(SUM(X43:X46),"0")</f>
        <v>60</v>
      </c>
      <c r="Y47" s="202">
        <f>IFERROR(SUM(Y43:Y46),"0")</f>
        <v>60</v>
      </c>
      <c r="Z47" s="202">
        <f>IFERROR(IF(Z43="",0,Z43),"0")+IFERROR(IF(Z44="",0,Z44),"0")+IFERROR(IF(Z45="",0,Z45),"0")+IFERROR(IF(Z46="",0,Z46),"0")</f>
        <v>0.56999999999999995</v>
      </c>
      <c r="AA47" s="203"/>
      <c r="AB47" s="203"/>
      <c r="AC47" s="203"/>
    </row>
    <row r="48" spans="1:68" x14ac:dyDescent="0.2">
      <c r="A48" s="213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4"/>
      <c r="P48" s="215" t="s">
        <v>72</v>
      </c>
      <c r="Q48" s="216"/>
      <c r="R48" s="216"/>
      <c r="S48" s="216"/>
      <c r="T48" s="216"/>
      <c r="U48" s="216"/>
      <c r="V48" s="217"/>
      <c r="W48" s="37" t="s">
        <v>73</v>
      </c>
      <c r="X48" s="202">
        <f>IFERROR(SUMPRODUCT(X43:X46*H43:H46),"0")</f>
        <v>72</v>
      </c>
      <c r="Y48" s="202">
        <f>IFERROR(SUMPRODUCT(Y43:Y46*H43:H46),"0")</f>
        <v>72</v>
      </c>
      <c r="Z48" s="37"/>
      <c r="AA48" s="203"/>
      <c r="AB48" s="203"/>
      <c r="AC48" s="203"/>
    </row>
    <row r="49" spans="1:68" ht="16.5" hidden="1" customHeight="1" x14ac:dyDescent="0.25">
      <c r="A49" s="244" t="s">
        <v>106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194"/>
      <c r="AB49" s="194"/>
      <c r="AC49" s="194"/>
    </row>
    <row r="50" spans="1:68" ht="14.25" hidden="1" customHeight="1" x14ac:dyDescent="0.25">
      <c r="A50" s="218" t="s">
        <v>64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193"/>
      <c r="AB50" s="193"/>
      <c r="AC50" s="193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2" t="s">
        <v>109</v>
      </c>
      <c r="Q51" s="209"/>
      <c r="R51" s="209"/>
      <c r="S51" s="209"/>
      <c r="T51" s="210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5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9"/>
      <c r="R53" s="209"/>
      <c r="S53" s="209"/>
      <c r="T53" s="210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4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9"/>
      <c r="R54" s="209"/>
      <c r="S54" s="209"/>
      <c r="T54" s="210"/>
      <c r="U54" s="34"/>
      <c r="V54" s="34"/>
      <c r="W54" s="35" t="s">
        <v>70</v>
      </c>
      <c r="X54" s="200">
        <v>0</v>
      </c>
      <c r="Y54" s="20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9"/>
      <c r="R55" s="209"/>
      <c r="S55" s="209"/>
      <c r="T55" s="210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9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9"/>
      <c r="R56" s="209"/>
      <c r="S56" s="209"/>
      <c r="T56" s="210"/>
      <c r="U56" s="34"/>
      <c r="V56" s="34"/>
      <c r="W56" s="35" t="s">
        <v>70</v>
      </c>
      <c r="X56" s="200">
        <v>0</v>
      </c>
      <c r="Y56" s="20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4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9"/>
      <c r="R57" s="209"/>
      <c r="S57" s="209"/>
      <c r="T57" s="210"/>
      <c r="U57" s="34"/>
      <c r="V57" s="34"/>
      <c r="W57" s="35" t="s">
        <v>70</v>
      </c>
      <c r="X57" s="200">
        <v>0</v>
      </c>
      <c r="Y57" s="20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9"/>
      <c r="R58" s="209"/>
      <c r="S58" s="209"/>
      <c r="T58" s="210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27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9"/>
      <c r="R59" s="209"/>
      <c r="S59" s="209"/>
      <c r="T59" s="210"/>
      <c r="U59" s="34"/>
      <c r="V59" s="34"/>
      <c r="W59" s="35" t="s">
        <v>70</v>
      </c>
      <c r="X59" s="200">
        <v>0</v>
      </c>
      <c r="Y59" s="20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2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9"/>
      <c r="R60" s="209"/>
      <c r="S60" s="209"/>
      <c r="T60" s="210"/>
      <c r="U60" s="34"/>
      <c r="V60" s="34"/>
      <c r="W60" s="35" t="s">
        <v>70</v>
      </c>
      <c r="X60" s="200">
        <v>48</v>
      </c>
      <c r="Y60" s="201">
        <f t="shared" si="0"/>
        <v>48</v>
      </c>
      <c r="Z60" s="36">
        <f t="shared" si="1"/>
        <v>0.74399999999999999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322.54079999999999</v>
      </c>
      <c r="BN60" s="67">
        <f t="shared" si="3"/>
        <v>322.54079999999999</v>
      </c>
      <c r="BO60" s="67">
        <f t="shared" si="4"/>
        <v>0.5714285714285714</v>
      </c>
      <c r="BP60" s="67">
        <f t="shared" si="5"/>
        <v>0.5714285714285714</v>
      </c>
    </row>
    <row r="61" spans="1:68" ht="27" hidden="1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29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9"/>
      <c r="R61" s="209"/>
      <c r="S61" s="209"/>
      <c r="T61" s="210"/>
      <c r="U61" s="34"/>
      <c r="V61" s="34"/>
      <c r="W61" s="35" t="s">
        <v>70</v>
      </c>
      <c r="X61" s="200">
        <v>0</v>
      </c>
      <c r="Y61" s="201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2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9"/>
      <c r="R62" s="209"/>
      <c r="S62" s="209"/>
      <c r="T62" s="210"/>
      <c r="U62" s="34"/>
      <c r="V62" s="34"/>
      <c r="W62" s="35" t="s">
        <v>70</v>
      </c>
      <c r="X62" s="200">
        <v>48</v>
      </c>
      <c r="Y62" s="201">
        <f t="shared" si="0"/>
        <v>48</v>
      </c>
      <c r="Z62" s="36">
        <f t="shared" si="1"/>
        <v>0.74399999999999999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350.4</v>
      </c>
      <c r="BN62" s="67">
        <f t="shared" si="3"/>
        <v>350.4</v>
      </c>
      <c r="BO62" s="67">
        <f t="shared" si="4"/>
        <v>0.5714285714285714</v>
      </c>
      <c r="BP62" s="67">
        <f t="shared" si="5"/>
        <v>0.5714285714285714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37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9"/>
      <c r="R63" s="209"/>
      <c r="S63" s="209"/>
      <c r="T63" s="210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2"/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4"/>
      <c r="P64" s="215" t="s">
        <v>72</v>
      </c>
      <c r="Q64" s="216"/>
      <c r="R64" s="216"/>
      <c r="S64" s="216"/>
      <c r="T64" s="216"/>
      <c r="U64" s="216"/>
      <c r="V64" s="217"/>
      <c r="W64" s="37" t="s">
        <v>70</v>
      </c>
      <c r="X64" s="202">
        <f>IFERROR(SUM(X51:X63),"0")</f>
        <v>96</v>
      </c>
      <c r="Y64" s="202">
        <f>IFERROR(SUM(Y51:Y63),"0")</f>
        <v>96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1.488</v>
      </c>
      <c r="AA64" s="203"/>
      <c r="AB64" s="203"/>
      <c r="AC64" s="203"/>
    </row>
    <row r="65" spans="1:68" x14ac:dyDescent="0.2">
      <c r="A65" s="213"/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4"/>
      <c r="P65" s="215" t="s">
        <v>72</v>
      </c>
      <c r="Q65" s="216"/>
      <c r="R65" s="216"/>
      <c r="S65" s="216"/>
      <c r="T65" s="216"/>
      <c r="U65" s="216"/>
      <c r="V65" s="217"/>
      <c r="W65" s="37" t="s">
        <v>73</v>
      </c>
      <c r="X65" s="202">
        <f>IFERROR(SUMPRODUCT(X51:X63*H51:H63),"0")</f>
        <v>643.20000000000005</v>
      </c>
      <c r="Y65" s="202">
        <f>IFERROR(SUMPRODUCT(Y51:Y63*H51:H63),"0")</f>
        <v>643.20000000000005</v>
      </c>
      <c r="Z65" s="37"/>
      <c r="AA65" s="203"/>
      <c r="AB65" s="203"/>
      <c r="AC65" s="203"/>
    </row>
    <row r="66" spans="1:68" ht="16.5" hidden="1" customHeight="1" x14ac:dyDescent="0.25">
      <c r="A66" s="244" t="s">
        <v>135</v>
      </c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194"/>
      <c r="AB66" s="194"/>
      <c r="AC66" s="194"/>
    </row>
    <row r="67" spans="1:68" ht="14.25" hidden="1" customHeight="1" x14ac:dyDescent="0.25">
      <c r="A67" s="218" t="s">
        <v>64</v>
      </c>
      <c r="B67" s="213"/>
      <c r="C67" s="213"/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193"/>
      <c r="AB67" s="193"/>
      <c r="AC67" s="193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9"/>
      <c r="R68" s="209"/>
      <c r="S68" s="209"/>
      <c r="T68" s="210"/>
      <c r="U68" s="34"/>
      <c r="V68" s="34"/>
      <c r="W68" s="35" t="s">
        <v>70</v>
      </c>
      <c r="X68" s="200">
        <v>0</v>
      </c>
      <c r="Y68" s="201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9"/>
      <c r="R69" s="209"/>
      <c r="S69" s="209"/>
      <c r="T69" s="210"/>
      <c r="U69" s="34"/>
      <c r="V69" s="34"/>
      <c r="W69" s="35" t="s">
        <v>70</v>
      </c>
      <c r="X69" s="200">
        <v>12</v>
      </c>
      <c r="Y69" s="201">
        <f>IFERROR(IF(X69="","",X69),"")</f>
        <v>12</v>
      </c>
      <c r="Z69" s="36">
        <f>IFERROR(IF(X69="","",X69*0.00866),"")</f>
        <v>0.10391999999999998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62.558399999999992</v>
      </c>
      <c r="BN69" s="67">
        <f>IFERROR(Y69*I69,"0")</f>
        <v>62.558399999999992</v>
      </c>
      <c r="BO69" s="67">
        <f>IFERROR(X69/J69,"0")</f>
        <v>8.3333333333333329E-2</v>
      </c>
      <c r="BP69" s="67">
        <f>IFERROR(Y69/J69,"0")</f>
        <v>8.3333333333333329E-2</v>
      </c>
    </row>
    <row r="70" spans="1:68" x14ac:dyDescent="0.2">
      <c r="A70" s="212"/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14"/>
      <c r="P70" s="215" t="s">
        <v>72</v>
      </c>
      <c r="Q70" s="216"/>
      <c r="R70" s="216"/>
      <c r="S70" s="216"/>
      <c r="T70" s="216"/>
      <c r="U70" s="216"/>
      <c r="V70" s="217"/>
      <c r="W70" s="37" t="s">
        <v>70</v>
      </c>
      <c r="X70" s="202">
        <f>IFERROR(SUM(X68:X69),"0")</f>
        <v>12</v>
      </c>
      <c r="Y70" s="202">
        <f>IFERROR(SUM(Y68:Y69),"0")</f>
        <v>12</v>
      </c>
      <c r="Z70" s="202">
        <f>IFERROR(IF(Z68="",0,Z68),"0")+IFERROR(IF(Z69="",0,Z69),"0")</f>
        <v>0.10391999999999998</v>
      </c>
      <c r="AA70" s="203"/>
      <c r="AB70" s="203"/>
      <c r="AC70" s="203"/>
    </row>
    <row r="71" spans="1:68" x14ac:dyDescent="0.2">
      <c r="A71" s="213"/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4"/>
      <c r="P71" s="215" t="s">
        <v>72</v>
      </c>
      <c r="Q71" s="216"/>
      <c r="R71" s="216"/>
      <c r="S71" s="216"/>
      <c r="T71" s="216"/>
      <c r="U71" s="216"/>
      <c r="V71" s="217"/>
      <c r="W71" s="37" t="s">
        <v>73</v>
      </c>
      <c r="X71" s="202">
        <f>IFERROR(SUMPRODUCT(X68:X69*H68:H69),"0")</f>
        <v>60</v>
      </c>
      <c r="Y71" s="202">
        <f>IFERROR(SUMPRODUCT(Y68:Y69*H68:H69),"0")</f>
        <v>60</v>
      </c>
      <c r="Z71" s="37"/>
      <c r="AA71" s="203"/>
      <c r="AB71" s="203"/>
      <c r="AC71" s="203"/>
    </row>
    <row r="72" spans="1:68" ht="16.5" hidden="1" customHeight="1" x14ac:dyDescent="0.25">
      <c r="A72" s="244" t="s">
        <v>141</v>
      </c>
      <c r="B72" s="213"/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194"/>
      <c r="AB72" s="194"/>
      <c r="AC72" s="194"/>
    </row>
    <row r="73" spans="1:68" ht="14.25" hidden="1" customHeight="1" x14ac:dyDescent="0.25">
      <c r="A73" s="218" t="s">
        <v>142</v>
      </c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193"/>
      <c r="AB73" s="193"/>
      <c r="AC73" s="193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40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9"/>
      <c r="R74" s="209"/>
      <c r="S74" s="209"/>
      <c r="T74" s="210"/>
      <c r="U74" s="34"/>
      <c r="V74" s="34"/>
      <c r="W74" s="35" t="s">
        <v>70</v>
      </c>
      <c r="X74" s="200">
        <v>70</v>
      </c>
      <c r="Y74" s="201">
        <f>IFERROR(IF(X74="","",X74),"")</f>
        <v>70</v>
      </c>
      <c r="Z74" s="36">
        <f>IFERROR(IF(X74="","",X74*0.01788),"")</f>
        <v>1.2516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12"/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4"/>
      <c r="P75" s="215" t="s">
        <v>72</v>
      </c>
      <c r="Q75" s="216"/>
      <c r="R75" s="216"/>
      <c r="S75" s="216"/>
      <c r="T75" s="216"/>
      <c r="U75" s="216"/>
      <c r="V75" s="217"/>
      <c r="W75" s="37" t="s">
        <v>70</v>
      </c>
      <c r="X75" s="202">
        <f>IFERROR(SUM(X74:X74),"0")</f>
        <v>70</v>
      </c>
      <c r="Y75" s="202">
        <f>IFERROR(SUM(Y74:Y74),"0")</f>
        <v>70</v>
      </c>
      <c r="Z75" s="202">
        <f>IFERROR(IF(Z74="",0,Z74),"0")</f>
        <v>1.2516</v>
      </c>
      <c r="AA75" s="203"/>
      <c r="AB75" s="203"/>
      <c r="AC75" s="203"/>
    </row>
    <row r="76" spans="1:68" x14ac:dyDescent="0.2">
      <c r="A76" s="213"/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4"/>
      <c r="P76" s="215" t="s">
        <v>72</v>
      </c>
      <c r="Q76" s="216"/>
      <c r="R76" s="216"/>
      <c r="S76" s="216"/>
      <c r="T76" s="216"/>
      <c r="U76" s="216"/>
      <c r="V76" s="217"/>
      <c r="W76" s="37" t="s">
        <v>73</v>
      </c>
      <c r="X76" s="202">
        <f>IFERROR(SUMPRODUCT(X74:X74*H74:H74),"0")</f>
        <v>252</v>
      </c>
      <c r="Y76" s="202">
        <f>IFERROR(SUMPRODUCT(Y74:Y74*H74:H74),"0")</f>
        <v>252</v>
      </c>
      <c r="Z76" s="37"/>
      <c r="AA76" s="203"/>
      <c r="AB76" s="203"/>
      <c r="AC76" s="203"/>
    </row>
    <row r="77" spans="1:68" ht="16.5" hidden="1" customHeight="1" x14ac:dyDescent="0.25">
      <c r="A77" s="244" t="s">
        <v>145</v>
      </c>
      <c r="B77" s="213"/>
      <c r="C77" s="213"/>
      <c r="D77" s="213"/>
      <c r="E77" s="213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194"/>
      <c r="AB77" s="194"/>
      <c r="AC77" s="194"/>
    </row>
    <row r="78" spans="1:68" ht="14.25" hidden="1" customHeight="1" x14ac:dyDescent="0.25">
      <c r="A78" s="218" t="s">
        <v>146</v>
      </c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193"/>
      <c r="AB78" s="193"/>
      <c r="AC78" s="193"/>
    </row>
    <row r="79" spans="1:68" ht="27" hidden="1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41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9"/>
      <c r="R79" s="209"/>
      <c r="S79" s="209"/>
      <c r="T79" s="210"/>
      <c r="U79" s="34"/>
      <c r="V79" s="34"/>
      <c r="W79" s="35" t="s">
        <v>70</v>
      </c>
      <c r="X79" s="200">
        <v>0</v>
      </c>
      <c r="Y79" s="201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28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9"/>
      <c r="R80" s="209"/>
      <c r="S80" s="209"/>
      <c r="T80" s="210"/>
      <c r="U80" s="34"/>
      <c r="V80" s="34"/>
      <c r="W80" s="35" t="s">
        <v>70</v>
      </c>
      <c r="X80" s="200">
        <v>42</v>
      </c>
      <c r="Y80" s="201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2"/>
      <c r="B81" s="213"/>
      <c r="C81" s="213"/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4"/>
      <c r="P81" s="215" t="s">
        <v>72</v>
      </c>
      <c r="Q81" s="216"/>
      <c r="R81" s="216"/>
      <c r="S81" s="216"/>
      <c r="T81" s="216"/>
      <c r="U81" s="216"/>
      <c r="V81" s="217"/>
      <c r="W81" s="37" t="s">
        <v>70</v>
      </c>
      <c r="X81" s="202">
        <f>IFERROR(SUM(X79:X80),"0")</f>
        <v>42</v>
      </c>
      <c r="Y81" s="202">
        <f>IFERROR(SUM(Y79:Y80),"0")</f>
        <v>42</v>
      </c>
      <c r="Z81" s="202">
        <f>IFERROR(IF(Z79="",0,Z79),"0")+IFERROR(IF(Z80="",0,Z80),"0")</f>
        <v>0.75095999999999996</v>
      </c>
      <c r="AA81" s="203"/>
      <c r="AB81" s="203"/>
      <c r="AC81" s="203"/>
    </row>
    <row r="82" spans="1:68" x14ac:dyDescent="0.2">
      <c r="A82" s="213"/>
      <c r="B82" s="213"/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4"/>
      <c r="P82" s="215" t="s">
        <v>72</v>
      </c>
      <c r="Q82" s="216"/>
      <c r="R82" s="216"/>
      <c r="S82" s="216"/>
      <c r="T82" s="216"/>
      <c r="U82" s="216"/>
      <c r="V82" s="217"/>
      <c r="W82" s="37" t="s">
        <v>73</v>
      </c>
      <c r="X82" s="202">
        <f>IFERROR(SUMPRODUCT(X79:X80*H79:H80),"0")</f>
        <v>151.20000000000002</v>
      </c>
      <c r="Y82" s="202">
        <f>IFERROR(SUMPRODUCT(Y79:Y80*H79:H80),"0")</f>
        <v>151.20000000000002</v>
      </c>
      <c r="Z82" s="37"/>
      <c r="AA82" s="203"/>
      <c r="AB82" s="203"/>
      <c r="AC82" s="203"/>
    </row>
    <row r="83" spans="1:68" ht="16.5" hidden="1" customHeight="1" x14ac:dyDescent="0.25">
      <c r="A83" s="244" t="s">
        <v>151</v>
      </c>
      <c r="B83" s="213"/>
      <c r="C83" s="213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194"/>
      <c r="AB83" s="194"/>
      <c r="AC83" s="194"/>
    </row>
    <row r="84" spans="1:68" ht="14.25" hidden="1" customHeight="1" x14ac:dyDescent="0.25">
      <c r="A84" s="218" t="s">
        <v>142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193"/>
      <c r="AB84" s="193"/>
      <c r="AC84" s="193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2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9"/>
      <c r="R85" s="209"/>
      <c r="S85" s="209"/>
      <c r="T85" s="210"/>
      <c r="U85" s="34"/>
      <c r="V85" s="34"/>
      <c r="W85" s="35" t="s">
        <v>70</v>
      </c>
      <c r="X85" s="200">
        <v>182</v>
      </c>
      <c r="Y85" s="201">
        <f t="shared" ref="Y85:Y90" si="6">IFERROR(IF(X85="","",X85),"")</f>
        <v>182</v>
      </c>
      <c r="Z85" s="36">
        <f t="shared" ref="Z85:Z90" si="7">IFERROR(IF(X85="","",X85*0.01788),"")</f>
        <v>3.2541600000000002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824.31440000000009</v>
      </c>
      <c r="BN85" s="67">
        <f t="shared" ref="BN85:BN90" si="9">IFERROR(Y85*I85,"0")</f>
        <v>824.31440000000009</v>
      </c>
      <c r="BO85" s="67">
        <f t="shared" ref="BO85:BO90" si="10">IFERROR(X85/J85,"0")</f>
        <v>2.6</v>
      </c>
      <c r="BP85" s="67">
        <f t="shared" ref="BP85:BP90" si="11">IFERROR(Y85/J85,"0")</f>
        <v>2.6</v>
      </c>
    </row>
    <row r="86" spans="1:68" ht="27" hidden="1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9"/>
      <c r="R86" s="209"/>
      <c r="S86" s="209"/>
      <c r="T86" s="210"/>
      <c r="U86" s="34"/>
      <c r="V86" s="34"/>
      <c r="W86" s="35" t="s">
        <v>70</v>
      </c>
      <c r="X86" s="200">
        <v>0</v>
      </c>
      <c r="Y86" s="20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0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9"/>
      <c r="R87" s="209"/>
      <c r="S87" s="209"/>
      <c r="T87" s="210"/>
      <c r="U87" s="34"/>
      <c r="V87" s="34"/>
      <c r="W87" s="35" t="s">
        <v>70</v>
      </c>
      <c r="X87" s="200">
        <v>70</v>
      </c>
      <c r="Y87" s="201">
        <f t="shared" si="6"/>
        <v>70</v>
      </c>
      <c r="Z87" s="36">
        <f t="shared" si="7"/>
        <v>1.2516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301.25200000000001</v>
      </c>
      <c r="BN87" s="67">
        <f t="shared" si="9"/>
        <v>301.25200000000001</v>
      </c>
      <c r="BO87" s="67">
        <f t="shared" si="10"/>
        <v>1</v>
      </c>
      <c r="BP87" s="67">
        <f t="shared" si="11"/>
        <v>1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9"/>
      <c r="R88" s="209"/>
      <c r="S88" s="209"/>
      <c r="T88" s="210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9"/>
      <c r="R89" s="209"/>
      <c r="S89" s="209"/>
      <c r="T89" s="210"/>
      <c r="U89" s="34"/>
      <c r="V89" s="34"/>
      <c r="W89" s="35" t="s">
        <v>70</v>
      </c>
      <c r="X89" s="200">
        <v>70</v>
      </c>
      <c r="Y89" s="201">
        <f t="shared" si="6"/>
        <v>70</v>
      </c>
      <c r="Z89" s="36">
        <f t="shared" si="7"/>
        <v>1.2516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301.25200000000001</v>
      </c>
      <c r="BN89" s="67">
        <f t="shared" si="9"/>
        <v>301.25200000000001</v>
      </c>
      <c r="BO89" s="67">
        <f t="shared" si="10"/>
        <v>1</v>
      </c>
      <c r="BP89" s="67">
        <f t="shared" si="11"/>
        <v>1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0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9"/>
      <c r="R90" s="209"/>
      <c r="S90" s="209"/>
      <c r="T90" s="210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2"/>
      <c r="B91" s="213"/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4"/>
      <c r="P91" s="215" t="s">
        <v>72</v>
      </c>
      <c r="Q91" s="216"/>
      <c r="R91" s="216"/>
      <c r="S91" s="216"/>
      <c r="T91" s="216"/>
      <c r="U91" s="216"/>
      <c r="V91" s="217"/>
      <c r="W91" s="37" t="s">
        <v>70</v>
      </c>
      <c r="X91" s="202">
        <f>IFERROR(SUM(X85:X90),"0")</f>
        <v>322</v>
      </c>
      <c r="Y91" s="202">
        <f>IFERROR(SUM(Y85:Y90),"0")</f>
        <v>322</v>
      </c>
      <c r="Z91" s="202">
        <f>IFERROR(IF(Z85="",0,Z85),"0")+IFERROR(IF(Z86="",0,Z86),"0")+IFERROR(IF(Z87="",0,Z87),"0")+IFERROR(IF(Z88="",0,Z88),"0")+IFERROR(IF(Z89="",0,Z89),"0")+IFERROR(IF(Z90="",0,Z90),"0")</f>
        <v>5.7573600000000003</v>
      </c>
      <c r="AA91" s="203"/>
      <c r="AB91" s="203"/>
      <c r="AC91" s="203"/>
    </row>
    <row r="92" spans="1:68" x14ac:dyDescent="0.2">
      <c r="A92" s="213"/>
      <c r="B92" s="213"/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4"/>
      <c r="P92" s="215" t="s">
        <v>72</v>
      </c>
      <c r="Q92" s="216"/>
      <c r="R92" s="216"/>
      <c r="S92" s="216"/>
      <c r="T92" s="216"/>
      <c r="U92" s="216"/>
      <c r="V92" s="217"/>
      <c r="W92" s="37" t="s">
        <v>73</v>
      </c>
      <c r="X92" s="202">
        <f>IFERROR(SUMPRODUCT(X85:X90*H85:H90),"0")</f>
        <v>1268.4000000000001</v>
      </c>
      <c r="Y92" s="202">
        <f>IFERROR(SUMPRODUCT(Y85:Y90*H85:H90),"0")</f>
        <v>1268.4000000000001</v>
      </c>
      <c r="Z92" s="37"/>
      <c r="AA92" s="203"/>
      <c r="AB92" s="203"/>
      <c r="AC92" s="203"/>
    </row>
    <row r="93" spans="1:68" ht="16.5" hidden="1" customHeight="1" x14ac:dyDescent="0.25">
      <c r="A93" s="244" t="s">
        <v>164</v>
      </c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194"/>
      <c r="AB93" s="194"/>
      <c r="AC93" s="194"/>
    </row>
    <row r="94" spans="1:68" ht="14.25" hidden="1" customHeight="1" x14ac:dyDescent="0.25">
      <c r="A94" s="218" t="s">
        <v>165</v>
      </c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193"/>
      <c r="AB94" s="193"/>
      <c r="AC94" s="193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39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9"/>
      <c r="R95" s="209"/>
      <c r="S95" s="209"/>
      <c r="T95" s="210"/>
      <c r="U95" s="34"/>
      <c r="V95" s="34"/>
      <c r="W95" s="35" t="s">
        <v>70</v>
      </c>
      <c r="X95" s="200">
        <v>14</v>
      </c>
      <c r="Y95" s="201">
        <f>IFERROR(IF(X95="","",X95),"")</f>
        <v>14</v>
      </c>
      <c r="Z95" s="36">
        <f>IFERROR(IF(X95="","",X95*0.00936),"")</f>
        <v>0.13103999999999999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34.876800000000003</v>
      </c>
      <c r="BN95" s="67">
        <f>IFERROR(Y95*I95,"0")</f>
        <v>34.876800000000003</v>
      </c>
      <c r="BO95" s="67">
        <f>IFERROR(X95/J95,"0")</f>
        <v>0.1111111111111111</v>
      </c>
      <c r="BP95" s="67">
        <f>IFERROR(Y95/J95,"0")</f>
        <v>0.1111111111111111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0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9"/>
      <c r="R96" s="209"/>
      <c r="S96" s="209"/>
      <c r="T96" s="210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40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9"/>
      <c r="R97" s="209"/>
      <c r="S97" s="209"/>
      <c r="T97" s="210"/>
      <c r="U97" s="34"/>
      <c r="V97" s="34"/>
      <c r="W97" s="35" t="s">
        <v>70</v>
      </c>
      <c r="X97" s="200">
        <v>12</v>
      </c>
      <c r="Y97" s="201">
        <f>IFERROR(IF(X97="","",X97),"")</f>
        <v>12</v>
      </c>
      <c r="Z97" s="36">
        <f>IFERROR(IF(X97="","",X97*0.0155),"")</f>
        <v>0.186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41.567999999999998</v>
      </c>
      <c r="BN97" s="67">
        <f>IFERROR(Y97*I97,"0")</f>
        <v>41.567999999999998</v>
      </c>
      <c r="BO97" s="67">
        <f>IFERROR(X97/J97,"0")</f>
        <v>0.14285714285714285</v>
      </c>
      <c r="BP97" s="67">
        <f>IFERROR(Y97/J97,"0")</f>
        <v>0.14285714285714285</v>
      </c>
    </row>
    <row r="98" spans="1:68" x14ac:dyDescent="0.2">
      <c r="A98" s="212"/>
      <c r="B98" s="213"/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4"/>
      <c r="P98" s="215" t="s">
        <v>72</v>
      </c>
      <c r="Q98" s="216"/>
      <c r="R98" s="216"/>
      <c r="S98" s="216"/>
      <c r="T98" s="216"/>
      <c r="U98" s="216"/>
      <c r="V98" s="217"/>
      <c r="W98" s="37" t="s">
        <v>70</v>
      </c>
      <c r="X98" s="202">
        <f>IFERROR(SUM(X95:X97),"0")</f>
        <v>26</v>
      </c>
      <c r="Y98" s="202">
        <f>IFERROR(SUM(Y95:Y97),"0")</f>
        <v>26</v>
      </c>
      <c r="Z98" s="202">
        <f>IFERROR(IF(Z95="",0,Z95),"0")+IFERROR(IF(Z96="",0,Z96),"0")+IFERROR(IF(Z97="",0,Z97),"0")</f>
        <v>0.31703999999999999</v>
      </c>
      <c r="AA98" s="203"/>
      <c r="AB98" s="203"/>
      <c r="AC98" s="203"/>
    </row>
    <row r="99" spans="1:68" x14ac:dyDescent="0.2">
      <c r="A99" s="213"/>
      <c r="B99" s="213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4"/>
      <c r="P99" s="215" t="s">
        <v>72</v>
      </c>
      <c r="Q99" s="216"/>
      <c r="R99" s="216"/>
      <c r="S99" s="216"/>
      <c r="T99" s="216"/>
      <c r="U99" s="216"/>
      <c r="V99" s="217"/>
      <c r="W99" s="37" t="s">
        <v>73</v>
      </c>
      <c r="X99" s="202">
        <f>IFERROR(SUMPRODUCT(X95:X97*H95:H97),"0")</f>
        <v>67.2</v>
      </c>
      <c r="Y99" s="202">
        <f>IFERROR(SUMPRODUCT(Y95:Y97*H95:H97),"0")</f>
        <v>67.2</v>
      </c>
      <c r="Z99" s="37"/>
      <c r="AA99" s="203"/>
      <c r="AB99" s="203"/>
      <c r="AC99" s="203"/>
    </row>
    <row r="100" spans="1:68" ht="16.5" hidden="1" customHeight="1" x14ac:dyDescent="0.25">
      <c r="A100" s="244" t="s">
        <v>172</v>
      </c>
      <c r="B100" s="213"/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194"/>
      <c r="AB100" s="194"/>
      <c r="AC100" s="194"/>
    </row>
    <row r="101" spans="1:68" ht="14.25" hidden="1" customHeight="1" x14ac:dyDescent="0.25">
      <c r="A101" s="218" t="s">
        <v>64</v>
      </c>
      <c r="B101" s="213"/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193"/>
      <c r="AB101" s="193"/>
      <c r="AC101" s="193"/>
    </row>
    <row r="102" spans="1:68" ht="27" hidden="1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2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9"/>
      <c r="R102" s="209"/>
      <c r="S102" s="209"/>
      <c r="T102" s="210"/>
      <c r="U102" s="34"/>
      <c r="V102" s="34"/>
      <c r="W102" s="35" t="s">
        <v>70</v>
      </c>
      <c r="X102" s="200">
        <v>0</v>
      </c>
      <c r="Y102" s="201">
        <f t="shared" ref="Y102:Y111" si="12">IFERROR(IF(X102="","",X102),"")</f>
        <v>0</v>
      </c>
      <c r="Z102" s="36">
        <f t="shared" ref="Z102:Z111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1" si="14">IFERROR(X102*I102,"0")</f>
        <v>0</v>
      </c>
      <c r="BN102" s="67">
        <f t="shared" ref="BN102:BN111" si="15">IFERROR(Y102*I102,"0")</f>
        <v>0</v>
      </c>
      <c r="BO102" s="67">
        <f t="shared" ref="BO102:BO111" si="16">IFERROR(X102/J102,"0")</f>
        <v>0</v>
      </c>
      <c r="BP102" s="67">
        <f t="shared" ref="BP102:BP111" si="17">IFERROR(Y102/J102,"0")</f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9"/>
      <c r="R103" s="209"/>
      <c r="S103" s="209"/>
      <c r="T103" s="210"/>
      <c r="U103" s="34"/>
      <c r="V103" s="34"/>
      <c r="W103" s="35" t="s">
        <v>70</v>
      </c>
      <c r="X103" s="200">
        <v>48</v>
      </c>
      <c r="Y103" s="201">
        <f t="shared" si="12"/>
        <v>48</v>
      </c>
      <c r="Z103" s="36">
        <f t="shared" si="13"/>
        <v>0.74399999999999999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322.54079999999999</v>
      </c>
      <c r="BN103" s="67">
        <f t="shared" si="15"/>
        <v>322.54079999999999</v>
      </c>
      <c r="BO103" s="67">
        <f t="shared" si="16"/>
        <v>0.5714285714285714</v>
      </c>
      <c r="BP103" s="67">
        <f t="shared" si="17"/>
        <v>0.5714285714285714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4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9"/>
      <c r="R104" s="209"/>
      <c r="S104" s="209"/>
      <c r="T104" s="210"/>
      <c r="U104" s="34"/>
      <c r="V104" s="34"/>
      <c r="W104" s="35" t="s">
        <v>70</v>
      </c>
      <c r="X104" s="200">
        <v>0</v>
      </c>
      <c r="Y104" s="201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26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9"/>
      <c r="R105" s="209"/>
      <c r="S105" s="209"/>
      <c r="T105" s="210"/>
      <c r="U105" s="34"/>
      <c r="V105" s="34"/>
      <c r="W105" s="35" t="s">
        <v>70</v>
      </c>
      <c r="X105" s="200">
        <v>48</v>
      </c>
      <c r="Y105" s="201">
        <f t="shared" si="12"/>
        <v>48</v>
      </c>
      <c r="Z105" s="36">
        <f t="shared" si="13"/>
        <v>0.74399999999999999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350.4</v>
      </c>
      <c r="BN105" s="67">
        <f t="shared" si="15"/>
        <v>350.4</v>
      </c>
      <c r="BO105" s="67">
        <f t="shared" si="16"/>
        <v>0.5714285714285714</v>
      </c>
      <c r="BP105" s="67">
        <f t="shared" si="17"/>
        <v>0.5714285714285714</v>
      </c>
    </row>
    <row r="106" spans="1:68" ht="27" hidden="1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27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9"/>
      <c r="R106" s="209"/>
      <c r="S106" s="209"/>
      <c r="T106" s="210"/>
      <c r="U106" s="34"/>
      <c r="V106" s="34"/>
      <c r="W106" s="35" t="s">
        <v>70</v>
      </c>
      <c r="X106" s="200">
        <v>0</v>
      </c>
      <c r="Y106" s="201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25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9"/>
      <c r="R107" s="209"/>
      <c r="S107" s="209"/>
      <c r="T107" s="210"/>
      <c r="U107" s="34"/>
      <c r="V107" s="34"/>
      <c r="W107" s="35" t="s">
        <v>70</v>
      </c>
      <c r="X107" s="200">
        <v>48</v>
      </c>
      <c r="Y107" s="201">
        <f t="shared" si="12"/>
        <v>48</v>
      </c>
      <c r="Z107" s="36">
        <f t="shared" si="13"/>
        <v>0.74399999999999999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322.54079999999999</v>
      </c>
      <c r="BN107" s="67">
        <f t="shared" si="15"/>
        <v>322.54079999999999</v>
      </c>
      <c r="BO107" s="67">
        <f t="shared" si="16"/>
        <v>0.5714285714285714</v>
      </c>
      <c r="BP107" s="67">
        <f t="shared" si="17"/>
        <v>0.5714285714285714</v>
      </c>
    </row>
    <row r="108" spans="1:68" ht="27" hidden="1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29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9"/>
      <c r="R108" s="209"/>
      <c r="S108" s="209"/>
      <c r="T108" s="210"/>
      <c r="U108" s="34"/>
      <c r="V108" s="34"/>
      <c r="W108" s="35" t="s">
        <v>70</v>
      </c>
      <c r="X108" s="200">
        <v>0</v>
      </c>
      <c r="Y108" s="201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176</v>
      </c>
      <c r="AK108" s="69">
        <v>12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2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9"/>
      <c r="R109" s="209"/>
      <c r="S109" s="209"/>
      <c r="T109" s="210"/>
      <c r="U109" s="34"/>
      <c r="V109" s="34"/>
      <c r="W109" s="35" t="s">
        <v>70</v>
      </c>
      <c r="X109" s="200">
        <v>48</v>
      </c>
      <c r="Y109" s="201">
        <f t="shared" si="12"/>
        <v>48</v>
      </c>
      <c r="Z109" s="36">
        <f t="shared" si="13"/>
        <v>0.74399999999999999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350.4</v>
      </c>
      <c r="BN109" s="67">
        <f t="shared" si="15"/>
        <v>350.4</v>
      </c>
      <c r="BO109" s="67">
        <f t="shared" si="16"/>
        <v>0.5714285714285714</v>
      </c>
      <c r="BP109" s="67">
        <f t="shared" si="17"/>
        <v>0.5714285714285714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251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9"/>
      <c r="R110" s="209"/>
      <c r="S110" s="209"/>
      <c r="T110" s="210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hidden="1" customHeight="1" x14ac:dyDescent="0.25">
      <c r="A111" s="54" t="s">
        <v>195</v>
      </c>
      <c r="B111" s="54" t="s">
        <v>196</v>
      </c>
      <c r="C111" s="31">
        <v>4301070958</v>
      </c>
      <c r="D111" s="206">
        <v>4607111038098</v>
      </c>
      <c r="E111" s="207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29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09"/>
      <c r="R111" s="209"/>
      <c r="S111" s="209"/>
      <c r="T111" s="210"/>
      <c r="U111" s="34"/>
      <c r="V111" s="34"/>
      <c r="W111" s="35" t="s">
        <v>70</v>
      </c>
      <c r="X111" s="200">
        <v>0</v>
      </c>
      <c r="Y111" s="201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x14ac:dyDescent="0.2">
      <c r="A112" s="212"/>
      <c r="B112" s="213"/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  <c r="N112" s="213"/>
      <c r="O112" s="214"/>
      <c r="P112" s="215" t="s">
        <v>72</v>
      </c>
      <c r="Q112" s="216"/>
      <c r="R112" s="216"/>
      <c r="S112" s="216"/>
      <c r="T112" s="216"/>
      <c r="U112" s="216"/>
      <c r="V112" s="217"/>
      <c r="W112" s="37" t="s">
        <v>70</v>
      </c>
      <c r="X112" s="202">
        <f>IFERROR(SUM(X102:X111),"0")</f>
        <v>192</v>
      </c>
      <c r="Y112" s="202">
        <f>IFERROR(SUM(Y102:Y111),"0")</f>
        <v>192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2.976</v>
      </c>
      <c r="AA112" s="203"/>
      <c r="AB112" s="203"/>
      <c r="AC112" s="203"/>
    </row>
    <row r="113" spans="1:68" x14ac:dyDescent="0.2">
      <c r="A113" s="213"/>
      <c r="B113" s="213"/>
      <c r="C113" s="213"/>
      <c r="D113" s="213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214"/>
      <c r="P113" s="215" t="s">
        <v>72</v>
      </c>
      <c r="Q113" s="216"/>
      <c r="R113" s="216"/>
      <c r="S113" s="216"/>
      <c r="T113" s="216"/>
      <c r="U113" s="216"/>
      <c r="V113" s="217"/>
      <c r="W113" s="37" t="s">
        <v>73</v>
      </c>
      <c r="X113" s="202">
        <f>IFERROR(SUMPRODUCT(X102:X111*H102:H111),"0")</f>
        <v>1286.4000000000001</v>
      </c>
      <c r="Y113" s="202">
        <f>IFERROR(SUMPRODUCT(Y102:Y111*H102:H111),"0")</f>
        <v>1286.4000000000001</v>
      </c>
      <c r="Z113" s="37"/>
      <c r="AA113" s="203"/>
      <c r="AB113" s="203"/>
      <c r="AC113" s="203"/>
    </row>
    <row r="114" spans="1:68" ht="16.5" hidden="1" customHeight="1" x14ac:dyDescent="0.25">
      <c r="A114" s="244" t="s">
        <v>197</v>
      </c>
      <c r="B114" s="213"/>
      <c r="C114" s="213"/>
      <c r="D114" s="213"/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3"/>
      <c r="Q114" s="213"/>
      <c r="R114" s="213"/>
      <c r="S114" s="213"/>
      <c r="T114" s="213"/>
      <c r="U114" s="213"/>
      <c r="V114" s="213"/>
      <c r="W114" s="213"/>
      <c r="X114" s="213"/>
      <c r="Y114" s="213"/>
      <c r="Z114" s="213"/>
      <c r="AA114" s="194"/>
      <c r="AB114" s="194"/>
      <c r="AC114" s="194"/>
    </row>
    <row r="115" spans="1:68" ht="14.25" hidden="1" customHeight="1" x14ac:dyDescent="0.25">
      <c r="A115" s="218" t="s">
        <v>142</v>
      </c>
      <c r="B115" s="213"/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3"/>
      <c r="Q115" s="213"/>
      <c r="R115" s="213"/>
      <c r="S115" s="213"/>
      <c r="T115" s="213"/>
      <c r="U115" s="213"/>
      <c r="V115" s="213"/>
      <c r="W115" s="213"/>
      <c r="X115" s="213"/>
      <c r="Y115" s="213"/>
      <c r="Z115" s="213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6">
        <v>4607111034014</v>
      </c>
      <c r="E116" s="207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39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9"/>
      <c r="R116" s="209"/>
      <c r="S116" s="209"/>
      <c r="T116" s="210"/>
      <c r="U116" s="34"/>
      <c r="V116" s="34"/>
      <c r="W116" s="35" t="s">
        <v>70</v>
      </c>
      <c r="X116" s="200">
        <v>56</v>
      </c>
      <c r="Y116" s="201">
        <f>IFERROR(IF(X116="","",X116),"")</f>
        <v>56</v>
      </c>
      <c r="Z116" s="36">
        <f>IFERROR(IF(X116="","",X116*0.01788),"")</f>
        <v>1.0012799999999999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207.40159999999997</v>
      </c>
      <c r="BN116" s="67">
        <f>IFERROR(Y116*I116,"0")</f>
        <v>207.40159999999997</v>
      </c>
      <c r="BO116" s="67">
        <f>IFERROR(X116/J116,"0")</f>
        <v>0.8</v>
      </c>
      <c r="BP116" s="67">
        <f>IFERROR(Y116/J116,"0")</f>
        <v>0.8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6">
        <v>4607111033994</v>
      </c>
      <c r="E117" s="207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5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9"/>
      <c r="R117" s="209"/>
      <c r="S117" s="209"/>
      <c r="T117" s="210"/>
      <c r="U117" s="34"/>
      <c r="V117" s="34"/>
      <c r="W117" s="35" t="s">
        <v>70</v>
      </c>
      <c r="X117" s="200">
        <v>84</v>
      </c>
      <c r="Y117" s="201">
        <f>IFERROR(IF(X117="","",X117),"")</f>
        <v>84</v>
      </c>
      <c r="Z117" s="36">
        <f>IFERROR(IF(X117="","",X117*0.01788),"")</f>
        <v>1.5019199999999999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311.10239999999999</v>
      </c>
      <c r="BN117" s="67">
        <f>IFERROR(Y117*I117,"0")</f>
        <v>311.10239999999999</v>
      </c>
      <c r="BO117" s="67">
        <f>IFERROR(X117/J117,"0")</f>
        <v>1.2</v>
      </c>
      <c r="BP117" s="67">
        <f>IFERROR(Y117/J117,"0")</f>
        <v>1.2</v>
      </c>
    </row>
    <row r="118" spans="1:68" x14ac:dyDescent="0.2">
      <c r="A118" s="212"/>
      <c r="B118" s="213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4"/>
      <c r="P118" s="215" t="s">
        <v>72</v>
      </c>
      <c r="Q118" s="216"/>
      <c r="R118" s="216"/>
      <c r="S118" s="216"/>
      <c r="T118" s="216"/>
      <c r="U118" s="216"/>
      <c r="V118" s="217"/>
      <c r="W118" s="37" t="s">
        <v>70</v>
      </c>
      <c r="X118" s="202">
        <f>IFERROR(SUM(X116:X117),"0")</f>
        <v>140</v>
      </c>
      <c r="Y118" s="202">
        <f>IFERROR(SUM(Y116:Y117),"0")</f>
        <v>140</v>
      </c>
      <c r="Z118" s="202">
        <f>IFERROR(IF(Z116="",0,Z116),"0")+IFERROR(IF(Z117="",0,Z117),"0")</f>
        <v>2.5031999999999996</v>
      </c>
      <c r="AA118" s="203"/>
      <c r="AB118" s="203"/>
      <c r="AC118" s="203"/>
    </row>
    <row r="119" spans="1:68" x14ac:dyDescent="0.2">
      <c r="A119" s="213"/>
      <c r="B119" s="213"/>
      <c r="C119" s="213"/>
      <c r="D119" s="213"/>
      <c r="E119" s="213"/>
      <c r="F119" s="213"/>
      <c r="G119" s="213"/>
      <c r="H119" s="213"/>
      <c r="I119" s="213"/>
      <c r="J119" s="213"/>
      <c r="K119" s="213"/>
      <c r="L119" s="213"/>
      <c r="M119" s="213"/>
      <c r="N119" s="213"/>
      <c r="O119" s="214"/>
      <c r="P119" s="215" t="s">
        <v>72</v>
      </c>
      <c r="Q119" s="216"/>
      <c r="R119" s="216"/>
      <c r="S119" s="216"/>
      <c r="T119" s="216"/>
      <c r="U119" s="216"/>
      <c r="V119" s="217"/>
      <c r="W119" s="37" t="s">
        <v>73</v>
      </c>
      <c r="X119" s="202">
        <f>IFERROR(SUMPRODUCT(X116:X117*H116:H117),"0")</f>
        <v>420</v>
      </c>
      <c r="Y119" s="202">
        <f>IFERROR(SUMPRODUCT(Y116:Y117*H116:H117),"0")</f>
        <v>420</v>
      </c>
      <c r="Z119" s="37"/>
      <c r="AA119" s="203"/>
      <c r="AB119" s="203"/>
      <c r="AC119" s="203"/>
    </row>
    <row r="120" spans="1:68" ht="16.5" hidden="1" customHeight="1" x14ac:dyDescent="0.25">
      <c r="A120" s="244" t="s">
        <v>202</v>
      </c>
      <c r="B120" s="213"/>
      <c r="C120" s="213"/>
      <c r="D120" s="213"/>
      <c r="E120" s="213"/>
      <c r="F120" s="213"/>
      <c r="G120" s="213"/>
      <c r="H120" s="213"/>
      <c r="I120" s="213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13"/>
      <c r="V120" s="213"/>
      <c r="W120" s="213"/>
      <c r="X120" s="213"/>
      <c r="Y120" s="213"/>
      <c r="Z120" s="213"/>
      <c r="AA120" s="194"/>
      <c r="AB120" s="194"/>
      <c r="AC120" s="194"/>
    </row>
    <row r="121" spans="1:68" ht="14.25" hidden="1" customHeight="1" x14ac:dyDescent="0.25">
      <c r="A121" s="218" t="s">
        <v>142</v>
      </c>
      <c r="B121" s="213"/>
      <c r="C121" s="213"/>
      <c r="D121" s="213"/>
      <c r="E121" s="213"/>
      <c r="F121" s="213"/>
      <c r="G121" s="213"/>
      <c r="H121" s="213"/>
      <c r="I121" s="213"/>
      <c r="J121" s="213"/>
      <c r="K121" s="213"/>
      <c r="L121" s="213"/>
      <c r="M121" s="213"/>
      <c r="N121" s="213"/>
      <c r="O121" s="213"/>
      <c r="P121" s="213"/>
      <c r="Q121" s="213"/>
      <c r="R121" s="213"/>
      <c r="S121" s="213"/>
      <c r="T121" s="213"/>
      <c r="U121" s="213"/>
      <c r="V121" s="213"/>
      <c r="W121" s="213"/>
      <c r="X121" s="213"/>
      <c r="Y121" s="213"/>
      <c r="Z121" s="213"/>
      <c r="AA121" s="193"/>
      <c r="AB121" s="193"/>
      <c r="AC121" s="193"/>
    </row>
    <row r="122" spans="1:68" ht="27" hidden="1" customHeight="1" x14ac:dyDescent="0.25">
      <c r="A122" s="54" t="s">
        <v>203</v>
      </c>
      <c r="B122" s="54" t="s">
        <v>204</v>
      </c>
      <c r="C122" s="31">
        <v>4301135311</v>
      </c>
      <c r="D122" s="206">
        <v>4607111039095</v>
      </c>
      <c r="E122" s="207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9"/>
      <c r="R122" s="209"/>
      <c r="S122" s="209"/>
      <c r="T122" s="210"/>
      <c r="U122" s="34"/>
      <c r="V122" s="34"/>
      <c r="W122" s="35" t="s">
        <v>70</v>
      </c>
      <c r="X122" s="200">
        <v>0</v>
      </c>
      <c r="Y122" s="201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6">
        <v>4607111034199</v>
      </c>
      <c r="E123" s="207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2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9"/>
      <c r="R123" s="209"/>
      <c r="S123" s="209"/>
      <c r="T123" s="210"/>
      <c r="U123" s="34"/>
      <c r="V123" s="34"/>
      <c r="W123" s="35" t="s">
        <v>70</v>
      </c>
      <c r="X123" s="200">
        <v>70</v>
      </c>
      <c r="Y123" s="201">
        <f>IFERROR(IF(X123="","",X123),"")</f>
        <v>70</v>
      </c>
      <c r="Z123" s="36">
        <f>IFERROR(IF(X123="","",X123*0.01788),"")</f>
        <v>1.2516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212"/>
      <c r="B124" s="213"/>
      <c r="C124" s="213"/>
      <c r="D124" s="213"/>
      <c r="E124" s="213"/>
      <c r="F124" s="213"/>
      <c r="G124" s="213"/>
      <c r="H124" s="213"/>
      <c r="I124" s="213"/>
      <c r="J124" s="213"/>
      <c r="K124" s="213"/>
      <c r="L124" s="213"/>
      <c r="M124" s="213"/>
      <c r="N124" s="213"/>
      <c r="O124" s="214"/>
      <c r="P124" s="215" t="s">
        <v>72</v>
      </c>
      <c r="Q124" s="216"/>
      <c r="R124" s="216"/>
      <c r="S124" s="216"/>
      <c r="T124" s="216"/>
      <c r="U124" s="216"/>
      <c r="V124" s="217"/>
      <c r="W124" s="37" t="s">
        <v>70</v>
      </c>
      <c r="X124" s="202">
        <f>IFERROR(SUM(X122:X123),"0")</f>
        <v>70</v>
      </c>
      <c r="Y124" s="202">
        <f>IFERROR(SUM(Y122:Y123),"0")</f>
        <v>70</v>
      </c>
      <c r="Z124" s="202">
        <f>IFERROR(IF(Z122="",0,Z122),"0")+IFERROR(IF(Z123="",0,Z123),"0")</f>
        <v>1.2516</v>
      </c>
      <c r="AA124" s="203"/>
      <c r="AB124" s="203"/>
      <c r="AC124" s="203"/>
    </row>
    <row r="125" spans="1:68" x14ac:dyDescent="0.2">
      <c r="A125" s="213"/>
      <c r="B125" s="213"/>
      <c r="C125" s="213"/>
      <c r="D125" s="213"/>
      <c r="E125" s="213"/>
      <c r="F125" s="213"/>
      <c r="G125" s="213"/>
      <c r="H125" s="213"/>
      <c r="I125" s="213"/>
      <c r="J125" s="213"/>
      <c r="K125" s="213"/>
      <c r="L125" s="213"/>
      <c r="M125" s="213"/>
      <c r="N125" s="213"/>
      <c r="O125" s="214"/>
      <c r="P125" s="215" t="s">
        <v>72</v>
      </c>
      <c r="Q125" s="216"/>
      <c r="R125" s="216"/>
      <c r="S125" s="216"/>
      <c r="T125" s="216"/>
      <c r="U125" s="216"/>
      <c r="V125" s="217"/>
      <c r="W125" s="37" t="s">
        <v>73</v>
      </c>
      <c r="X125" s="202">
        <f>IFERROR(SUMPRODUCT(X122:X123*H122:H123),"0")</f>
        <v>210</v>
      </c>
      <c r="Y125" s="202">
        <f>IFERROR(SUMPRODUCT(Y122:Y123*H122:H123),"0")</f>
        <v>210</v>
      </c>
      <c r="Z125" s="37"/>
      <c r="AA125" s="203"/>
      <c r="AB125" s="203"/>
      <c r="AC125" s="203"/>
    </row>
    <row r="126" spans="1:68" ht="16.5" hidden="1" customHeight="1" x14ac:dyDescent="0.25">
      <c r="A126" s="244" t="s">
        <v>207</v>
      </c>
      <c r="B126" s="213"/>
      <c r="C126" s="213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194"/>
      <c r="AB126" s="194"/>
      <c r="AC126" s="194"/>
    </row>
    <row r="127" spans="1:68" ht="14.25" hidden="1" customHeight="1" x14ac:dyDescent="0.25">
      <c r="A127" s="218" t="s">
        <v>142</v>
      </c>
      <c r="B127" s="213"/>
      <c r="C127" s="213"/>
      <c r="D127" s="213"/>
      <c r="E127" s="213"/>
      <c r="F127" s="213"/>
      <c r="G127" s="213"/>
      <c r="H127" s="213"/>
      <c r="I127" s="213"/>
      <c r="J127" s="213"/>
      <c r="K127" s="213"/>
      <c r="L127" s="213"/>
      <c r="M127" s="213"/>
      <c r="N127" s="213"/>
      <c r="O127" s="213"/>
      <c r="P127" s="213"/>
      <c r="Q127" s="213"/>
      <c r="R127" s="213"/>
      <c r="S127" s="213"/>
      <c r="T127" s="213"/>
      <c r="U127" s="213"/>
      <c r="V127" s="213"/>
      <c r="W127" s="213"/>
      <c r="X127" s="213"/>
      <c r="Y127" s="213"/>
      <c r="Z127" s="213"/>
      <c r="AA127" s="193"/>
      <c r="AB127" s="193"/>
      <c r="AC127" s="193"/>
    </row>
    <row r="128" spans="1:68" ht="27" hidden="1" customHeight="1" x14ac:dyDescent="0.25">
      <c r="A128" s="54" t="s">
        <v>208</v>
      </c>
      <c r="B128" s="54" t="s">
        <v>209</v>
      </c>
      <c r="C128" s="31">
        <v>4301135178</v>
      </c>
      <c r="D128" s="206">
        <v>4607111034816</v>
      </c>
      <c r="E128" s="207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22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9"/>
      <c r="R128" s="209"/>
      <c r="S128" s="209"/>
      <c r="T128" s="210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6">
        <v>4607111034380</v>
      </c>
      <c r="E129" s="207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3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9"/>
      <c r="R129" s="209"/>
      <c r="S129" s="209"/>
      <c r="T129" s="210"/>
      <c r="U129" s="34"/>
      <c r="V129" s="34"/>
      <c r="W129" s="35" t="s">
        <v>70</v>
      </c>
      <c r="X129" s="200">
        <v>56</v>
      </c>
      <c r="Y129" s="201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183.67999999999998</v>
      </c>
      <c r="BN129" s="67">
        <f>IFERROR(Y129*I129,"0")</f>
        <v>183.67999999999998</v>
      </c>
      <c r="BO129" s="67">
        <f>IFERROR(X129/J129,"0")</f>
        <v>0.8</v>
      </c>
      <c r="BP129" s="67">
        <f>IFERROR(Y129/J129,"0")</f>
        <v>0.8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6">
        <v>4607111034397</v>
      </c>
      <c r="E130" s="207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2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9"/>
      <c r="R130" s="209"/>
      <c r="S130" s="209"/>
      <c r="T130" s="210"/>
      <c r="U130" s="34"/>
      <c r="V130" s="34"/>
      <c r="W130" s="35" t="s">
        <v>70</v>
      </c>
      <c r="X130" s="200">
        <v>14</v>
      </c>
      <c r="Y130" s="20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45.919999999999995</v>
      </c>
      <c r="BN130" s="67">
        <f>IFERROR(Y130*I130,"0")</f>
        <v>45.919999999999995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12"/>
      <c r="B131" s="213"/>
      <c r="C131" s="213"/>
      <c r="D131" s="213"/>
      <c r="E131" s="213"/>
      <c r="F131" s="213"/>
      <c r="G131" s="213"/>
      <c r="H131" s="213"/>
      <c r="I131" s="213"/>
      <c r="J131" s="213"/>
      <c r="K131" s="213"/>
      <c r="L131" s="213"/>
      <c r="M131" s="213"/>
      <c r="N131" s="213"/>
      <c r="O131" s="214"/>
      <c r="P131" s="215" t="s">
        <v>72</v>
      </c>
      <c r="Q131" s="216"/>
      <c r="R131" s="216"/>
      <c r="S131" s="216"/>
      <c r="T131" s="216"/>
      <c r="U131" s="216"/>
      <c r="V131" s="217"/>
      <c r="W131" s="37" t="s">
        <v>70</v>
      </c>
      <c r="X131" s="202">
        <f>IFERROR(SUM(X128:X130),"0")</f>
        <v>70</v>
      </c>
      <c r="Y131" s="202">
        <f>IFERROR(SUM(Y128:Y130),"0")</f>
        <v>70</v>
      </c>
      <c r="Z131" s="202">
        <f>IFERROR(IF(Z128="",0,Z128),"0")+IFERROR(IF(Z129="",0,Z129),"0")+IFERROR(IF(Z130="",0,Z130),"0")</f>
        <v>1.2515999999999998</v>
      </c>
      <c r="AA131" s="203"/>
      <c r="AB131" s="203"/>
      <c r="AC131" s="203"/>
    </row>
    <row r="132" spans="1:68" x14ac:dyDescent="0.2">
      <c r="A132" s="213"/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213"/>
      <c r="O132" s="214"/>
      <c r="P132" s="215" t="s">
        <v>72</v>
      </c>
      <c r="Q132" s="216"/>
      <c r="R132" s="216"/>
      <c r="S132" s="216"/>
      <c r="T132" s="216"/>
      <c r="U132" s="216"/>
      <c r="V132" s="217"/>
      <c r="W132" s="37" t="s">
        <v>73</v>
      </c>
      <c r="X132" s="202">
        <f>IFERROR(SUMPRODUCT(X128:X130*H128:H130),"0")</f>
        <v>210</v>
      </c>
      <c r="Y132" s="202">
        <f>IFERROR(SUMPRODUCT(Y128:Y130*H128:H130),"0")</f>
        <v>210</v>
      </c>
      <c r="Z132" s="37"/>
      <c r="AA132" s="203"/>
      <c r="AB132" s="203"/>
      <c r="AC132" s="203"/>
    </row>
    <row r="133" spans="1:68" ht="16.5" hidden="1" customHeight="1" x14ac:dyDescent="0.25">
      <c r="A133" s="244" t="s">
        <v>214</v>
      </c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3"/>
      <c r="X133" s="213"/>
      <c r="Y133" s="213"/>
      <c r="Z133" s="213"/>
      <c r="AA133" s="194"/>
      <c r="AB133" s="194"/>
      <c r="AC133" s="194"/>
    </row>
    <row r="134" spans="1:68" ht="14.25" hidden="1" customHeight="1" x14ac:dyDescent="0.25">
      <c r="A134" s="218" t="s">
        <v>142</v>
      </c>
      <c r="B134" s="213"/>
      <c r="C134" s="213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193"/>
      <c r="AB134" s="193"/>
      <c r="AC134" s="193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6">
        <v>4607111035806</v>
      </c>
      <c r="E135" s="207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2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9"/>
      <c r="R135" s="209"/>
      <c r="S135" s="209"/>
      <c r="T135" s="210"/>
      <c r="U135" s="34"/>
      <c r="V135" s="34"/>
      <c r="W135" s="35" t="s">
        <v>70</v>
      </c>
      <c r="X135" s="200">
        <v>14</v>
      </c>
      <c r="Y135" s="201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51.850399999999993</v>
      </c>
      <c r="BN135" s="67">
        <f>IFERROR(Y135*I135,"0")</f>
        <v>51.850399999999993</v>
      </c>
      <c r="BO135" s="67">
        <f>IFERROR(X135/J135,"0")</f>
        <v>0.2</v>
      </c>
      <c r="BP135" s="67">
        <f>IFERROR(Y135/J135,"0")</f>
        <v>0.2</v>
      </c>
    </row>
    <row r="136" spans="1:68" x14ac:dyDescent="0.2">
      <c r="A136" s="212"/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4"/>
      <c r="P136" s="215" t="s">
        <v>72</v>
      </c>
      <c r="Q136" s="216"/>
      <c r="R136" s="216"/>
      <c r="S136" s="216"/>
      <c r="T136" s="216"/>
      <c r="U136" s="216"/>
      <c r="V136" s="217"/>
      <c r="W136" s="37" t="s">
        <v>70</v>
      </c>
      <c r="X136" s="202">
        <f>IFERROR(SUM(X135:X135),"0")</f>
        <v>14</v>
      </c>
      <c r="Y136" s="202">
        <f>IFERROR(SUM(Y135:Y135),"0")</f>
        <v>14</v>
      </c>
      <c r="Z136" s="202">
        <f>IFERROR(IF(Z135="",0,Z135),"0")</f>
        <v>0.25031999999999999</v>
      </c>
      <c r="AA136" s="203"/>
      <c r="AB136" s="203"/>
      <c r="AC136" s="203"/>
    </row>
    <row r="137" spans="1:68" x14ac:dyDescent="0.2">
      <c r="A137" s="213"/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  <c r="N137" s="213"/>
      <c r="O137" s="214"/>
      <c r="P137" s="215" t="s">
        <v>72</v>
      </c>
      <c r="Q137" s="216"/>
      <c r="R137" s="216"/>
      <c r="S137" s="216"/>
      <c r="T137" s="216"/>
      <c r="U137" s="216"/>
      <c r="V137" s="217"/>
      <c r="W137" s="37" t="s">
        <v>73</v>
      </c>
      <c r="X137" s="202">
        <f>IFERROR(SUMPRODUCT(X135:X135*H135:H135),"0")</f>
        <v>42</v>
      </c>
      <c r="Y137" s="202">
        <f>IFERROR(SUMPRODUCT(Y135:Y135*H135:H135),"0")</f>
        <v>42</v>
      </c>
      <c r="Z137" s="37"/>
      <c r="AA137" s="203"/>
      <c r="AB137" s="203"/>
      <c r="AC137" s="203"/>
    </row>
    <row r="138" spans="1:68" ht="16.5" hidden="1" customHeight="1" x14ac:dyDescent="0.25">
      <c r="A138" s="244" t="s">
        <v>217</v>
      </c>
      <c r="B138" s="213"/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  <c r="N138" s="213"/>
      <c r="O138" s="213"/>
      <c r="P138" s="213"/>
      <c r="Q138" s="213"/>
      <c r="R138" s="213"/>
      <c r="S138" s="213"/>
      <c r="T138" s="213"/>
      <c r="U138" s="213"/>
      <c r="V138" s="213"/>
      <c r="W138" s="213"/>
      <c r="X138" s="213"/>
      <c r="Y138" s="213"/>
      <c r="Z138" s="213"/>
      <c r="AA138" s="194"/>
      <c r="AB138" s="194"/>
      <c r="AC138" s="194"/>
    </row>
    <row r="139" spans="1:68" ht="14.25" hidden="1" customHeight="1" x14ac:dyDescent="0.25">
      <c r="A139" s="218" t="s">
        <v>218</v>
      </c>
      <c r="B139" s="213"/>
      <c r="C139" s="213"/>
      <c r="D139" s="213"/>
      <c r="E139" s="213"/>
      <c r="F139" s="213"/>
      <c r="G139" s="213"/>
      <c r="H139" s="213"/>
      <c r="I139" s="213"/>
      <c r="J139" s="213"/>
      <c r="K139" s="213"/>
      <c r="L139" s="213"/>
      <c r="M139" s="213"/>
      <c r="N139" s="213"/>
      <c r="O139" s="213"/>
      <c r="P139" s="213"/>
      <c r="Q139" s="213"/>
      <c r="R139" s="213"/>
      <c r="S139" s="213"/>
      <c r="T139" s="213"/>
      <c r="U139" s="213"/>
      <c r="V139" s="213"/>
      <c r="W139" s="213"/>
      <c r="X139" s="213"/>
      <c r="Y139" s="213"/>
      <c r="Z139" s="213"/>
      <c r="AA139" s="193"/>
      <c r="AB139" s="193"/>
      <c r="AC139" s="193"/>
    </row>
    <row r="140" spans="1:68" ht="27" hidden="1" customHeight="1" x14ac:dyDescent="0.25">
      <c r="A140" s="54" t="s">
        <v>219</v>
      </c>
      <c r="B140" s="54" t="s">
        <v>220</v>
      </c>
      <c r="C140" s="31">
        <v>4301071054</v>
      </c>
      <c r="D140" s="206">
        <v>4607111035639</v>
      </c>
      <c r="E140" s="207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34" t="s">
        <v>222</v>
      </c>
      <c r="Q140" s="209"/>
      <c r="R140" s="209"/>
      <c r="S140" s="209"/>
      <c r="T140" s="210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223</v>
      </c>
      <c r="B141" s="54" t="s">
        <v>224</v>
      </c>
      <c r="C141" s="31">
        <v>4301135540</v>
      </c>
      <c r="D141" s="206">
        <v>4607111035646</v>
      </c>
      <c r="E141" s="207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9"/>
      <c r="R141" s="209"/>
      <c r="S141" s="209"/>
      <c r="T141" s="210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12"/>
      <c r="B142" s="213"/>
      <c r="C142" s="213"/>
      <c r="D142" s="213"/>
      <c r="E142" s="213"/>
      <c r="F142" s="213"/>
      <c r="G142" s="213"/>
      <c r="H142" s="213"/>
      <c r="I142" s="213"/>
      <c r="J142" s="213"/>
      <c r="K142" s="213"/>
      <c r="L142" s="213"/>
      <c r="M142" s="213"/>
      <c r="N142" s="213"/>
      <c r="O142" s="214"/>
      <c r="P142" s="215" t="s">
        <v>72</v>
      </c>
      <c r="Q142" s="216"/>
      <c r="R142" s="216"/>
      <c r="S142" s="216"/>
      <c r="T142" s="216"/>
      <c r="U142" s="216"/>
      <c r="V142" s="217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hidden="1" x14ac:dyDescent="0.2">
      <c r="A143" s="213"/>
      <c r="B143" s="213"/>
      <c r="C143" s="213"/>
      <c r="D143" s="213"/>
      <c r="E143" s="213"/>
      <c r="F143" s="213"/>
      <c r="G143" s="213"/>
      <c r="H143" s="213"/>
      <c r="I143" s="213"/>
      <c r="J143" s="213"/>
      <c r="K143" s="213"/>
      <c r="L143" s="213"/>
      <c r="M143" s="213"/>
      <c r="N143" s="213"/>
      <c r="O143" s="214"/>
      <c r="P143" s="215" t="s">
        <v>72</v>
      </c>
      <c r="Q143" s="216"/>
      <c r="R143" s="216"/>
      <c r="S143" s="216"/>
      <c r="T143" s="216"/>
      <c r="U143" s="216"/>
      <c r="V143" s="217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hidden="1" customHeight="1" x14ac:dyDescent="0.25">
      <c r="A144" s="244" t="s">
        <v>225</v>
      </c>
      <c r="B144" s="213"/>
      <c r="C144" s="213"/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3"/>
      <c r="Q144" s="213"/>
      <c r="R144" s="213"/>
      <c r="S144" s="213"/>
      <c r="T144" s="213"/>
      <c r="U144" s="213"/>
      <c r="V144" s="213"/>
      <c r="W144" s="213"/>
      <c r="X144" s="213"/>
      <c r="Y144" s="213"/>
      <c r="Z144" s="213"/>
      <c r="AA144" s="194"/>
      <c r="AB144" s="194"/>
      <c r="AC144" s="194"/>
    </row>
    <row r="145" spans="1:68" ht="14.25" hidden="1" customHeight="1" x14ac:dyDescent="0.25">
      <c r="A145" s="218" t="s">
        <v>142</v>
      </c>
      <c r="B145" s="213"/>
      <c r="C145" s="213"/>
      <c r="D145" s="213"/>
      <c r="E145" s="213"/>
      <c r="F145" s="213"/>
      <c r="G145" s="213"/>
      <c r="H145" s="213"/>
      <c r="I145" s="213"/>
      <c r="J145" s="213"/>
      <c r="K145" s="213"/>
      <c r="L145" s="213"/>
      <c r="M145" s="213"/>
      <c r="N145" s="213"/>
      <c r="O145" s="213"/>
      <c r="P145" s="213"/>
      <c r="Q145" s="213"/>
      <c r="R145" s="213"/>
      <c r="S145" s="213"/>
      <c r="T145" s="213"/>
      <c r="U145" s="213"/>
      <c r="V145" s="213"/>
      <c r="W145" s="213"/>
      <c r="X145" s="213"/>
      <c r="Y145" s="213"/>
      <c r="Z145" s="213"/>
      <c r="AA145" s="193"/>
      <c r="AB145" s="193"/>
      <c r="AC145" s="193"/>
    </row>
    <row r="146" spans="1:68" ht="27" hidden="1" customHeight="1" x14ac:dyDescent="0.25">
      <c r="A146" s="54" t="s">
        <v>226</v>
      </c>
      <c r="B146" s="54" t="s">
        <v>227</v>
      </c>
      <c r="C146" s="31">
        <v>4301135281</v>
      </c>
      <c r="D146" s="206">
        <v>4607111036568</v>
      </c>
      <c r="E146" s="207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2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9"/>
      <c r="R146" s="209"/>
      <c r="S146" s="209"/>
      <c r="T146" s="210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12"/>
      <c r="B147" s="213"/>
      <c r="C147" s="213"/>
      <c r="D147" s="213"/>
      <c r="E147" s="213"/>
      <c r="F147" s="213"/>
      <c r="G147" s="213"/>
      <c r="H147" s="213"/>
      <c r="I147" s="213"/>
      <c r="J147" s="213"/>
      <c r="K147" s="213"/>
      <c r="L147" s="213"/>
      <c r="M147" s="213"/>
      <c r="N147" s="213"/>
      <c r="O147" s="214"/>
      <c r="P147" s="215" t="s">
        <v>72</v>
      </c>
      <c r="Q147" s="216"/>
      <c r="R147" s="216"/>
      <c r="S147" s="216"/>
      <c r="T147" s="216"/>
      <c r="U147" s="216"/>
      <c r="V147" s="217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hidden="1" x14ac:dyDescent="0.2">
      <c r="A148" s="213"/>
      <c r="B148" s="213"/>
      <c r="C148" s="213"/>
      <c r="D148" s="213"/>
      <c r="E148" s="213"/>
      <c r="F148" s="213"/>
      <c r="G148" s="213"/>
      <c r="H148" s="213"/>
      <c r="I148" s="213"/>
      <c r="J148" s="213"/>
      <c r="K148" s="213"/>
      <c r="L148" s="213"/>
      <c r="M148" s="213"/>
      <c r="N148" s="213"/>
      <c r="O148" s="214"/>
      <c r="P148" s="215" t="s">
        <v>72</v>
      </c>
      <c r="Q148" s="216"/>
      <c r="R148" s="216"/>
      <c r="S148" s="216"/>
      <c r="T148" s="216"/>
      <c r="U148" s="216"/>
      <c r="V148" s="217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hidden="1" customHeight="1" x14ac:dyDescent="0.2">
      <c r="A149" s="233" t="s">
        <v>228</v>
      </c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48"/>
      <c r="AB149" s="48"/>
      <c r="AC149" s="48"/>
    </row>
    <row r="150" spans="1:68" ht="16.5" hidden="1" customHeight="1" x14ac:dyDescent="0.25">
      <c r="A150" s="244" t="s">
        <v>229</v>
      </c>
      <c r="B150" s="213"/>
      <c r="C150" s="213"/>
      <c r="D150" s="213"/>
      <c r="E150" s="213"/>
      <c r="F150" s="213"/>
      <c r="G150" s="213"/>
      <c r="H150" s="213"/>
      <c r="I150" s="213"/>
      <c r="J150" s="213"/>
      <c r="K150" s="213"/>
      <c r="L150" s="213"/>
      <c r="M150" s="213"/>
      <c r="N150" s="213"/>
      <c r="O150" s="213"/>
      <c r="P150" s="213"/>
      <c r="Q150" s="213"/>
      <c r="R150" s="213"/>
      <c r="S150" s="213"/>
      <c r="T150" s="213"/>
      <c r="U150" s="213"/>
      <c r="V150" s="213"/>
      <c r="W150" s="213"/>
      <c r="X150" s="213"/>
      <c r="Y150" s="213"/>
      <c r="Z150" s="213"/>
      <c r="AA150" s="194"/>
      <c r="AB150" s="194"/>
      <c r="AC150" s="194"/>
    </row>
    <row r="151" spans="1:68" ht="14.25" hidden="1" customHeight="1" x14ac:dyDescent="0.25">
      <c r="A151" s="218" t="s">
        <v>142</v>
      </c>
      <c r="B151" s="213"/>
      <c r="C151" s="213"/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13"/>
      <c r="W151" s="213"/>
      <c r="X151" s="213"/>
      <c r="Y151" s="213"/>
      <c r="Z151" s="213"/>
      <c r="AA151" s="193"/>
      <c r="AB151" s="193"/>
      <c r="AC151" s="193"/>
    </row>
    <row r="152" spans="1:68" ht="27" hidden="1" customHeight="1" x14ac:dyDescent="0.25">
      <c r="A152" s="54" t="s">
        <v>230</v>
      </c>
      <c r="B152" s="54" t="s">
        <v>231</v>
      </c>
      <c r="C152" s="31">
        <v>4301135679</v>
      </c>
      <c r="D152" s="206">
        <v>4620207490372</v>
      </c>
      <c r="E152" s="207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411" t="s">
        <v>232</v>
      </c>
      <c r="Q152" s="209"/>
      <c r="R152" s="209"/>
      <c r="S152" s="209"/>
      <c r="T152" s="210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233</v>
      </c>
      <c r="B153" s="54" t="s">
        <v>234</v>
      </c>
      <c r="C153" s="31">
        <v>4301135317</v>
      </c>
      <c r="D153" s="206">
        <v>4607111039057</v>
      </c>
      <c r="E153" s="207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13" t="s">
        <v>235</v>
      </c>
      <c r="Q153" s="209"/>
      <c r="R153" s="209"/>
      <c r="S153" s="209"/>
      <c r="T153" s="210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12"/>
      <c r="B154" s="213"/>
      <c r="C154" s="213"/>
      <c r="D154" s="213"/>
      <c r="E154" s="213"/>
      <c r="F154" s="213"/>
      <c r="G154" s="213"/>
      <c r="H154" s="213"/>
      <c r="I154" s="213"/>
      <c r="J154" s="213"/>
      <c r="K154" s="213"/>
      <c r="L154" s="213"/>
      <c r="M154" s="213"/>
      <c r="N154" s="213"/>
      <c r="O154" s="214"/>
      <c r="P154" s="215" t="s">
        <v>72</v>
      </c>
      <c r="Q154" s="216"/>
      <c r="R154" s="216"/>
      <c r="S154" s="216"/>
      <c r="T154" s="216"/>
      <c r="U154" s="216"/>
      <c r="V154" s="217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hidden="1" x14ac:dyDescent="0.2">
      <c r="A155" s="213"/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4"/>
      <c r="P155" s="215" t="s">
        <v>72</v>
      </c>
      <c r="Q155" s="216"/>
      <c r="R155" s="216"/>
      <c r="S155" s="216"/>
      <c r="T155" s="216"/>
      <c r="U155" s="216"/>
      <c r="V155" s="217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hidden="1" customHeight="1" x14ac:dyDescent="0.25">
      <c r="A156" s="244" t="s">
        <v>236</v>
      </c>
      <c r="B156" s="213"/>
      <c r="C156" s="213"/>
      <c r="D156" s="213"/>
      <c r="E156" s="213"/>
      <c r="F156" s="213"/>
      <c r="G156" s="213"/>
      <c r="H156" s="213"/>
      <c r="I156" s="213"/>
      <c r="J156" s="213"/>
      <c r="K156" s="213"/>
      <c r="L156" s="213"/>
      <c r="M156" s="213"/>
      <c r="N156" s="213"/>
      <c r="O156" s="213"/>
      <c r="P156" s="213"/>
      <c r="Q156" s="213"/>
      <c r="R156" s="213"/>
      <c r="S156" s="213"/>
      <c r="T156" s="213"/>
      <c r="U156" s="213"/>
      <c r="V156" s="213"/>
      <c r="W156" s="213"/>
      <c r="X156" s="213"/>
      <c r="Y156" s="213"/>
      <c r="Z156" s="213"/>
      <c r="AA156" s="194"/>
      <c r="AB156" s="194"/>
      <c r="AC156" s="194"/>
    </row>
    <row r="157" spans="1:68" ht="14.25" hidden="1" customHeight="1" x14ac:dyDescent="0.25">
      <c r="A157" s="218" t="s">
        <v>64</v>
      </c>
      <c r="B157" s="213"/>
      <c r="C157" s="213"/>
      <c r="D157" s="213"/>
      <c r="E157" s="213"/>
      <c r="F157" s="213"/>
      <c r="G157" s="213"/>
      <c r="H157" s="213"/>
      <c r="I157" s="213"/>
      <c r="J157" s="213"/>
      <c r="K157" s="213"/>
      <c r="L157" s="213"/>
      <c r="M157" s="213"/>
      <c r="N157" s="213"/>
      <c r="O157" s="213"/>
      <c r="P157" s="213"/>
      <c r="Q157" s="213"/>
      <c r="R157" s="213"/>
      <c r="S157" s="213"/>
      <c r="T157" s="213"/>
      <c r="U157" s="213"/>
      <c r="V157" s="213"/>
      <c r="W157" s="213"/>
      <c r="X157" s="213"/>
      <c r="Y157" s="213"/>
      <c r="Z157" s="213"/>
      <c r="AA157" s="193"/>
      <c r="AB157" s="193"/>
      <c r="AC157" s="193"/>
    </row>
    <row r="158" spans="1:68" ht="16.5" hidden="1" customHeight="1" x14ac:dyDescent="0.25">
      <c r="A158" s="54" t="s">
        <v>237</v>
      </c>
      <c r="B158" s="54" t="s">
        <v>238</v>
      </c>
      <c r="C158" s="31">
        <v>4301071062</v>
      </c>
      <c r="D158" s="206">
        <v>4607111036384</v>
      </c>
      <c r="E158" s="207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90" t="s">
        <v>239</v>
      </c>
      <c r="Q158" s="209"/>
      <c r="R158" s="209"/>
      <c r="S158" s="209"/>
      <c r="T158" s="210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hidden="1" customHeight="1" x14ac:dyDescent="0.25">
      <c r="A159" s="54" t="s">
        <v>240</v>
      </c>
      <c r="B159" s="54" t="s">
        <v>241</v>
      </c>
      <c r="C159" s="31">
        <v>4301070956</v>
      </c>
      <c r="D159" s="206">
        <v>4640242180250</v>
      </c>
      <c r="E159" s="207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03" t="s">
        <v>242</v>
      </c>
      <c r="Q159" s="209"/>
      <c r="R159" s="209"/>
      <c r="S159" s="209"/>
      <c r="T159" s="210"/>
      <c r="U159" s="34"/>
      <c r="V159" s="34"/>
      <c r="W159" s="35" t="s">
        <v>70</v>
      </c>
      <c r="X159" s="200">
        <v>0</v>
      </c>
      <c r="Y159" s="20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243</v>
      </c>
      <c r="B160" s="54" t="s">
        <v>244</v>
      </c>
      <c r="C160" s="31">
        <v>4301071028</v>
      </c>
      <c r="D160" s="206">
        <v>4607111036216</v>
      </c>
      <c r="E160" s="207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9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09"/>
      <c r="R160" s="209"/>
      <c r="S160" s="209"/>
      <c r="T160" s="210"/>
      <c r="U160" s="34"/>
      <c r="V160" s="34"/>
      <c r="W160" s="35" t="s">
        <v>70</v>
      </c>
      <c r="X160" s="200">
        <v>0</v>
      </c>
      <c r="Y160" s="20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245</v>
      </c>
      <c r="B161" s="54" t="s">
        <v>246</v>
      </c>
      <c r="C161" s="31">
        <v>4301071027</v>
      </c>
      <c r="D161" s="206">
        <v>4607111036278</v>
      </c>
      <c r="E161" s="207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07" t="s">
        <v>247</v>
      </c>
      <c r="Q161" s="209"/>
      <c r="R161" s="209"/>
      <c r="S161" s="209"/>
      <c r="T161" s="210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212"/>
      <c r="B162" s="213"/>
      <c r="C162" s="213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4"/>
      <c r="P162" s="215" t="s">
        <v>72</v>
      </c>
      <c r="Q162" s="216"/>
      <c r="R162" s="216"/>
      <c r="S162" s="216"/>
      <c r="T162" s="216"/>
      <c r="U162" s="216"/>
      <c r="V162" s="217"/>
      <c r="W162" s="37" t="s">
        <v>70</v>
      </c>
      <c r="X162" s="202">
        <f>IFERROR(SUM(X158:X161),"0")</f>
        <v>0</v>
      </c>
      <c r="Y162" s="202">
        <f>IFERROR(SUM(Y158:Y161),"0")</f>
        <v>0</v>
      </c>
      <c r="Z162" s="202">
        <f>IFERROR(IF(Z158="",0,Z158),"0")+IFERROR(IF(Z159="",0,Z159),"0")+IFERROR(IF(Z160="",0,Z160),"0")+IFERROR(IF(Z161="",0,Z161),"0")</f>
        <v>0</v>
      </c>
      <c r="AA162" s="203"/>
      <c r="AB162" s="203"/>
      <c r="AC162" s="203"/>
    </row>
    <row r="163" spans="1:68" hidden="1" x14ac:dyDescent="0.2">
      <c r="A163" s="213"/>
      <c r="B163" s="213"/>
      <c r="C163" s="213"/>
      <c r="D163" s="213"/>
      <c r="E163" s="213"/>
      <c r="F163" s="213"/>
      <c r="G163" s="213"/>
      <c r="H163" s="213"/>
      <c r="I163" s="213"/>
      <c r="J163" s="213"/>
      <c r="K163" s="213"/>
      <c r="L163" s="213"/>
      <c r="M163" s="213"/>
      <c r="N163" s="213"/>
      <c r="O163" s="214"/>
      <c r="P163" s="215" t="s">
        <v>72</v>
      </c>
      <c r="Q163" s="216"/>
      <c r="R163" s="216"/>
      <c r="S163" s="216"/>
      <c r="T163" s="216"/>
      <c r="U163" s="216"/>
      <c r="V163" s="217"/>
      <c r="W163" s="37" t="s">
        <v>73</v>
      </c>
      <c r="X163" s="202">
        <f>IFERROR(SUMPRODUCT(X158:X161*H158:H161),"0")</f>
        <v>0</v>
      </c>
      <c r="Y163" s="202">
        <f>IFERROR(SUMPRODUCT(Y158:Y161*H158:H161),"0")</f>
        <v>0</v>
      </c>
      <c r="Z163" s="37"/>
      <c r="AA163" s="203"/>
      <c r="AB163" s="203"/>
      <c r="AC163" s="203"/>
    </row>
    <row r="164" spans="1:68" ht="14.25" hidden="1" customHeight="1" x14ac:dyDescent="0.25">
      <c r="A164" s="218" t="s">
        <v>248</v>
      </c>
      <c r="B164" s="213"/>
      <c r="C164" s="213"/>
      <c r="D164" s="213"/>
      <c r="E164" s="213"/>
      <c r="F164" s="213"/>
      <c r="G164" s="213"/>
      <c r="H164" s="213"/>
      <c r="I164" s="213"/>
      <c r="J164" s="213"/>
      <c r="K164" s="213"/>
      <c r="L164" s="213"/>
      <c r="M164" s="213"/>
      <c r="N164" s="213"/>
      <c r="O164" s="213"/>
      <c r="P164" s="213"/>
      <c r="Q164" s="213"/>
      <c r="R164" s="213"/>
      <c r="S164" s="213"/>
      <c r="T164" s="213"/>
      <c r="U164" s="213"/>
      <c r="V164" s="213"/>
      <c r="W164" s="213"/>
      <c r="X164" s="213"/>
      <c r="Y164" s="213"/>
      <c r="Z164" s="213"/>
      <c r="AA164" s="193"/>
      <c r="AB164" s="193"/>
      <c r="AC164" s="193"/>
    </row>
    <row r="165" spans="1:68" ht="27" hidden="1" customHeight="1" x14ac:dyDescent="0.25">
      <c r="A165" s="54" t="s">
        <v>249</v>
      </c>
      <c r="B165" s="54" t="s">
        <v>250</v>
      </c>
      <c r="C165" s="31">
        <v>4301080153</v>
      </c>
      <c r="D165" s="206">
        <v>4607111036827</v>
      </c>
      <c r="E165" s="207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4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9"/>
      <c r="R165" s="209"/>
      <c r="S165" s="209"/>
      <c r="T165" s="210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251</v>
      </c>
      <c r="B166" s="54" t="s">
        <v>252</v>
      </c>
      <c r="C166" s="31">
        <v>4301080154</v>
      </c>
      <c r="D166" s="206">
        <v>4607111036834</v>
      </c>
      <c r="E166" s="207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9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9"/>
      <c r="R166" s="209"/>
      <c r="S166" s="209"/>
      <c r="T166" s="210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212"/>
      <c r="B167" s="213"/>
      <c r="C167" s="213"/>
      <c r="D167" s="213"/>
      <c r="E167" s="213"/>
      <c r="F167" s="213"/>
      <c r="G167" s="213"/>
      <c r="H167" s="213"/>
      <c r="I167" s="213"/>
      <c r="J167" s="213"/>
      <c r="K167" s="213"/>
      <c r="L167" s="213"/>
      <c r="M167" s="213"/>
      <c r="N167" s="213"/>
      <c r="O167" s="214"/>
      <c r="P167" s="215" t="s">
        <v>72</v>
      </c>
      <c r="Q167" s="216"/>
      <c r="R167" s="216"/>
      <c r="S167" s="216"/>
      <c r="T167" s="216"/>
      <c r="U167" s="216"/>
      <c r="V167" s="217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hidden="1" x14ac:dyDescent="0.2">
      <c r="A168" s="213"/>
      <c r="B168" s="213"/>
      <c r="C168" s="213"/>
      <c r="D168" s="213"/>
      <c r="E168" s="213"/>
      <c r="F168" s="213"/>
      <c r="G168" s="213"/>
      <c r="H168" s="213"/>
      <c r="I168" s="213"/>
      <c r="J168" s="213"/>
      <c r="K168" s="213"/>
      <c r="L168" s="213"/>
      <c r="M168" s="213"/>
      <c r="N168" s="213"/>
      <c r="O168" s="214"/>
      <c r="P168" s="215" t="s">
        <v>72</v>
      </c>
      <c r="Q168" s="216"/>
      <c r="R168" s="216"/>
      <c r="S168" s="216"/>
      <c r="T168" s="216"/>
      <c r="U168" s="216"/>
      <c r="V168" s="217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hidden="1" customHeight="1" x14ac:dyDescent="0.2">
      <c r="A169" s="233" t="s">
        <v>253</v>
      </c>
      <c r="B169" s="234"/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48"/>
      <c r="AB169" s="48"/>
      <c r="AC169" s="48"/>
    </row>
    <row r="170" spans="1:68" ht="16.5" hidden="1" customHeight="1" x14ac:dyDescent="0.25">
      <c r="A170" s="244" t="s">
        <v>254</v>
      </c>
      <c r="B170" s="213"/>
      <c r="C170" s="213"/>
      <c r="D170" s="213"/>
      <c r="E170" s="213"/>
      <c r="F170" s="213"/>
      <c r="G170" s="213"/>
      <c r="H170" s="213"/>
      <c r="I170" s="213"/>
      <c r="J170" s="213"/>
      <c r="K170" s="213"/>
      <c r="L170" s="213"/>
      <c r="M170" s="213"/>
      <c r="N170" s="213"/>
      <c r="O170" s="213"/>
      <c r="P170" s="213"/>
      <c r="Q170" s="213"/>
      <c r="R170" s="213"/>
      <c r="S170" s="213"/>
      <c r="T170" s="213"/>
      <c r="U170" s="213"/>
      <c r="V170" s="213"/>
      <c r="W170" s="213"/>
      <c r="X170" s="213"/>
      <c r="Y170" s="213"/>
      <c r="Z170" s="213"/>
      <c r="AA170" s="194"/>
      <c r="AB170" s="194"/>
      <c r="AC170" s="194"/>
    </row>
    <row r="171" spans="1:68" ht="14.25" hidden="1" customHeight="1" x14ac:dyDescent="0.25">
      <c r="A171" s="218" t="s">
        <v>76</v>
      </c>
      <c r="B171" s="213"/>
      <c r="C171" s="213"/>
      <c r="D171" s="213"/>
      <c r="E171" s="213"/>
      <c r="F171" s="213"/>
      <c r="G171" s="213"/>
      <c r="H171" s="213"/>
      <c r="I171" s="213"/>
      <c r="J171" s="213"/>
      <c r="K171" s="213"/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213"/>
      <c r="Z171" s="213"/>
      <c r="AA171" s="193"/>
      <c r="AB171" s="193"/>
      <c r="AC171" s="193"/>
    </row>
    <row r="172" spans="1:68" ht="27" hidden="1" customHeight="1" x14ac:dyDescent="0.25">
      <c r="A172" s="54" t="s">
        <v>255</v>
      </c>
      <c r="B172" s="54" t="s">
        <v>256</v>
      </c>
      <c r="C172" s="31">
        <v>4301132097</v>
      </c>
      <c r="D172" s="206">
        <v>4607111035721</v>
      </c>
      <c r="E172" s="207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40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9"/>
      <c r="R172" s="209"/>
      <c r="S172" s="209"/>
      <c r="T172" s="210"/>
      <c r="U172" s="34"/>
      <c r="V172" s="34"/>
      <c r="W172" s="35" t="s">
        <v>70</v>
      </c>
      <c r="X172" s="200">
        <v>0</v>
      </c>
      <c r="Y172" s="201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6">
        <v>4607111035691</v>
      </c>
      <c r="E173" s="207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38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9"/>
      <c r="R173" s="209"/>
      <c r="S173" s="209"/>
      <c r="T173" s="210"/>
      <c r="U173" s="34"/>
      <c r="V173" s="34"/>
      <c r="W173" s="35" t="s">
        <v>70</v>
      </c>
      <c r="X173" s="200">
        <v>14</v>
      </c>
      <c r="Y173" s="201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47.432000000000002</v>
      </c>
      <c r="BN173" s="67">
        <f>IFERROR(Y173*I173,"0")</f>
        <v>47.432000000000002</v>
      </c>
      <c r="BO173" s="67">
        <f>IFERROR(X173/J173,"0")</f>
        <v>0.2</v>
      </c>
      <c r="BP173" s="67">
        <f>IFERROR(Y173/J173,"0")</f>
        <v>0.2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4301132079</v>
      </c>
      <c r="D174" s="206">
        <v>4607111038487</v>
      </c>
      <c r="E174" s="207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9"/>
      <c r="R174" s="209"/>
      <c r="S174" s="209"/>
      <c r="T174" s="210"/>
      <c r="U174" s="34"/>
      <c r="V174" s="34"/>
      <c r="W174" s="35" t="s">
        <v>70</v>
      </c>
      <c r="X174" s="200">
        <v>0</v>
      </c>
      <c r="Y174" s="201">
        <f>IFERROR(IF(X174="","",X174),"")</f>
        <v>0</v>
      </c>
      <c r="Z174" s="36">
        <f>IFERROR(IF(X174="","",X174*0.01788),"")</f>
        <v>0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12"/>
      <c r="B175" s="213"/>
      <c r="C175" s="213"/>
      <c r="D175" s="213"/>
      <c r="E175" s="213"/>
      <c r="F175" s="213"/>
      <c r="G175" s="213"/>
      <c r="H175" s="213"/>
      <c r="I175" s="213"/>
      <c r="J175" s="213"/>
      <c r="K175" s="213"/>
      <c r="L175" s="213"/>
      <c r="M175" s="213"/>
      <c r="N175" s="213"/>
      <c r="O175" s="214"/>
      <c r="P175" s="215" t="s">
        <v>72</v>
      </c>
      <c r="Q175" s="216"/>
      <c r="R175" s="216"/>
      <c r="S175" s="216"/>
      <c r="T175" s="216"/>
      <c r="U175" s="216"/>
      <c r="V175" s="217"/>
      <c r="W175" s="37" t="s">
        <v>70</v>
      </c>
      <c r="X175" s="202">
        <f>IFERROR(SUM(X172:X174),"0")</f>
        <v>14</v>
      </c>
      <c r="Y175" s="202">
        <f>IFERROR(SUM(Y172:Y174),"0")</f>
        <v>14</v>
      </c>
      <c r="Z175" s="202">
        <f>IFERROR(IF(Z172="",0,Z172),"0")+IFERROR(IF(Z173="",0,Z173),"0")+IFERROR(IF(Z174="",0,Z174),"0")</f>
        <v>0.25031999999999999</v>
      </c>
      <c r="AA175" s="203"/>
      <c r="AB175" s="203"/>
      <c r="AC175" s="203"/>
    </row>
    <row r="176" spans="1:68" x14ac:dyDescent="0.2">
      <c r="A176" s="213"/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4"/>
      <c r="P176" s="215" t="s">
        <v>72</v>
      </c>
      <c r="Q176" s="216"/>
      <c r="R176" s="216"/>
      <c r="S176" s="216"/>
      <c r="T176" s="216"/>
      <c r="U176" s="216"/>
      <c r="V176" s="217"/>
      <c r="W176" s="37" t="s">
        <v>73</v>
      </c>
      <c r="X176" s="202">
        <f>IFERROR(SUMPRODUCT(X172:X174*H172:H174),"0")</f>
        <v>42</v>
      </c>
      <c r="Y176" s="202">
        <f>IFERROR(SUMPRODUCT(Y172:Y174*H172:H174),"0")</f>
        <v>42</v>
      </c>
      <c r="Z176" s="37"/>
      <c r="AA176" s="203"/>
      <c r="AB176" s="203"/>
      <c r="AC176" s="203"/>
    </row>
    <row r="177" spans="1:68" ht="14.25" hidden="1" customHeight="1" x14ac:dyDescent="0.25">
      <c r="A177" s="218" t="s">
        <v>261</v>
      </c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213"/>
      <c r="O177" s="213"/>
      <c r="P177" s="213"/>
      <c r="Q177" s="213"/>
      <c r="R177" s="213"/>
      <c r="S177" s="213"/>
      <c r="T177" s="213"/>
      <c r="U177" s="213"/>
      <c r="V177" s="213"/>
      <c r="W177" s="213"/>
      <c r="X177" s="213"/>
      <c r="Y177" s="213"/>
      <c r="Z177" s="213"/>
      <c r="AA177" s="193"/>
      <c r="AB177" s="193"/>
      <c r="AC177" s="193"/>
    </row>
    <row r="178" spans="1:68" ht="27" hidden="1" customHeight="1" x14ac:dyDescent="0.25">
      <c r="A178" s="54" t="s">
        <v>262</v>
      </c>
      <c r="B178" s="54" t="s">
        <v>263</v>
      </c>
      <c r="C178" s="31">
        <v>4301051319</v>
      </c>
      <c r="D178" s="206">
        <v>4680115881204</v>
      </c>
      <c r="E178" s="207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9"/>
      <c r="R178" s="209"/>
      <c r="S178" s="209"/>
      <c r="T178" s="210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12"/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4"/>
      <c r="P179" s="215" t="s">
        <v>72</v>
      </c>
      <c r="Q179" s="216"/>
      <c r="R179" s="216"/>
      <c r="S179" s="216"/>
      <c r="T179" s="216"/>
      <c r="U179" s="216"/>
      <c r="V179" s="217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hidden="1" x14ac:dyDescent="0.2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4"/>
      <c r="P180" s="215" t="s">
        <v>72</v>
      </c>
      <c r="Q180" s="216"/>
      <c r="R180" s="216"/>
      <c r="S180" s="216"/>
      <c r="T180" s="216"/>
      <c r="U180" s="216"/>
      <c r="V180" s="217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hidden="1" customHeight="1" x14ac:dyDescent="0.2">
      <c r="A181" s="233" t="s">
        <v>266</v>
      </c>
      <c r="B181" s="234"/>
      <c r="C181" s="234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48"/>
      <c r="AB181" s="48"/>
      <c r="AC181" s="48"/>
    </row>
    <row r="182" spans="1:68" ht="16.5" hidden="1" customHeight="1" x14ac:dyDescent="0.25">
      <c r="A182" s="244" t="s">
        <v>267</v>
      </c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  <c r="N182" s="213"/>
      <c r="O182" s="213"/>
      <c r="P182" s="213"/>
      <c r="Q182" s="213"/>
      <c r="R182" s="213"/>
      <c r="S182" s="213"/>
      <c r="T182" s="213"/>
      <c r="U182" s="213"/>
      <c r="V182" s="213"/>
      <c r="W182" s="213"/>
      <c r="X182" s="213"/>
      <c r="Y182" s="213"/>
      <c r="Z182" s="213"/>
      <c r="AA182" s="194"/>
      <c r="AB182" s="194"/>
      <c r="AC182" s="194"/>
    </row>
    <row r="183" spans="1:68" ht="14.25" hidden="1" customHeight="1" x14ac:dyDescent="0.25">
      <c r="A183" s="218" t="s">
        <v>64</v>
      </c>
      <c r="B183" s="213"/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213"/>
      <c r="Z183" s="213"/>
      <c r="AA183" s="193"/>
      <c r="AB183" s="193"/>
      <c r="AC183" s="193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6">
        <v>4607111037022</v>
      </c>
      <c r="E184" s="207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9"/>
      <c r="R184" s="209"/>
      <c r="S184" s="209"/>
      <c r="T184" s="210"/>
      <c r="U184" s="34"/>
      <c r="V184" s="34"/>
      <c r="W184" s="35" t="s">
        <v>70</v>
      </c>
      <c r="X184" s="200">
        <v>60</v>
      </c>
      <c r="Y184" s="201">
        <f>IFERROR(IF(X184="","",X184),"")</f>
        <v>60</v>
      </c>
      <c r="Z184" s="36">
        <f>IFERROR(IF(X184="","",X184*0.0155),"")</f>
        <v>0.92999999999999994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352.2</v>
      </c>
      <c r="BN184" s="67">
        <f>IFERROR(Y184*I184,"0")</f>
        <v>352.2</v>
      </c>
      <c r="BO184" s="67">
        <f>IFERROR(X184/J184,"0")</f>
        <v>0.7142857142857143</v>
      </c>
      <c r="BP184" s="67">
        <f>IFERROR(Y184/J184,"0")</f>
        <v>0.7142857142857143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4301070990</v>
      </c>
      <c r="D185" s="206">
        <v>4607111038494</v>
      </c>
      <c r="E185" s="207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9"/>
      <c r="R185" s="209"/>
      <c r="S185" s="209"/>
      <c r="T185" s="210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272</v>
      </c>
      <c r="B186" s="54" t="s">
        <v>273</v>
      </c>
      <c r="C186" s="31">
        <v>4301070966</v>
      </c>
      <c r="D186" s="206">
        <v>4607111038135</v>
      </c>
      <c r="E186" s="207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23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9"/>
      <c r="R186" s="209"/>
      <c r="S186" s="209"/>
      <c r="T186" s="210"/>
      <c r="U186" s="34"/>
      <c r="V186" s="34"/>
      <c r="W186" s="35" t="s">
        <v>70</v>
      </c>
      <c r="X186" s="200">
        <v>0</v>
      </c>
      <c r="Y186" s="201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12"/>
      <c r="B187" s="213"/>
      <c r="C187" s="213"/>
      <c r="D187" s="213"/>
      <c r="E187" s="213"/>
      <c r="F187" s="213"/>
      <c r="G187" s="213"/>
      <c r="H187" s="213"/>
      <c r="I187" s="213"/>
      <c r="J187" s="213"/>
      <c r="K187" s="213"/>
      <c r="L187" s="213"/>
      <c r="M187" s="213"/>
      <c r="N187" s="213"/>
      <c r="O187" s="214"/>
      <c r="P187" s="215" t="s">
        <v>72</v>
      </c>
      <c r="Q187" s="216"/>
      <c r="R187" s="216"/>
      <c r="S187" s="216"/>
      <c r="T187" s="216"/>
      <c r="U187" s="216"/>
      <c r="V187" s="217"/>
      <c r="W187" s="37" t="s">
        <v>70</v>
      </c>
      <c r="X187" s="202">
        <f>IFERROR(SUM(X184:X186),"0")</f>
        <v>60</v>
      </c>
      <c r="Y187" s="202">
        <f>IFERROR(SUM(Y184:Y186),"0")</f>
        <v>60</v>
      </c>
      <c r="Z187" s="202">
        <f>IFERROR(IF(Z184="",0,Z184),"0")+IFERROR(IF(Z185="",0,Z185),"0")+IFERROR(IF(Z186="",0,Z186),"0")</f>
        <v>0.92999999999999994</v>
      </c>
      <c r="AA187" s="203"/>
      <c r="AB187" s="203"/>
      <c r="AC187" s="203"/>
    </row>
    <row r="188" spans="1:68" x14ac:dyDescent="0.2">
      <c r="A188" s="213"/>
      <c r="B188" s="213"/>
      <c r="C188" s="213"/>
      <c r="D188" s="213"/>
      <c r="E188" s="213"/>
      <c r="F188" s="213"/>
      <c r="G188" s="213"/>
      <c r="H188" s="213"/>
      <c r="I188" s="213"/>
      <c r="J188" s="213"/>
      <c r="K188" s="213"/>
      <c r="L188" s="213"/>
      <c r="M188" s="213"/>
      <c r="N188" s="213"/>
      <c r="O188" s="214"/>
      <c r="P188" s="215" t="s">
        <v>72</v>
      </c>
      <c r="Q188" s="216"/>
      <c r="R188" s="216"/>
      <c r="S188" s="216"/>
      <c r="T188" s="216"/>
      <c r="U188" s="216"/>
      <c r="V188" s="217"/>
      <c r="W188" s="37" t="s">
        <v>73</v>
      </c>
      <c r="X188" s="202">
        <f>IFERROR(SUMPRODUCT(X184:X186*H184:H186),"0")</f>
        <v>336</v>
      </c>
      <c r="Y188" s="202">
        <f>IFERROR(SUMPRODUCT(Y184:Y186*H184:H186),"0")</f>
        <v>336</v>
      </c>
      <c r="Z188" s="37"/>
      <c r="AA188" s="203"/>
      <c r="AB188" s="203"/>
      <c r="AC188" s="203"/>
    </row>
    <row r="189" spans="1:68" ht="16.5" hidden="1" customHeight="1" x14ac:dyDescent="0.25">
      <c r="A189" s="244" t="s">
        <v>274</v>
      </c>
      <c r="B189" s="213"/>
      <c r="C189" s="213"/>
      <c r="D189" s="213"/>
      <c r="E189" s="213"/>
      <c r="F189" s="213"/>
      <c r="G189" s="213"/>
      <c r="H189" s="213"/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13"/>
      <c r="V189" s="213"/>
      <c r="W189" s="213"/>
      <c r="X189" s="213"/>
      <c r="Y189" s="213"/>
      <c r="Z189" s="213"/>
      <c r="AA189" s="194"/>
      <c r="AB189" s="194"/>
      <c r="AC189" s="194"/>
    </row>
    <row r="190" spans="1:68" ht="14.25" hidden="1" customHeight="1" x14ac:dyDescent="0.25">
      <c r="A190" s="218" t="s">
        <v>64</v>
      </c>
      <c r="B190" s="213"/>
      <c r="C190" s="213"/>
      <c r="D190" s="213"/>
      <c r="E190" s="213"/>
      <c r="F190" s="213"/>
      <c r="G190" s="213"/>
      <c r="H190" s="213"/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13"/>
      <c r="V190" s="213"/>
      <c r="W190" s="213"/>
      <c r="X190" s="213"/>
      <c r="Y190" s="213"/>
      <c r="Z190" s="213"/>
      <c r="AA190" s="193"/>
      <c r="AB190" s="193"/>
      <c r="AC190" s="193"/>
    </row>
    <row r="191" spans="1:68" ht="27" customHeight="1" x14ac:dyDescent="0.25">
      <c r="A191" s="54" t="s">
        <v>275</v>
      </c>
      <c r="B191" s="54" t="s">
        <v>276</v>
      </c>
      <c r="C191" s="31">
        <v>4301070996</v>
      </c>
      <c r="D191" s="206">
        <v>4607111038654</v>
      </c>
      <c r="E191" s="207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2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70</v>
      </c>
      <c r="X191" s="200">
        <v>12</v>
      </c>
      <c r="Y191" s="201">
        <f t="shared" ref="Y191:Y196" si="18">IFERROR(IF(X191="","",X191),"")</f>
        <v>12</v>
      </c>
      <c r="Z191" s="36">
        <f t="shared" ref="Z191:Z196" si="19">IFERROR(IF(X191="","",X191*0.0155),"")</f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79.56</v>
      </c>
      <c r="BN191" s="67">
        <f t="shared" ref="BN191:BN196" si="21">IFERROR(Y191*I191,"0")</f>
        <v>79.56</v>
      </c>
      <c r="BO191" s="67">
        <f t="shared" ref="BO191:BO196" si="22">IFERROR(X191/J191,"0")</f>
        <v>0.14285714285714285</v>
      </c>
      <c r="BP191" s="67">
        <f t="shared" ref="BP191:BP196" si="23">IFERROR(Y191/J191,"0")</f>
        <v>0.14285714285714285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4301070997</v>
      </c>
      <c r="D192" s="206">
        <v>4607111038586</v>
      </c>
      <c r="E192" s="207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70</v>
      </c>
      <c r="X192" s="200">
        <v>0</v>
      </c>
      <c r="Y192" s="20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4301070962</v>
      </c>
      <c r="D193" s="206">
        <v>4607111038609</v>
      </c>
      <c r="E193" s="207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2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4301070963</v>
      </c>
      <c r="D194" s="206">
        <v>4607111038630</v>
      </c>
      <c r="E194" s="207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4301070959</v>
      </c>
      <c r="D195" s="206">
        <v>4607111038616</v>
      </c>
      <c r="E195" s="207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285</v>
      </c>
      <c r="B196" s="54" t="s">
        <v>286</v>
      </c>
      <c r="C196" s="31">
        <v>4301070960</v>
      </c>
      <c r="D196" s="206">
        <v>4607111038623</v>
      </c>
      <c r="E196" s="207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9"/>
      <c r="R196" s="209"/>
      <c r="S196" s="209"/>
      <c r="T196" s="210"/>
      <c r="U196" s="34"/>
      <c r="V196" s="34"/>
      <c r="W196" s="35" t="s">
        <v>70</v>
      </c>
      <c r="X196" s="200">
        <v>0</v>
      </c>
      <c r="Y196" s="201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212"/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  <c r="N197" s="213"/>
      <c r="O197" s="214"/>
      <c r="P197" s="215" t="s">
        <v>72</v>
      </c>
      <c r="Q197" s="216"/>
      <c r="R197" s="216"/>
      <c r="S197" s="216"/>
      <c r="T197" s="216"/>
      <c r="U197" s="216"/>
      <c r="V197" s="217"/>
      <c r="W197" s="37" t="s">
        <v>70</v>
      </c>
      <c r="X197" s="202">
        <f>IFERROR(SUM(X191:X196),"0")</f>
        <v>12</v>
      </c>
      <c r="Y197" s="202">
        <f>IFERROR(SUM(Y191:Y196),"0")</f>
        <v>12</v>
      </c>
      <c r="Z197" s="202">
        <f>IFERROR(IF(Z191="",0,Z191),"0")+IFERROR(IF(Z192="",0,Z192),"0")+IFERROR(IF(Z193="",0,Z193),"0")+IFERROR(IF(Z194="",0,Z194),"0")+IFERROR(IF(Z195="",0,Z195),"0")+IFERROR(IF(Z196="",0,Z196),"0")</f>
        <v>0.186</v>
      </c>
      <c r="AA197" s="203"/>
      <c r="AB197" s="203"/>
      <c r="AC197" s="203"/>
    </row>
    <row r="198" spans="1:68" x14ac:dyDescent="0.2">
      <c r="A198" s="213"/>
      <c r="B198" s="213"/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  <c r="N198" s="213"/>
      <c r="O198" s="214"/>
      <c r="P198" s="215" t="s">
        <v>72</v>
      </c>
      <c r="Q198" s="216"/>
      <c r="R198" s="216"/>
      <c r="S198" s="216"/>
      <c r="T198" s="216"/>
      <c r="U198" s="216"/>
      <c r="V198" s="217"/>
      <c r="W198" s="37" t="s">
        <v>73</v>
      </c>
      <c r="X198" s="202">
        <f>IFERROR(SUMPRODUCT(X191:X196*H191:H196),"0")</f>
        <v>76.800000000000011</v>
      </c>
      <c r="Y198" s="202">
        <f>IFERROR(SUMPRODUCT(Y191:Y196*H191:H196),"0")</f>
        <v>76.800000000000011</v>
      </c>
      <c r="Z198" s="37"/>
      <c r="AA198" s="203"/>
      <c r="AB198" s="203"/>
      <c r="AC198" s="203"/>
    </row>
    <row r="199" spans="1:68" ht="16.5" hidden="1" customHeight="1" x14ac:dyDescent="0.25">
      <c r="A199" s="244" t="s">
        <v>287</v>
      </c>
      <c r="B199" s="213"/>
      <c r="C199" s="213"/>
      <c r="D199" s="213"/>
      <c r="E199" s="213"/>
      <c r="F199" s="213"/>
      <c r="G199" s="213"/>
      <c r="H199" s="213"/>
      <c r="I199" s="213"/>
      <c r="J199" s="213"/>
      <c r="K199" s="213"/>
      <c r="L199" s="213"/>
      <c r="M199" s="213"/>
      <c r="N199" s="213"/>
      <c r="O199" s="213"/>
      <c r="P199" s="213"/>
      <c r="Q199" s="213"/>
      <c r="R199" s="213"/>
      <c r="S199" s="213"/>
      <c r="T199" s="213"/>
      <c r="U199" s="213"/>
      <c r="V199" s="213"/>
      <c r="W199" s="213"/>
      <c r="X199" s="213"/>
      <c r="Y199" s="213"/>
      <c r="Z199" s="213"/>
      <c r="AA199" s="194"/>
      <c r="AB199" s="194"/>
      <c r="AC199" s="194"/>
    </row>
    <row r="200" spans="1:68" ht="14.25" hidden="1" customHeight="1" x14ac:dyDescent="0.25">
      <c r="A200" s="218" t="s">
        <v>64</v>
      </c>
      <c r="B200" s="213"/>
      <c r="C200" s="213"/>
      <c r="D200" s="213"/>
      <c r="E200" s="213"/>
      <c r="F200" s="213"/>
      <c r="G200" s="213"/>
      <c r="H200" s="213"/>
      <c r="I200" s="213"/>
      <c r="J200" s="213"/>
      <c r="K200" s="213"/>
      <c r="L200" s="213"/>
      <c r="M200" s="213"/>
      <c r="N200" s="213"/>
      <c r="O200" s="213"/>
      <c r="P200" s="213"/>
      <c r="Q200" s="213"/>
      <c r="R200" s="213"/>
      <c r="S200" s="213"/>
      <c r="T200" s="213"/>
      <c r="U200" s="213"/>
      <c r="V200" s="213"/>
      <c r="W200" s="213"/>
      <c r="X200" s="213"/>
      <c r="Y200" s="213"/>
      <c r="Z200" s="213"/>
      <c r="AA200" s="193"/>
      <c r="AB200" s="193"/>
      <c r="AC200" s="193"/>
    </row>
    <row r="201" spans="1:68" ht="27" hidden="1" customHeight="1" x14ac:dyDescent="0.25">
      <c r="A201" s="54" t="s">
        <v>288</v>
      </c>
      <c r="B201" s="54" t="s">
        <v>289</v>
      </c>
      <c r="C201" s="31">
        <v>4301070915</v>
      </c>
      <c r="D201" s="206">
        <v>4607111035882</v>
      </c>
      <c r="E201" s="207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6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9"/>
      <c r="R201" s="209"/>
      <c r="S201" s="209"/>
      <c r="T201" s="210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06">
        <v>4607111035905</v>
      </c>
      <c r="E202" s="207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9"/>
      <c r="R202" s="209"/>
      <c r="S202" s="209"/>
      <c r="T202" s="210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4301070917</v>
      </c>
      <c r="D203" s="206">
        <v>4607111035912</v>
      </c>
      <c r="E203" s="207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9"/>
      <c r="R203" s="209"/>
      <c r="S203" s="209"/>
      <c r="T203" s="210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4301070920</v>
      </c>
      <c r="D204" s="206">
        <v>4607111035929</v>
      </c>
      <c r="E204" s="207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9"/>
      <c r="R204" s="209"/>
      <c r="S204" s="209"/>
      <c r="T204" s="210"/>
      <c r="U204" s="34"/>
      <c r="V204" s="34"/>
      <c r="W204" s="35" t="s">
        <v>70</v>
      </c>
      <c r="X204" s="200">
        <v>0</v>
      </c>
      <c r="Y204" s="20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12"/>
      <c r="B205" s="213"/>
      <c r="C205" s="213"/>
      <c r="D205" s="213"/>
      <c r="E205" s="213"/>
      <c r="F205" s="213"/>
      <c r="G205" s="213"/>
      <c r="H205" s="213"/>
      <c r="I205" s="213"/>
      <c r="J205" s="213"/>
      <c r="K205" s="213"/>
      <c r="L205" s="213"/>
      <c r="M205" s="213"/>
      <c r="N205" s="213"/>
      <c r="O205" s="214"/>
      <c r="P205" s="215" t="s">
        <v>72</v>
      </c>
      <c r="Q205" s="216"/>
      <c r="R205" s="216"/>
      <c r="S205" s="216"/>
      <c r="T205" s="216"/>
      <c r="U205" s="216"/>
      <c r="V205" s="217"/>
      <c r="W205" s="37" t="s">
        <v>70</v>
      </c>
      <c r="X205" s="202">
        <f>IFERROR(SUM(X201:X204),"0")</f>
        <v>0</v>
      </c>
      <c r="Y205" s="202">
        <f>IFERROR(SUM(Y201:Y204),"0")</f>
        <v>0</v>
      </c>
      <c r="Z205" s="202">
        <f>IFERROR(IF(Z201="",0,Z201),"0")+IFERROR(IF(Z202="",0,Z202),"0")+IFERROR(IF(Z203="",0,Z203),"0")+IFERROR(IF(Z204="",0,Z204),"0")</f>
        <v>0</v>
      </c>
      <c r="AA205" s="203"/>
      <c r="AB205" s="203"/>
      <c r="AC205" s="203"/>
    </row>
    <row r="206" spans="1:68" hidden="1" x14ac:dyDescent="0.2">
      <c r="A206" s="213"/>
      <c r="B206" s="213"/>
      <c r="C206" s="213"/>
      <c r="D206" s="213"/>
      <c r="E206" s="213"/>
      <c r="F206" s="213"/>
      <c r="G206" s="213"/>
      <c r="H206" s="213"/>
      <c r="I206" s="213"/>
      <c r="J206" s="213"/>
      <c r="K206" s="213"/>
      <c r="L206" s="213"/>
      <c r="M206" s="213"/>
      <c r="N206" s="213"/>
      <c r="O206" s="214"/>
      <c r="P206" s="215" t="s">
        <v>72</v>
      </c>
      <c r="Q206" s="216"/>
      <c r="R206" s="216"/>
      <c r="S206" s="216"/>
      <c r="T206" s="216"/>
      <c r="U206" s="216"/>
      <c r="V206" s="217"/>
      <c r="W206" s="37" t="s">
        <v>73</v>
      </c>
      <c r="X206" s="202">
        <f>IFERROR(SUMPRODUCT(X201:X204*H201:H204),"0")</f>
        <v>0</v>
      </c>
      <c r="Y206" s="202">
        <f>IFERROR(SUMPRODUCT(Y201:Y204*H201:H204),"0")</f>
        <v>0</v>
      </c>
      <c r="Z206" s="37"/>
      <c r="AA206" s="203"/>
      <c r="AB206" s="203"/>
      <c r="AC206" s="203"/>
    </row>
    <row r="207" spans="1:68" ht="16.5" hidden="1" customHeight="1" x14ac:dyDescent="0.25">
      <c r="A207" s="244" t="s">
        <v>296</v>
      </c>
      <c r="B207" s="213"/>
      <c r="C207" s="213"/>
      <c r="D207" s="213"/>
      <c r="E207" s="213"/>
      <c r="F207" s="213"/>
      <c r="G207" s="213"/>
      <c r="H207" s="213"/>
      <c r="I207" s="213"/>
      <c r="J207" s="213"/>
      <c r="K207" s="213"/>
      <c r="L207" s="213"/>
      <c r="M207" s="213"/>
      <c r="N207" s="213"/>
      <c r="O207" s="213"/>
      <c r="P207" s="213"/>
      <c r="Q207" s="213"/>
      <c r="R207" s="213"/>
      <c r="S207" s="213"/>
      <c r="T207" s="213"/>
      <c r="U207" s="213"/>
      <c r="V207" s="213"/>
      <c r="W207" s="213"/>
      <c r="X207" s="213"/>
      <c r="Y207" s="213"/>
      <c r="Z207" s="213"/>
      <c r="AA207" s="194"/>
      <c r="AB207" s="194"/>
      <c r="AC207" s="194"/>
    </row>
    <row r="208" spans="1:68" ht="14.25" hidden="1" customHeight="1" x14ac:dyDescent="0.25">
      <c r="A208" s="218" t="s">
        <v>64</v>
      </c>
      <c r="B208" s="213"/>
      <c r="C208" s="213"/>
      <c r="D208" s="213"/>
      <c r="E208" s="213"/>
      <c r="F208" s="213"/>
      <c r="G208" s="213"/>
      <c r="H208" s="213"/>
      <c r="I208" s="213"/>
      <c r="J208" s="213"/>
      <c r="K208" s="213"/>
      <c r="L208" s="213"/>
      <c r="M208" s="213"/>
      <c r="N208" s="213"/>
      <c r="O208" s="213"/>
      <c r="P208" s="213"/>
      <c r="Q208" s="213"/>
      <c r="R208" s="213"/>
      <c r="S208" s="213"/>
      <c r="T208" s="213"/>
      <c r="U208" s="213"/>
      <c r="V208" s="213"/>
      <c r="W208" s="213"/>
      <c r="X208" s="213"/>
      <c r="Y208" s="213"/>
      <c r="Z208" s="213"/>
      <c r="AA208" s="193"/>
      <c r="AB208" s="193"/>
      <c r="AC208" s="193"/>
    </row>
    <row r="209" spans="1:68" ht="16.5" hidden="1" customHeight="1" x14ac:dyDescent="0.25">
      <c r="A209" s="54" t="s">
        <v>297</v>
      </c>
      <c r="B209" s="54" t="s">
        <v>298</v>
      </c>
      <c r="C209" s="31">
        <v>4301071063</v>
      </c>
      <c r="D209" s="206">
        <v>4607111039019</v>
      </c>
      <c r="E209" s="207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99" t="s">
        <v>299</v>
      </c>
      <c r="Q209" s="209"/>
      <c r="R209" s="209"/>
      <c r="S209" s="209"/>
      <c r="T209" s="210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hidden="1" customHeight="1" x14ac:dyDescent="0.25">
      <c r="A210" s="54" t="s">
        <v>300</v>
      </c>
      <c r="B210" s="54" t="s">
        <v>301</v>
      </c>
      <c r="C210" s="31">
        <v>4301071000</v>
      </c>
      <c r="D210" s="206">
        <v>4607111038708</v>
      </c>
      <c r="E210" s="207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9"/>
      <c r="R210" s="209"/>
      <c r="S210" s="209"/>
      <c r="T210" s="210"/>
      <c r="U210" s="34"/>
      <c r="V210" s="34"/>
      <c r="W210" s="35" t="s">
        <v>70</v>
      </c>
      <c r="X210" s="200">
        <v>0</v>
      </c>
      <c r="Y210" s="201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212"/>
      <c r="B211" s="213"/>
      <c r="C211" s="213"/>
      <c r="D211" s="213"/>
      <c r="E211" s="213"/>
      <c r="F211" s="213"/>
      <c r="G211" s="213"/>
      <c r="H211" s="213"/>
      <c r="I211" s="213"/>
      <c r="J211" s="213"/>
      <c r="K211" s="213"/>
      <c r="L211" s="213"/>
      <c r="M211" s="213"/>
      <c r="N211" s="213"/>
      <c r="O211" s="214"/>
      <c r="P211" s="215" t="s">
        <v>72</v>
      </c>
      <c r="Q211" s="216"/>
      <c r="R211" s="216"/>
      <c r="S211" s="216"/>
      <c r="T211" s="216"/>
      <c r="U211" s="216"/>
      <c r="V211" s="217"/>
      <c r="W211" s="37" t="s">
        <v>70</v>
      </c>
      <c r="X211" s="202">
        <f>IFERROR(SUM(X209:X210),"0")</f>
        <v>0</v>
      </c>
      <c r="Y211" s="202">
        <f>IFERROR(SUM(Y209:Y210),"0")</f>
        <v>0</v>
      </c>
      <c r="Z211" s="202">
        <f>IFERROR(IF(Z209="",0,Z209),"0")+IFERROR(IF(Z210="",0,Z210),"0")</f>
        <v>0</v>
      </c>
      <c r="AA211" s="203"/>
      <c r="AB211" s="203"/>
      <c r="AC211" s="203"/>
    </row>
    <row r="212" spans="1:68" hidden="1" x14ac:dyDescent="0.2">
      <c r="A212" s="213"/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4"/>
      <c r="P212" s="215" t="s">
        <v>72</v>
      </c>
      <c r="Q212" s="216"/>
      <c r="R212" s="216"/>
      <c r="S212" s="216"/>
      <c r="T212" s="216"/>
      <c r="U212" s="216"/>
      <c r="V212" s="217"/>
      <c r="W212" s="37" t="s">
        <v>73</v>
      </c>
      <c r="X212" s="202">
        <f>IFERROR(SUMPRODUCT(X209:X210*H209:H210),"0")</f>
        <v>0</v>
      </c>
      <c r="Y212" s="202">
        <f>IFERROR(SUMPRODUCT(Y209:Y210*H209:H210),"0")</f>
        <v>0</v>
      </c>
      <c r="Z212" s="37"/>
      <c r="AA212" s="203"/>
      <c r="AB212" s="203"/>
      <c r="AC212" s="203"/>
    </row>
    <row r="213" spans="1:68" ht="27.75" hidden="1" customHeight="1" x14ac:dyDescent="0.2">
      <c r="A213" s="233" t="s">
        <v>302</v>
      </c>
      <c r="B213" s="234"/>
      <c r="C213" s="234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  <c r="AA213" s="48"/>
      <c r="AB213" s="48"/>
      <c r="AC213" s="48"/>
    </row>
    <row r="214" spans="1:68" ht="16.5" hidden="1" customHeight="1" x14ac:dyDescent="0.25">
      <c r="A214" s="244" t="s">
        <v>303</v>
      </c>
      <c r="B214" s="213"/>
      <c r="C214" s="213"/>
      <c r="D214" s="213"/>
      <c r="E214" s="213"/>
      <c r="F214" s="213"/>
      <c r="G214" s="213"/>
      <c r="H214" s="213"/>
      <c r="I214" s="213"/>
      <c r="J214" s="213"/>
      <c r="K214" s="213"/>
      <c r="L214" s="213"/>
      <c r="M214" s="213"/>
      <c r="N214" s="213"/>
      <c r="O214" s="213"/>
      <c r="P214" s="213"/>
      <c r="Q214" s="213"/>
      <c r="R214" s="213"/>
      <c r="S214" s="213"/>
      <c r="T214" s="213"/>
      <c r="U214" s="213"/>
      <c r="V214" s="213"/>
      <c r="W214" s="213"/>
      <c r="X214" s="213"/>
      <c r="Y214" s="213"/>
      <c r="Z214" s="213"/>
      <c r="AA214" s="194"/>
      <c r="AB214" s="194"/>
      <c r="AC214" s="194"/>
    </row>
    <row r="215" spans="1:68" ht="14.25" hidden="1" customHeight="1" x14ac:dyDescent="0.25">
      <c r="A215" s="218" t="s">
        <v>64</v>
      </c>
      <c r="B215" s="213"/>
      <c r="C215" s="213"/>
      <c r="D215" s="213"/>
      <c r="E215" s="213"/>
      <c r="F215" s="213"/>
      <c r="G215" s="213"/>
      <c r="H215" s="213"/>
      <c r="I215" s="213"/>
      <c r="J215" s="213"/>
      <c r="K215" s="213"/>
      <c r="L215" s="213"/>
      <c r="M215" s="213"/>
      <c r="N215" s="213"/>
      <c r="O215" s="213"/>
      <c r="P215" s="213"/>
      <c r="Q215" s="213"/>
      <c r="R215" s="213"/>
      <c r="S215" s="213"/>
      <c r="T215" s="213"/>
      <c r="U215" s="213"/>
      <c r="V215" s="213"/>
      <c r="W215" s="213"/>
      <c r="X215" s="213"/>
      <c r="Y215" s="213"/>
      <c r="Z215" s="213"/>
      <c r="AA215" s="193"/>
      <c r="AB215" s="193"/>
      <c r="AC215" s="193"/>
    </row>
    <row r="216" spans="1:68" ht="27" hidden="1" customHeight="1" x14ac:dyDescent="0.25">
      <c r="A216" s="54" t="s">
        <v>304</v>
      </c>
      <c r="B216" s="54" t="s">
        <v>305</v>
      </c>
      <c r="C216" s="31">
        <v>4301071036</v>
      </c>
      <c r="D216" s="206">
        <v>4607111036162</v>
      </c>
      <c r="E216" s="207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1" t="s">
        <v>306</v>
      </c>
      <c r="Q216" s="209"/>
      <c r="R216" s="209"/>
      <c r="S216" s="209"/>
      <c r="T216" s="210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12"/>
      <c r="B217" s="213"/>
      <c r="C217" s="213"/>
      <c r="D217" s="213"/>
      <c r="E217" s="213"/>
      <c r="F217" s="213"/>
      <c r="G217" s="213"/>
      <c r="H217" s="213"/>
      <c r="I217" s="213"/>
      <c r="J217" s="213"/>
      <c r="K217" s="213"/>
      <c r="L217" s="213"/>
      <c r="M217" s="213"/>
      <c r="N217" s="213"/>
      <c r="O217" s="214"/>
      <c r="P217" s="215" t="s">
        <v>72</v>
      </c>
      <c r="Q217" s="216"/>
      <c r="R217" s="216"/>
      <c r="S217" s="216"/>
      <c r="T217" s="216"/>
      <c r="U217" s="216"/>
      <c r="V217" s="217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hidden="1" x14ac:dyDescent="0.2">
      <c r="A218" s="213"/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4"/>
      <c r="P218" s="215" t="s">
        <v>72</v>
      </c>
      <c r="Q218" s="216"/>
      <c r="R218" s="216"/>
      <c r="S218" s="216"/>
      <c r="T218" s="216"/>
      <c r="U218" s="216"/>
      <c r="V218" s="217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hidden="1" customHeight="1" x14ac:dyDescent="0.2">
      <c r="A219" s="233" t="s">
        <v>307</v>
      </c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  <c r="AA219" s="48"/>
      <c r="AB219" s="48"/>
      <c r="AC219" s="48"/>
    </row>
    <row r="220" spans="1:68" ht="16.5" hidden="1" customHeight="1" x14ac:dyDescent="0.25">
      <c r="A220" s="244" t="s">
        <v>308</v>
      </c>
      <c r="B220" s="213"/>
      <c r="C220" s="213"/>
      <c r="D220" s="213"/>
      <c r="E220" s="213"/>
      <c r="F220" s="213"/>
      <c r="G220" s="213"/>
      <c r="H220" s="213"/>
      <c r="I220" s="213"/>
      <c r="J220" s="213"/>
      <c r="K220" s="213"/>
      <c r="L220" s="213"/>
      <c r="M220" s="213"/>
      <c r="N220" s="213"/>
      <c r="O220" s="213"/>
      <c r="P220" s="213"/>
      <c r="Q220" s="213"/>
      <c r="R220" s="213"/>
      <c r="S220" s="213"/>
      <c r="T220" s="213"/>
      <c r="U220" s="213"/>
      <c r="V220" s="213"/>
      <c r="W220" s="213"/>
      <c r="X220" s="213"/>
      <c r="Y220" s="213"/>
      <c r="Z220" s="213"/>
      <c r="AA220" s="194"/>
      <c r="AB220" s="194"/>
      <c r="AC220" s="194"/>
    </row>
    <row r="221" spans="1:68" ht="14.25" hidden="1" customHeight="1" x14ac:dyDescent="0.25">
      <c r="A221" s="218" t="s">
        <v>64</v>
      </c>
      <c r="B221" s="213"/>
      <c r="C221" s="213"/>
      <c r="D221" s="213"/>
      <c r="E221" s="213"/>
      <c r="F221" s="213"/>
      <c r="G221" s="213"/>
      <c r="H221" s="213"/>
      <c r="I221" s="213"/>
      <c r="J221" s="213"/>
      <c r="K221" s="213"/>
      <c r="L221" s="213"/>
      <c r="M221" s="213"/>
      <c r="N221" s="213"/>
      <c r="O221" s="213"/>
      <c r="P221" s="213"/>
      <c r="Q221" s="213"/>
      <c r="R221" s="213"/>
      <c r="S221" s="213"/>
      <c r="T221" s="213"/>
      <c r="U221" s="213"/>
      <c r="V221" s="213"/>
      <c r="W221" s="213"/>
      <c r="X221" s="213"/>
      <c r="Y221" s="213"/>
      <c r="Z221" s="213"/>
      <c r="AA221" s="193"/>
      <c r="AB221" s="193"/>
      <c r="AC221" s="193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6">
        <v>4607111035899</v>
      </c>
      <c r="E222" s="207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9"/>
      <c r="R222" s="209"/>
      <c r="S222" s="209"/>
      <c r="T222" s="210"/>
      <c r="U222" s="34"/>
      <c r="V222" s="34"/>
      <c r="W222" s="35" t="s">
        <v>70</v>
      </c>
      <c r="X222" s="200">
        <v>12</v>
      </c>
      <c r="Y222" s="201">
        <f>IFERROR(IF(X222="","",X222),"")</f>
        <v>12</v>
      </c>
      <c r="Z222" s="36">
        <f>IFERROR(IF(X222="","",X222*0.0155),"")</f>
        <v>0.186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63.143999999999991</v>
      </c>
      <c r="BN222" s="67">
        <f>IFERROR(Y222*I222,"0")</f>
        <v>63.143999999999991</v>
      </c>
      <c r="BO222" s="67">
        <f>IFERROR(X222/J222,"0")</f>
        <v>0.14285714285714285</v>
      </c>
      <c r="BP222" s="67">
        <f>IFERROR(Y222/J222,"0")</f>
        <v>0.14285714285714285</v>
      </c>
    </row>
    <row r="223" spans="1:68" ht="27" hidden="1" customHeight="1" x14ac:dyDescent="0.25">
      <c r="A223" s="54" t="s">
        <v>311</v>
      </c>
      <c r="B223" s="54" t="s">
        <v>312</v>
      </c>
      <c r="C223" s="31">
        <v>4301070991</v>
      </c>
      <c r="D223" s="206">
        <v>4607111038180</v>
      </c>
      <c r="E223" s="207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9"/>
      <c r="R223" s="209"/>
      <c r="S223" s="209"/>
      <c r="T223" s="210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2"/>
      <c r="B224" s="213"/>
      <c r="C224" s="213"/>
      <c r="D224" s="213"/>
      <c r="E224" s="213"/>
      <c r="F224" s="213"/>
      <c r="G224" s="213"/>
      <c r="H224" s="213"/>
      <c r="I224" s="213"/>
      <c r="J224" s="213"/>
      <c r="K224" s="213"/>
      <c r="L224" s="213"/>
      <c r="M224" s="213"/>
      <c r="N224" s="213"/>
      <c r="O224" s="214"/>
      <c r="P224" s="215" t="s">
        <v>72</v>
      </c>
      <c r="Q224" s="216"/>
      <c r="R224" s="216"/>
      <c r="S224" s="216"/>
      <c r="T224" s="216"/>
      <c r="U224" s="216"/>
      <c r="V224" s="217"/>
      <c r="W224" s="37" t="s">
        <v>70</v>
      </c>
      <c r="X224" s="202">
        <f>IFERROR(SUM(X222:X223),"0")</f>
        <v>12</v>
      </c>
      <c r="Y224" s="202">
        <f>IFERROR(SUM(Y222:Y223),"0")</f>
        <v>12</v>
      </c>
      <c r="Z224" s="202">
        <f>IFERROR(IF(Z222="",0,Z222),"0")+IFERROR(IF(Z223="",0,Z223),"0")</f>
        <v>0.186</v>
      </c>
      <c r="AA224" s="203"/>
      <c r="AB224" s="203"/>
      <c r="AC224" s="203"/>
    </row>
    <row r="225" spans="1:68" x14ac:dyDescent="0.2">
      <c r="A225" s="213"/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  <c r="N225" s="213"/>
      <c r="O225" s="214"/>
      <c r="P225" s="215" t="s">
        <v>72</v>
      </c>
      <c r="Q225" s="216"/>
      <c r="R225" s="216"/>
      <c r="S225" s="216"/>
      <c r="T225" s="216"/>
      <c r="U225" s="216"/>
      <c r="V225" s="217"/>
      <c r="W225" s="37" t="s">
        <v>73</v>
      </c>
      <c r="X225" s="202">
        <f>IFERROR(SUMPRODUCT(X222:X223*H222:H223),"0")</f>
        <v>60</v>
      </c>
      <c r="Y225" s="202">
        <f>IFERROR(SUMPRODUCT(Y222:Y223*H222:H223),"0")</f>
        <v>60</v>
      </c>
      <c r="Z225" s="37"/>
      <c r="AA225" s="203"/>
      <c r="AB225" s="203"/>
      <c r="AC225" s="203"/>
    </row>
    <row r="226" spans="1:68" ht="27.75" hidden="1" customHeight="1" x14ac:dyDescent="0.2">
      <c r="A226" s="233" t="s">
        <v>313</v>
      </c>
      <c r="B226" s="234"/>
      <c r="C226" s="234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  <c r="AA226" s="48"/>
      <c r="AB226" s="48"/>
      <c r="AC226" s="48"/>
    </row>
    <row r="227" spans="1:68" ht="16.5" hidden="1" customHeight="1" x14ac:dyDescent="0.25">
      <c r="A227" s="244" t="s">
        <v>314</v>
      </c>
      <c r="B227" s="213"/>
      <c r="C227" s="213"/>
      <c r="D227" s="213"/>
      <c r="E227" s="213"/>
      <c r="F227" s="213"/>
      <c r="G227" s="213"/>
      <c r="H227" s="213"/>
      <c r="I227" s="213"/>
      <c r="J227" s="213"/>
      <c r="K227" s="213"/>
      <c r="L227" s="213"/>
      <c r="M227" s="213"/>
      <c r="N227" s="213"/>
      <c r="O227" s="213"/>
      <c r="P227" s="213"/>
      <c r="Q227" s="213"/>
      <c r="R227" s="213"/>
      <c r="S227" s="213"/>
      <c r="T227" s="213"/>
      <c r="U227" s="213"/>
      <c r="V227" s="213"/>
      <c r="W227" s="213"/>
      <c r="X227" s="213"/>
      <c r="Y227" s="213"/>
      <c r="Z227" s="213"/>
      <c r="AA227" s="194"/>
      <c r="AB227" s="194"/>
      <c r="AC227" s="194"/>
    </row>
    <row r="228" spans="1:68" ht="14.25" hidden="1" customHeight="1" x14ac:dyDescent="0.25">
      <c r="A228" s="218" t="s">
        <v>142</v>
      </c>
      <c r="B228" s="213"/>
      <c r="C228" s="213"/>
      <c r="D228" s="213"/>
      <c r="E228" s="213"/>
      <c r="F228" s="213"/>
      <c r="G228" s="213"/>
      <c r="H228" s="213"/>
      <c r="I228" s="213"/>
      <c r="J228" s="213"/>
      <c r="K228" s="213"/>
      <c r="L228" s="213"/>
      <c r="M228" s="213"/>
      <c r="N228" s="213"/>
      <c r="O228" s="213"/>
      <c r="P228" s="213"/>
      <c r="Q228" s="213"/>
      <c r="R228" s="213"/>
      <c r="S228" s="213"/>
      <c r="T228" s="213"/>
      <c r="U228" s="213"/>
      <c r="V228" s="213"/>
      <c r="W228" s="213"/>
      <c r="X228" s="213"/>
      <c r="Y228" s="213"/>
      <c r="Z228" s="213"/>
      <c r="AA228" s="193"/>
      <c r="AB228" s="193"/>
      <c r="AC228" s="193"/>
    </row>
    <row r="229" spans="1:68" ht="37.5" hidden="1" customHeight="1" x14ac:dyDescent="0.25">
      <c r="A229" s="54" t="s">
        <v>315</v>
      </c>
      <c r="B229" s="54" t="s">
        <v>316</v>
      </c>
      <c r="C229" s="31">
        <v>4301135400</v>
      </c>
      <c r="D229" s="206">
        <v>4607111039361</v>
      </c>
      <c r="E229" s="207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14" t="s">
        <v>317</v>
      </c>
      <c r="Q229" s="209"/>
      <c r="R229" s="209"/>
      <c r="S229" s="209"/>
      <c r="T229" s="210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12"/>
      <c r="B230" s="213"/>
      <c r="C230" s="213"/>
      <c r="D230" s="213"/>
      <c r="E230" s="213"/>
      <c r="F230" s="213"/>
      <c r="G230" s="213"/>
      <c r="H230" s="213"/>
      <c r="I230" s="213"/>
      <c r="J230" s="213"/>
      <c r="K230" s="213"/>
      <c r="L230" s="213"/>
      <c r="M230" s="213"/>
      <c r="N230" s="213"/>
      <c r="O230" s="214"/>
      <c r="P230" s="215" t="s">
        <v>72</v>
      </c>
      <c r="Q230" s="216"/>
      <c r="R230" s="216"/>
      <c r="S230" s="216"/>
      <c r="T230" s="216"/>
      <c r="U230" s="216"/>
      <c r="V230" s="217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hidden="1" x14ac:dyDescent="0.2">
      <c r="A231" s="213"/>
      <c r="B231" s="213"/>
      <c r="C231" s="213"/>
      <c r="D231" s="213"/>
      <c r="E231" s="213"/>
      <c r="F231" s="213"/>
      <c r="G231" s="213"/>
      <c r="H231" s="213"/>
      <c r="I231" s="213"/>
      <c r="J231" s="213"/>
      <c r="K231" s="213"/>
      <c r="L231" s="213"/>
      <c r="M231" s="213"/>
      <c r="N231" s="213"/>
      <c r="O231" s="214"/>
      <c r="P231" s="215" t="s">
        <v>72</v>
      </c>
      <c r="Q231" s="216"/>
      <c r="R231" s="216"/>
      <c r="S231" s="216"/>
      <c r="T231" s="216"/>
      <c r="U231" s="216"/>
      <c r="V231" s="217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hidden="1" customHeight="1" x14ac:dyDescent="0.2">
      <c r="A232" s="233" t="s">
        <v>229</v>
      </c>
      <c r="B232" s="234"/>
      <c r="C232" s="234"/>
      <c r="D232" s="234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  <c r="AA232" s="48"/>
      <c r="AB232" s="48"/>
      <c r="AC232" s="48"/>
    </row>
    <row r="233" spans="1:68" ht="16.5" hidden="1" customHeight="1" x14ac:dyDescent="0.25">
      <c r="A233" s="244" t="s">
        <v>229</v>
      </c>
      <c r="B233" s="213"/>
      <c r="C233" s="213"/>
      <c r="D233" s="213"/>
      <c r="E233" s="213"/>
      <c r="F233" s="213"/>
      <c r="G233" s="213"/>
      <c r="H233" s="213"/>
      <c r="I233" s="213"/>
      <c r="J233" s="213"/>
      <c r="K233" s="213"/>
      <c r="L233" s="213"/>
      <c r="M233" s="213"/>
      <c r="N233" s="213"/>
      <c r="O233" s="213"/>
      <c r="P233" s="213"/>
      <c r="Q233" s="213"/>
      <c r="R233" s="213"/>
      <c r="S233" s="213"/>
      <c r="T233" s="213"/>
      <c r="U233" s="213"/>
      <c r="V233" s="213"/>
      <c r="W233" s="213"/>
      <c r="X233" s="213"/>
      <c r="Y233" s="213"/>
      <c r="Z233" s="213"/>
      <c r="AA233" s="194"/>
      <c r="AB233" s="194"/>
      <c r="AC233" s="194"/>
    </row>
    <row r="234" spans="1:68" ht="14.25" hidden="1" customHeight="1" x14ac:dyDescent="0.25">
      <c r="A234" s="218" t="s">
        <v>64</v>
      </c>
      <c r="B234" s="213"/>
      <c r="C234" s="213"/>
      <c r="D234" s="213"/>
      <c r="E234" s="213"/>
      <c r="F234" s="213"/>
      <c r="G234" s="213"/>
      <c r="H234" s="213"/>
      <c r="I234" s="213"/>
      <c r="J234" s="213"/>
      <c r="K234" s="213"/>
      <c r="L234" s="213"/>
      <c r="M234" s="213"/>
      <c r="N234" s="213"/>
      <c r="O234" s="213"/>
      <c r="P234" s="213"/>
      <c r="Q234" s="213"/>
      <c r="R234" s="213"/>
      <c r="S234" s="213"/>
      <c r="T234" s="213"/>
      <c r="U234" s="213"/>
      <c r="V234" s="213"/>
      <c r="W234" s="213"/>
      <c r="X234" s="213"/>
      <c r="Y234" s="213"/>
      <c r="Z234" s="213"/>
      <c r="AA234" s="193"/>
      <c r="AB234" s="193"/>
      <c r="AC234" s="193"/>
    </row>
    <row r="235" spans="1:68" ht="27" hidden="1" customHeight="1" x14ac:dyDescent="0.25">
      <c r="A235" s="54" t="s">
        <v>318</v>
      </c>
      <c r="B235" s="54" t="s">
        <v>319</v>
      </c>
      <c r="C235" s="31">
        <v>4301071014</v>
      </c>
      <c r="D235" s="206">
        <v>4640242181264</v>
      </c>
      <c r="E235" s="207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01" t="s">
        <v>320</v>
      </c>
      <c r="Q235" s="209"/>
      <c r="R235" s="209"/>
      <c r="S235" s="209"/>
      <c r="T235" s="210"/>
      <c r="U235" s="34"/>
      <c r="V235" s="34"/>
      <c r="W235" s="35" t="s">
        <v>70</v>
      </c>
      <c r="X235" s="200">
        <v>0</v>
      </c>
      <c r="Y235" s="20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321</v>
      </c>
      <c r="B236" s="54" t="s">
        <v>322</v>
      </c>
      <c r="C236" s="31">
        <v>4301071021</v>
      </c>
      <c r="D236" s="206">
        <v>4640242181325</v>
      </c>
      <c r="E236" s="207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9" t="s">
        <v>323</v>
      </c>
      <c r="Q236" s="209"/>
      <c r="R236" s="209"/>
      <c r="S236" s="209"/>
      <c r="T236" s="210"/>
      <c r="U236" s="34"/>
      <c r="V236" s="34"/>
      <c r="W236" s="35" t="s">
        <v>70</v>
      </c>
      <c r="X236" s="200">
        <v>0</v>
      </c>
      <c r="Y236" s="20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4301070993</v>
      </c>
      <c r="D237" s="206">
        <v>4640242180670</v>
      </c>
      <c r="E237" s="207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88" t="s">
        <v>326</v>
      </c>
      <c r="Q237" s="209"/>
      <c r="R237" s="209"/>
      <c r="S237" s="209"/>
      <c r="T237" s="210"/>
      <c r="U237" s="34"/>
      <c r="V237" s="34"/>
      <c r="W237" s="35" t="s">
        <v>70</v>
      </c>
      <c r="X237" s="200">
        <v>0</v>
      </c>
      <c r="Y237" s="20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12"/>
      <c r="B238" s="213"/>
      <c r="C238" s="213"/>
      <c r="D238" s="213"/>
      <c r="E238" s="213"/>
      <c r="F238" s="213"/>
      <c r="G238" s="213"/>
      <c r="H238" s="213"/>
      <c r="I238" s="213"/>
      <c r="J238" s="213"/>
      <c r="K238" s="213"/>
      <c r="L238" s="213"/>
      <c r="M238" s="213"/>
      <c r="N238" s="213"/>
      <c r="O238" s="214"/>
      <c r="P238" s="215" t="s">
        <v>72</v>
      </c>
      <c r="Q238" s="216"/>
      <c r="R238" s="216"/>
      <c r="S238" s="216"/>
      <c r="T238" s="216"/>
      <c r="U238" s="216"/>
      <c r="V238" s="217"/>
      <c r="W238" s="37" t="s">
        <v>70</v>
      </c>
      <c r="X238" s="202">
        <f>IFERROR(SUM(X235:X237),"0")</f>
        <v>0</v>
      </c>
      <c r="Y238" s="202">
        <f>IFERROR(SUM(Y235:Y237),"0")</f>
        <v>0</v>
      </c>
      <c r="Z238" s="202">
        <f>IFERROR(IF(Z235="",0,Z235),"0")+IFERROR(IF(Z236="",0,Z236),"0")+IFERROR(IF(Z237="",0,Z237),"0")</f>
        <v>0</v>
      </c>
      <c r="AA238" s="203"/>
      <c r="AB238" s="203"/>
      <c r="AC238" s="203"/>
    </row>
    <row r="239" spans="1:68" hidden="1" x14ac:dyDescent="0.2">
      <c r="A239" s="213"/>
      <c r="B239" s="213"/>
      <c r="C239" s="213"/>
      <c r="D239" s="213"/>
      <c r="E239" s="213"/>
      <c r="F239" s="213"/>
      <c r="G239" s="213"/>
      <c r="H239" s="213"/>
      <c r="I239" s="213"/>
      <c r="J239" s="213"/>
      <c r="K239" s="213"/>
      <c r="L239" s="213"/>
      <c r="M239" s="213"/>
      <c r="N239" s="213"/>
      <c r="O239" s="214"/>
      <c r="P239" s="215" t="s">
        <v>72</v>
      </c>
      <c r="Q239" s="216"/>
      <c r="R239" s="216"/>
      <c r="S239" s="216"/>
      <c r="T239" s="216"/>
      <c r="U239" s="216"/>
      <c r="V239" s="217"/>
      <c r="W239" s="37" t="s">
        <v>73</v>
      </c>
      <c r="X239" s="202">
        <f>IFERROR(SUMPRODUCT(X235:X237*H235:H237),"0")</f>
        <v>0</v>
      </c>
      <c r="Y239" s="202">
        <f>IFERROR(SUMPRODUCT(Y235:Y237*H235:H237),"0")</f>
        <v>0</v>
      </c>
      <c r="Z239" s="37"/>
      <c r="AA239" s="203"/>
      <c r="AB239" s="203"/>
      <c r="AC239" s="203"/>
    </row>
    <row r="240" spans="1:68" ht="14.25" hidden="1" customHeight="1" x14ac:dyDescent="0.25">
      <c r="A240" s="218" t="s">
        <v>146</v>
      </c>
      <c r="B240" s="213"/>
      <c r="C240" s="213"/>
      <c r="D240" s="213"/>
      <c r="E240" s="213"/>
      <c r="F240" s="213"/>
      <c r="G240" s="213"/>
      <c r="H240" s="213"/>
      <c r="I240" s="213"/>
      <c r="J240" s="213"/>
      <c r="K240" s="213"/>
      <c r="L240" s="213"/>
      <c r="M240" s="213"/>
      <c r="N240" s="213"/>
      <c r="O240" s="213"/>
      <c r="P240" s="213"/>
      <c r="Q240" s="213"/>
      <c r="R240" s="213"/>
      <c r="S240" s="213"/>
      <c r="T240" s="213"/>
      <c r="U240" s="213"/>
      <c r="V240" s="213"/>
      <c r="W240" s="213"/>
      <c r="X240" s="213"/>
      <c r="Y240" s="213"/>
      <c r="Z240" s="213"/>
      <c r="AA240" s="193"/>
      <c r="AB240" s="193"/>
      <c r="AC240" s="193"/>
    </row>
    <row r="241" spans="1:68" ht="27" hidden="1" customHeight="1" x14ac:dyDescent="0.25">
      <c r="A241" s="54" t="s">
        <v>327</v>
      </c>
      <c r="B241" s="54" t="s">
        <v>328</v>
      </c>
      <c r="C241" s="31">
        <v>4301131019</v>
      </c>
      <c r="D241" s="206">
        <v>4640242180427</v>
      </c>
      <c r="E241" s="207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267" t="s">
        <v>329</v>
      </c>
      <c r="Q241" s="209"/>
      <c r="R241" s="209"/>
      <c r="S241" s="209"/>
      <c r="T241" s="210"/>
      <c r="U241" s="34"/>
      <c r="V241" s="34"/>
      <c r="W241" s="35" t="s">
        <v>70</v>
      </c>
      <c r="X241" s="200">
        <v>0</v>
      </c>
      <c r="Y241" s="20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12"/>
      <c r="B242" s="213"/>
      <c r="C242" s="213"/>
      <c r="D242" s="213"/>
      <c r="E242" s="213"/>
      <c r="F242" s="213"/>
      <c r="G242" s="213"/>
      <c r="H242" s="213"/>
      <c r="I242" s="213"/>
      <c r="J242" s="213"/>
      <c r="K242" s="213"/>
      <c r="L242" s="213"/>
      <c r="M242" s="213"/>
      <c r="N242" s="213"/>
      <c r="O242" s="214"/>
      <c r="P242" s="215" t="s">
        <v>72</v>
      </c>
      <c r="Q242" s="216"/>
      <c r="R242" s="216"/>
      <c r="S242" s="216"/>
      <c r="T242" s="216"/>
      <c r="U242" s="216"/>
      <c r="V242" s="217"/>
      <c r="W242" s="37" t="s">
        <v>70</v>
      </c>
      <c r="X242" s="202">
        <f>IFERROR(SUM(X241:X241),"0")</f>
        <v>0</v>
      </c>
      <c r="Y242" s="202">
        <f>IFERROR(SUM(Y241:Y241),"0")</f>
        <v>0</v>
      </c>
      <c r="Z242" s="202">
        <f>IFERROR(IF(Z241="",0,Z241),"0")</f>
        <v>0</v>
      </c>
      <c r="AA242" s="203"/>
      <c r="AB242" s="203"/>
      <c r="AC242" s="203"/>
    </row>
    <row r="243" spans="1:68" hidden="1" x14ac:dyDescent="0.2">
      <c r="A243" s="213"/>
      <c r="B243" s="213"/>
      <c r="C243" s="213"/>
      <c r="D243" s="213"/>
      <c r="E243" s="213"/>
      <c r="F243" s="213"/>
      <c r="G243" s="213"/>
      <c r="H243" s="213"/>
      <c r="I243" s="213"/>
      <c r="J243" s="213"/>
      <c r="K243" s="213"/>
      <c r="L243" s="213"/>
      <c r="M243" s="213"/>
      <c r="N243" s="213"/>
      <c r="O243" s="214"/>
      <c r="P243" s="215" t="s">
        <v>72</v>
      </c>
      <c r="Q243" s="216"/>
      <c r="R243" s="216"/>
      <c r="S243" s="216"/>
      <c r="T243" s="216"/>
      <c r="U243" s="216"/>
      <c r="V243" s="217"/>
      <c r="W243" s="37" t="s">
        <v>73</v>
      </c>
      <c r="X243" s="202">
        <f>IFERROR(SUMPRODUCT(X241:X241*H241:H241),"0")</f>
        <v>0</v>
      </c>
      <c r="Y243" s="202">
        <f>IFERROR(SUMPRODUCT(Y241:Y241*H241:H241),"0")</f>
        <v>0</v>
      </c>
      <c r="Z243" s="37"/>
      <c r="AA243" s="203"/>
      <c r="AB243" s="203"/>
      <c r="AC243" s="203"/>
    </row>
    <row r="244" spans="1:68" ht="14.25" hidden="1" customHeight="1" x14ac:dyDescent="0.25">
      <c r="A244" s="218" t="s">
        <v>76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  <c r="N244" s="213"/>
      <c r="O244" s="213"/>
      <c r="P244" s="213"/>
      <c r="Q244" s="213"/>
      <c r="R244" s="213"/>
      <c r="S244" s="213"/>
      <c r="T244" s="213"/>
      <c r="U244" s="213"/>
      <c r="V244" s="213"/>
      <c r="W244" s="213"/>
      <c r="X244" s="213"/>
      <c r="Y244" s="213"/>
      <c r="Z244" s="213"/>
      <c r="AA244" s="193"/>
      <c r="AB244" s="193"/>
      <c r="AC244" s="193"/>
    </row>
    <row r="245" spans="1:68" ht="27" hidden="1" customHeight="1" x14ac:dyDescent="0.25">
      <c r="A245" s="54" t="s">
        <v>330</v>
      </c>
      <c r="B245" s="54" t="s">
        <v>331</v>
      </c>
      <c r="C245" s="31">
        <v>4301132080</v>
      </c>
      <c r="D245" s="206">
        <v>4640242180397</v>
      </c>
      <c r="E245" s="207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9" t="s">
        <v>332</v>
      </c>
      <c r="Q245" s="209"/>
      <c r="R245" s="209"/>
      <c r="S245" s="209"/>
      <c r="T245" s="210"/>
      <c r="U245" s="34"/>
      <c r="V245" s="34"/>
      <c r="W245" s="35" t="s">
        <v>70</v>
      </c>
      <c r="X245" s="200">
        <v>0</v>
      </c>
      <c r="Y245" s="20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4301132104</v>
      </c>
      <c r="D246" s="206">
        <v>4640242181219</v>
      </c>
      <c r="E246" s="207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354" t="s">
        <v>335</v>
      </c>
      <c r="Q246" s="209"/>
      <c r="R246" s="209"/>
      <c r="S246" s="209"/>
      <c r="T246" s="210"/>
      <c r="U246" s="34"/>
      <c r="V246" s="34"/>
      <c r="W246" s="35" t="s">
        <v>70</v>
      </c>
      <c r="X246" s="200">
        <v>0</v>
      </c>
      <c r="Y246" s="20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12"/>
      <c r="B247" s="213"/>
      <c r="C247" s="213"/>
      <c r="D247" s="213"/>
      <c r="E247" s="213"/>
      <c r="F247" s="213"/>
      <c r="G247" s="213"/>
      <c r="H247" s="213"/>
      <c r="I247" s="213"/>
      <c r="J247" s="213"/>
      <c r="K247" s="213"/>
      <c r="L247" s="213"/>
      <c r="M247" s="213"/>
      <c r="N247" s="213"/>
      <c r="O247" s="214"/>
      <c r="P247" s="215" t="s">
        <v>72</v>
      </c>
      <c r="Q247" s="216"/>
      <c r="R247" s="216"/>
      <c r="S247" s="216"/>
      <c r="T247" s="216"/>
      <c r="U247" s="216"/>
      <c r="V247" s="217"/>
      <c r="W247" s="37" t="s">
        <v>70</v>
      </c>
      <c r="X247" s="202">
        <f>IFERROR(SUM(X245:X246),"0")</f>
        <v>0</v>
      </c>
      <c r="Y247" s="202">
        <f>IFERROR(SUM(Y245:Y246),"0")</f>
        <v>0</v>
      </c>
      <c r="Z247" s="202">
        <f>IFERROR(IF(Z245="",0,Z245),"0")+IFERROR(IF(Z246="",0,Z246),"0")</f>
        <v>0</v>
      </c>
      <c r="AA247" s="203"/>
      <c r="AB247" s="203"/>
      <c r="AC247" s="203"/>
    </row>
    <row r="248" spans="1:68" hidden="1" x14ac:dyDescent="0.2">
      <c r="A248" s="213"/>
      <c r="B248" s="213"/>
      <c r="C248" s="213"/>
      <c r="D248" s="213"/>
      <c r="E248" s="213"/>
      <c r="F248" s="213"/>
      <c r="G248" s="213"/>
      <c r="H248" s="213"/>
      <c r="I248" s="213"/>
      <c r="J248" s="213"/>
      <c r="K248" s="213"/>
      <c r="L248" s="213"/>
      <c r="M248" s="213"/>
      <c r="N248" s="213"/>
      <c r="O248" s="214"/>
      <c r="P248" s="215" t="s">
        <v>72</v>
      </c>
      <c r="Q248" s="216"/>
      <c r="R248" s="216"/>
      <c r="S248" s="216"/>
      <c r="T248" s="216"/>
      <c r="U248" s="216"/>
      <c r="V248" s="217"/>
      <c r="W248" s="37" t="s">
        <v>73</v>
      </c>
      <c r="X248" s="202">
        <f>IFERROR(SUMPRODUCT(X245:X246*H245:H246),"0")</f>
        <v>0</v>
      </c>
      <c r="Y248" s="202">
        <f>IFERROR(SUMPRODUCT(Y245:Y246*H245:H246),"0")</f>
        <v>0</v>
      </c>
      <c r="Z248" s="37"/>
      <c r="AA248" s="203"/>
      <c r="AB248" s="203"/>
      <c r="AC248" s="203"/>
    </row>
    <row r="249" spans="1:68" ht="14.25" hidden="1" customHeight="1" x14ac:dyDescent="0.25">
      <c r="A249" s="218" t="s">
        <v>165</v>
      </c>
      <c r="B249" s="213"/>
      <c r="C249" s="213"/>
      <c r="D249" s="213"/>
      <c r="E249" s="213"/>
      <c r="F249" s="213"/>
      <c r="G249" s="213"/>
      <c r="H249" s="213"/>
      <c r="I249" s="213"/>
      <c r="J249" s="213"/>
      <c r="K249" s="213"/>
      <c r="L249" s="213"/>
      <c r="M249" s="213"/>
      <c r="N249" s="213"/>
      <c r="O249" s="213"/>
      <c r="P249" s="213"/>
      <c r="Q249" s="213"/>
      <c r="R249" s="213"/>
      <c r="S249" s="213"/>
      <c r="T249" s="213"/>
      <c r="U249" s="213"/>
      <c r="V249" s="213"/>
      <c r="W249" s="213"/>
      <c r="X249" s="213"/>
      <c r="Y249" s="213"/>
      <c r="Z249" s="213"/>
      <c r="AA249" s="193"/>
      <c r="AB249" s="193"/>
      <c r="AC249" s="193"/>
    </row>
    <row r="250" spans="1:68" ht="27" hidden="1" customHeight="1" x14ac:dyDescent="0.25">
      <c r="A250" s="54" t="s">
        <v>336</v>
      </c>
      <c r="B250" s="54" t="s">
        <v>337</v>
      </c>
      <c r="C250" s="31">
        <v>4301136028</v>
      </c>
      <c r="D250" s="206">
        <v>4640242180304</v>
      </c>
      <c r="E250" s="207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373" t="s">
        <v>338</v>
      </c>
      <c r="Q250" s="209"/>
      <c r="R250" s="209"/>
      <c r="S250" s="209"/>
      <c r="T250" s="210"/>
      <c r="U250" s="34"/>
      <c r="V250" s="34"/>
      <c r="W250" s="35" t="s">
        <v>70</v>
      </c>
      <c r="X250" s="200">
        <v>0</v>
      </c>
      <c r="Y250" s="20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339</v>
      </c>
      <c r="B251" s="54" t="s">
        <v>340</v>
      </c>
      <c r="C251" s="31">
        <v>4301136026</v>
      </c>
      <c r="D251" s="206">
        <v>4640242180236</v>
      </c>
      <c r="E251" s="207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175</v>
      </c>
      <c r="M251" s="33" t="s">
        <v>69</v>
      </c>
      <c r="N251" s="33"/>
      <c r="O251" s="32">
        <v>180</v>
      </c>
      <c r="P251" s="294" t="s">
        <v>341</v>
      </c>
      <c r="Q251" s="209"/>
      <c r="R251" s="209"/>
      <c r="S251" s="209"/>
      <c r="T251" s="210"/>
      <c r="U251" s="34"/>
      <c r="V251" s="34"/>
      <c r="W251" s="35" t="s">
        <v>70</v>
      </c>
      <c r="X251" s="200">
        <v>0</v>
      </c>
      <c r="Y251" s="201">
        <f>IFERROR(IF(X251="","",X251),"")</f>
        <v>0</v>
      </c>
      <c r="Z251" s="36">
        <f>IFERROR(IF(X251="","",X251*0.0155),"")</f>
        <v>0</v>
      </c>
      <c r="AA251" s="56"/>
      <c r="AB251" s="57"/>
      <c r="AC251" s="68"/>
      <c r="AG251" s="67"/>
      <c r="AJ251" s="69" t="s">
        <v>176</v>
      </c>
      <c r="AK251" s="69">
        <v>12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342</v>
      </c>
      <c r="B252" s="54" t="s">
        <v>343</v>
      </c>
      <c r="C252" s="31">
        <v>4301136029</v>
      </c>
      <c r="D252" s="206">
        <v>4640242180410</v>
      </c>
      <c r="E252" s="207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09"/>
      <c r="R252" s="209"/>
      <c r="S252" s="209"/>
      <c r="T252" s="210"/>
      <c r="U252" s="34"/>
      <c r="V252" s="34"/>
      <c r="W252" s="35" t="s">
        <v>70</v>
      </c>
      <c r="X252" s="200">
        <v>0</v>
      </c>
      <c r="Y252" s="201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212"/>
      <c r="B253" s="213"/>
      <c r="C253" s="213"/>
      <c r="D253" s="213"/>
      <c r="E253" s="213"/>
      <c r="F253" s="213"/>
      <c r="G253" s="213"/>
      <c r="H253" s="213"/>
      <c r="I253" s="213"/>
      <c r="J253" s="213"/>
      <c r="K253" s="213"/>
      <c r="L253" s="213"/>
      <c r="M253" s="213"/>
      <c r="N253" s="213"/>
      <c r="O253" s="214"/>
      <c r="P253" s="215" t="s">
        <v>72</v>
      </c>
      <c r="Q253" s="216"/>
      <c r="R253" s="216"/>
      <c r="S253" s="216"/>
      <c r="T253" s="216"/>
      <c r="U253" s="216"/>
      <c r="V253" s="217"/>
      <c r="W253" s="37" t="s">
        <v>70</v>
      </c>
      <c r="X253" s="202">
        <f>IFERROR(SUM(X250:X252),"0")</f>
        <v>0</v>
      </c>
      <c r="Y253" s="202">
        <f>IFERROR(SUM(Y250:Y252),"0")</f>
        <v>0</v>
      </c>
      <c r="Z253" s="202">
        <f>IFERROR(IF(Z250="",0,Z250),"0")+IFERROR(IF(Z251="",0,Z251),"0")+IFERROR(IF(Z252="",0,Z252),"0")</f>
        <v>0</v>
      </c>
      <c r="AA253" s="203"/>
      <c r="AB253" s="203"/>
      <c r="AC253" s="203"/>
    </row>
    <row r="254" spans="1:68" hidden="1" x14ac:dyDescent="0.2">
      <c r="A254" s="213"/>
      <c r="B254" s="213"/>
      <c r="C254" s="213"/>
      <c r="D254" s="213"/>
      <c r="E254" s="213"/>
      <c r="F254" s="213"/>
      <c r="G254" s="213"/>
      <c r="H254" s="213"/>
      <c r="I254" s="213"/>
      <c r="J254" s="213"/>
      <c r="K254" s="213"/>
      <c r="L254" s="213"/>
      <c r="M254" s="213"/>
      <c r="N254" s="213"/>
      <c r="O254" s="214"/>
      <c r="P254" s="215" t="s">
        <v>72</v>
      </c>
      <c r="Q254" s="216"/>
      <c r="R254" s="216"/>
      <c r="S254" s="216"/>
      <c r="T254" s="216"/>
      <c r="U254" s="216"/>
      <c r="V254" s="217"/>
      <c r="W254" s="37" t="s">
        <v>73</v>
      </c>
      <c r="X254" s="202">
        <f>IFERROR(SUMPRODUCT(X250:X252*H250:H252),"0")</f>
        <v>0</v>
      </c>
      <c r="Y254" s="202">
        <f>IFERROR(SUMPRODUCT(Y250:Y252*H250:H252),"0")</f>
        <v>0</v>
      </c>
      <c r="Z254" s="37"/>
      <c r="AA254" s="203"/>
      <c r="AB254" s="203"/>
      <c r="AC254" s="203"/>
    </row>
    <row r="255" spans="1:68" ht="14.25" hidden="1" customHeight="1" x14ac:dyDescent="0.25">
      <c r="A255" s="218" t="s">
        <v>142</v>
      </c>
      <c r="B255" s="213"/>
      <c r="C255" s="213"/>
      <c r="D255" s="213"/>
      <c r="E255" s="213"/>
      <c r="F255" s="213"/>
      <c r="G255" s="213"/>
      <c r="H255" s="213"/>
      <c r="I255" s="213"/>
      <c r="J255" s="213"/>
      <c r="K255" s="213"/>
      <c r="L255" s="213"/>
      <c r="M255" s="213"/>
      <c r="N255" s="213"/>
      <c r="O255" s="213"/>
      <c r="P255" s="213"/>
      <c r="Q255" s="213"/>
      <c r="R255" s="213"/>
      <c r="S255" s="213"/>
      <c r="T255" s="213"/>
      <c r="U255" s="213"/>
      <c r="V255" s="213"/>
      <c r="W255" s="213"/>
      <c r="X255" s="213"/>
      <c r="Y255" s="213"/>
      <c r="Z255" s="213"/>
      <c r="AA255" s="193"/>
      <c r="AB255" s="193"/>
      <c r="AC255" s="193"/>
    </row>
    <row r="256" spans="1:68" ht="27" hidden="1" customHeight="1" x14ac:dyDescent="0.25">
      <c r="A256" s="54" t="s">
        <v>344</v>
      </c>
      <c r="B256" s="54" t="s">
        <v>345</v>
      </c>
      <c r="C256" s="31">
        <v>4301135504</v>
      </c>
      <c r="D256" s="206">
        <v>4640242181554</v>
      </c>
      <c r="E256" s="207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280" t="s">
        <v>346</v>
      </c>
      <c r="Q256" s="209"/>
      <c r="R256" s="209"/>
      <c r="S256" s="209"/>
      <c r="T256" s="210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4301135193</v>
      </c>
      <c r="D257" s="206">
        <v>4640242180403</v>
      </c>
      <c r="E257" s="207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286" t="s">
        <v>349</v>
      </c>
      <c r="Q257" s="209"/>
      <c r="R257" s="209"/>
      <c r="S257" s="209"/>
      <c r="T257" s="210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4301135394</v>
      </c>
      <c r="D258" s="206">
        <v>4640242181561</v>
      </c>
      <c r="E258" s="207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58" t="s">
        <v>352</v>
      </c>
      <c r="Q258" s="209"/>
      <c r="R258" s="209"/>
      <c r="S258" s="209"/>
      <c r="T258" s="210"/>
      <c r="U258" s="34"/>
      <c r="V258" s="34"/>
      <c r="W258" s="35" t="s">
        <v>70</v>
      </c>
      <c r="X258" s="200">
        <v>0</v>
      </c>
      <c r="Y258" s="201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37.5" hidden="1" customHeight="1" x14ac:dyDescent="0.25">
      <c r="A259" s="54" t="s">
        <v>353</v>
      </c>
      <c r="B259" s="54" t="s">
        <v>354</v>
      </c>
      <c r="C259" s="31">
        <v>4301135187</v>
      </c>
      <c r="D259" s="206">
        <v>4640242180328</v>
      </c>
      <c r="E259" s="207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375" t="s">
        <v>355</v>
      </c>
      <c r="Q259" s="209"/>
      <c r="R259" s="209"/>
      <c r="S259" s="209"/>
      <c r="T259" s="210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356</v>
      </c>
      <c r="B260" s="54" t="s">
        <v>357</v>
      </c>
      <c r="C260" s="31">
        <v>4301135374</v>
      </c>
      <c r="D260" s="206">
        <v>4640242181424</v>
      </c>
      <c r="E260" s="207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10" t="s">
        <v>358</v>
      </c>
      <c r="Q260" s="209"/>
      <c r="R260" s="209"/>
      <c r="S260" s="209"/>
      <c r="T260" s="210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359</v>
      </c>
      <c r="B261" s="54" t="s">
        <v>360</v>
      </c>
      <c r="C261" s="31">
        <v>4301135320</v>
      </c>
      <c r="D261" s="206">
        <v>4640242181592</v>
      </c>
      <c r="E261" s="207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06" t="s">
        <v>361</v>
      </c>
      <c r="Q261" s="209"/>
      <c r="R261" s="209"/>
      <c r="S261" s="209"/>
      <c r="T261" s="210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362</v>
      </c>
      <c r="B262" s="54" t="s">
        <v>363</v>
      </c>
      <c r="C262" s="31">
        <v>4301135405</v>
      </c>
      <c r="D262" s="206">
        <v>4640242181523</v>
      </c>
      <c r="E262" s="207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261" t="s">
        <v>364</v>
      </c>
      <c r="Q262" s="209"/>
      <c r="R262" s="209"/>
      <c r="S262" s="209"/>
      <c r="T262" s="210"/>
      <c r="U262" s="34"/>
      <c r="V262" s="34"/>
      <c r="W262" s="35" t="s">
        <v>70</v>
      </c>
      <c r="X262" s="200">
        <v>0</v>
      </c>
      <c r="Y262" s="201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4301135404</v>
      </c>
      <c r="D263" s="206">
        <v>4640242181516</v>
      </c>
      <c r="E263" s="207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208" t="s">
        <v>367</v>
      </c>
      <c r="Q263" s="209"/>
      <c r="R263" s="209"/>
      <c r="S263" s="209"/>
      <c r="T263" s="210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hidden="1" customHeight="1" x14ac:dyDescent="0.25">
      <c r="A264" s="54" t="s">
        <v>368</v>
      </c>
      <c r="B264" s="54" t="s">
        <v>369</v>
      </c>
      <c r="C264" s="31">
        <v>4301135402</v>
      </c>
      <c r="D264" s="206">
        <v>4640242181493</v>
      </c>
      <c r="E264" s="207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55" t="s">
        <v>370</v>
      </c>
      <c r="Q264" s="209"/>
      <c r="R264" s="209"/>
      <c r="S264" s="209"/>
      <c r="T264" s="210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371</v>
      </c>
      <c r="B265" s="54" t="s">
        <v>372</v>
      </c>
      <c r="C265" s="31">
        <v>4301135375</v>
      </c>
      <c r="D265" s="206">
        <v>4640242181486</v>
      </c>
      <c r="E265" s="207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383" t="s">
        <v>373</v>
      </c>
      <c r="Q265" s="209"/>
      <c r="R265" s="209"/>
      <c r="S265" s="209"/>
      <c r="T265" s="210"/>
      <c r="U265" s="34"/>
      <c r="V265" s="34"/>
      <c r="W265" s="35" t="s">
        <v>70</v>
      </c>
      <c r="X265" s="200">
        <v>14</v>
      </c>
      <c r="Y265" s="201">
        <f t="shared" si="24"/>
        <v>14</v>
      </c>
      <c r="Z265" s="36">
        <f t="shared" si="29"/>
        <v>0.13103999999999999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54.488</v>
      </c>
      <c r="BN265" s="67">
        <f t="shared" si="26"/>
        <v>54.488</v>
      </c>
      <c r="BO265" s="67">
        <f t="shared" si="27"/>
        <v>0.1111111111111111</v>
      </c>
      <c r="BP265" s="67">
        <f t="shared" si="28"/>
        <v>0.1111111111111111</v>
      </c>
    </row>
    <row r="266" spans="1:68" ht="27" hidden="1" customHeight="1" x14ac:dyDescent="0.25">
      <c r="A266" s="54" t="s">
        <v>374</v>
      </c>
      <c r="B266" s="54" t="s">
        <v>375</v>
      </c>
      <c r="C266" s="31">
        <v>4301135403</v>
      </c>
      <c r="D266" s="206">
        <v>4640242181509</v>
      </c>
      <c r="E266" s="207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392" t="s">
        <v>376</v>
      </c>
      <c r="Q266" s="209"/>
      <c r="R266" s="209"/>
      <c r="S266" s="209"/>
      <c r="T266" s="210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377</v>
      </c>
      <c r="B267" s="54" t="s">
        <v>378</v>
      </c>
      <c r="C267" s="31">
        <v>4301135304</v>
      </c>
      <c r="D267" s="206">
        <v>4640242181240</v>
      </c>
      <c r="E267" s="207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5" t="s">
        <v>379</v>
      </c>
      <c r="Q267" s="209"/>
      <c r="R267" s="209"/>
      <c r="S267" s="209"/>
      <c r="T267" s="210"/>
      <c r="U267" s="34"/>
      <c r="V267" s="34"/>
      <c r="W267" s="35" t="s">
        <v>70</v>
      </c>
      <c r="X267" s="200">
        <v>0</v>
      </c>
      <c r="Y267" s="201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380</v>
      </c>
      <c r="B268" s="54" t="s">
        <v>381</v>
      </c>
      <c r="C268" s="31">
        <v>4301135310</v>
      </c>
      <c r="D268" s="206">
        <v>4640242181318</v>
      </c>
      <c r="E268" s="207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365" t="s">
        <v>382</v>
      </c>
      <c r="Q268" s="209"/>
      <c r="R268" s="209"/>
      <c r="S268" s="209"/>
      <c r="T268" s="210"/>
      <c r="U268" s="34"/>
      <c r="V268" s="34"/>
      <c r="W268" s="35" t="s">
        <v>70</v>
      </c>
      <c r="X268" s="200">
        <v>0</v>
      </c>
      <c r="Y268" s="201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383</v>
      </c>
      <c r="B269" s="54" t="s">
        <v>384</v>
      </c>
      <c r="C269" s="31">
        <v>4301135306</v>
      </c>
      <c r="D269" s="206">
        <v>4640242181578</v>
      </c>
      <c r="E269" s="207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278" t="s">
        <v>385</v>
      </c>
      <c r="Q269" s="209"/>
      <c r="R269" s="209"/>
      <c r="S269" s="209"/>
      <c r="T269" s="210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386</v>
      </c>
      <c r="B270" s="54" t="s">
        <v>387</v>
      </c>
      <c r="C270" s="31">
        <v>4301135305</v>
      </c>
      <c r="D270" s="206">
        <v>4640242181394</v>
      </c>
      <c r="E270" s="207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271" t="s">
        <v>388</v>
      </c>
      <c r="Q270" s="209"/>
      <c r="R270" s="209"/>
      <c r="S270" s="209"/>
      <c r="T270" s="210"/>
      <c r="U270" s="34"/>
      <c r="V270" s="34"/>
      <c r="W270" s="35" t="s">
        <v>70</v>
      </c>
      <c r="X270" s="200">
        <v>0</v>
      </c>
      <c r="Y270" s="201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389</v>
      </c>
      <c r="B271" s="54" t="s">
        <v>390</v>
      </c>
      <c r="C271" s="31">
        <v>4301135309</v>
      </c>
      <c r="D271" s="206">
        <v>4640242181332</v>
      </c>
      <c r="E271" s="207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382" t="s">
        <v>391</v>
      </c>
      <c r="Q271" s="209"/>
      <c r="R271" s="209"/>
      <c r="S271" s="209"/>
      <c r="T271" s="210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392</v>
      </c>
      <c r="B272" s="54" t="s">
        <v>393</v>
      </c>
      <c r="C272" s="31">
        <v>4301135308</v>
      </c>
      <c r="D272" s="206">
        <v>4640242181349</v>
      </c>
      <c r="E272" s="207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56" t="s">
        <v>394</v>
      </c>
      <c r="Q272" s="209"/>
      <c r="R272" s="209"/>
      <c r="S272" s="209"/>
      <c r="T272" s="210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395</v>
      </c>
      <c r="B273" s="54" t="s">
        <v>396</v>
      </c>
      <c r="C273" s="31">
        <v>4301135307</v>
      </c>
      <c r="D273" s="206">
        <v>4640242181370</v>
      </c>
      <c r="E273" s="207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76" t="s">
        <v>397</v>
      </c>
      <c r="Q273" s="209"/>
      <c r="R273" s="209"/>
      <c r="S273" s="209"/>
      <c r="T273" s="210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398</v>
      </c>
      <c r="B274" s="54" t="s">
        <v>399</v>
      </c>
      <c r="C274" s="31">
        <v>4301135318</v>
      </c>
      <c r="D274" s="206">
        <v>4607111037480</v>
      </c>
      <c r="E274" s="207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282" t="s">
        <v>400</v>
      </c>
      <c r="Q274" s="209"/>
      <c r="R274" s="209"/>
      <c r="S274" s="209"/>
      <c r="T274" s="210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401</v>
      </c>
      <c r="B275" s="54" t="s">
        <v>402</v>
      </c>
      <c r="C275" s="31">
        <v>4301135319</v>
      </c>
      <c r="D275" s="206">
        <v>4607111037473</v>
      </c>
      <c r="E275" s="207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413" t="s">
        <v>403</v>
      </c>
      <c r="Q275" s="209"/>
      <c r="R275" s="209"/>
      <c r="S275" s="209"/>
      <c r="T275" s="210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404</v>
      </c>
      <c r="B276" s="54" t="s">
        <v>405</v>
      </c>
      <c r="C276" s="31">
        <v>4301135198</v>
      </c>
      <c r="D276" s="206">
        <v>4640242180663</v>
      </c>
      <c r="E276" s="207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270" t="s">
        <v>406</v>
      </c>
      <c r="Q276" s="209"/>
      <c r="R276" s="209"/>
      <c r="S276" s="209"/>
      <c r="T276" s="210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12"/>
      <c r="B277" s="213"/>
      <c r="C277" s="213"/>
      <c r="D277" s="213"/>
      <c r="E277" s="213"/>
      <c r="F277" s="213"/>
      <c r="G277" s="213"/>
      <c r="H277" s="213"/>
      <c r="I277" s="213"/>
      <c r="J277" s="213"/>
      <c r="K277" s="213"/>
      <c r="L277" s="213"/>
      <c r="M277" s="213"/>
      <c r="N277" s="213"/>
      <c r="O277" s="214"/>
      <c r="P277" s="215" t="s">
        <v>72</v>
      </c>
      <c r="Q277" s="216"/>
      <c r="R277" s="216"/>
      <c r="S277" s="216"/>
      <c r="T277" s="216"/>
      <c r="U277" s="216"/>
      <c r="V277" s="217"/>
      <c r="W277" s="37" t="s">
        <v>70</v>
      </c>
      <c r="X277" s="202">
        <f>IFERROR(SUM(X256:X276),"0")</f>
        <v>14</v>
      </c>
      <c r="Y277" s="202">
        <f>IFERROR(SUM(Y256:Y276),"0")</f>
        <v>14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0.13103999999999999</v>
      </c>
      <c r="AA277" s="203"/>
      <c r="AB277" s="203"/>
      <c r="AC277" s="203"/>
    </row>
    <row r="278" spans="1:68" x14ac:dyDescent="0.2">
      <c r="A278" s="213"/>
      <c r="B278" s="213"/>
      <c r="C278" s="213"/>
      <c r="D278" s="213"/>
      <c r="E278" s="213"/>
      <c r="F278" s="213"/>
      <c r="G278" s="213"/>
      <c r="H278" s="213"/>
      <c r="I278" s="213"/>
      <c r="J278" s="213"/>
      <c r="K278" s="213"/>
      <c r="L278" s="213"/>
      <c r="M278" s="213"/>
      <c r="N278" s="213"/>
      <c r="O278" s="214"/>
      <c r="P278" s="215" t="s">
        <v>72</v>
      </c>
      <c r="Q278" s="216"/>
      <c r="R278" s="216"/>
      <c r="S278" s="216"/>
      <c r="T278" s="216"/>
      <c r="U278" s="216"/>
      <c r="V278" s="217"/>
      <c r="W278" s="37" t="s">
        <v>73</v>
      </c>
      <c r="X278" s="202">
        <f>IFERROR(SUMPRODUCT(X256:X276*H256:H276),"0")</f>
        <v>51.800000000000004</v>
      </c>
      <c r="Y278" s="202">
        <f>IFERROR(SUMPRODUCT(Y256:Y276*H256:H276),"0")</f>
        <v>51.800000000000004</v>
      </c>
      <c r="Z278" s="37"/>
      <c r="AA278" s="203"/>
      <c r="AB278" s="203"/>
      <c r="AC278" s="203"/>
    </row>
    <row r="279" spans="1:68" ht="15" customHeight="1" x14ac:dyDescent="0.2">
      <c r="A279" s="318"/>
      <c r="B279" s="213"/>
      <c r="C279" s="213"/>
      <c r="D279" s="213"/>
      <c r="E279" s="213"/>
      <c r="F279" s="213"/>
      <c r="G279" s="213"/>
      <c r="H279" s="213"/>
      <c r="I279" s="213"/>
      <c r="J279" s="213"/>
      <c r="K279" s="213"/>
      <c r="L279" s="213"/>
      <c r="M279" s="213"/>
      <c r="N279" s="213"/>
      <c r="O279" s="317"/>
      <c r="P279" s="219" t="s">
        <v>407</v>
      </c>
      <c r="Q279" s="220"/>
      <c r="R279" s="220"/>
      <c r="S279" s="220"/>
      <c r="T279" s="220"/>
      <c r="U279" s="220"/>
      <c r="V279" s="221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5501</v>
      </c>
      <c r="Y279" s="202">
        <f>IFERROR(Y24+Y33+Y40+Y48+Y65+Y71+Y76+Y82+Y92+Y99+Y113+Y119+Y125+Y132+Y137+Y143+Y148+Y155+Y163+Y168+Y176+Y180+Y188+Y198+Y206+Y212+Y218+Y225+Y231+Y239+Y243+Y248+Y254+Y278,"0")</f>
        <v>5501</v>
      </c>
      <c r="Z279" s="37"/>
      <c r="AA279" s="203"/>
      <c r="AB279" s="203"/>
      <c r="AC279" s="203"/>
    </row>
    <row r="280" spans="1:68" x14ac:dyDescent="0.2">
      <c r="A280" s="213"/>
      <c r="B280" s="213"/>
      <c r="C280" s="213"/>
      <c r="D280" s="213"/>
      <c r="E280" s="213"/>
      <c r="F280" s="213"/>
      <c r="G280" s="213"/>
      <c r="H280" s="213"/>
      <c r="I280" s="213"/>
      <c r="J280" s="213"/>
      <c r="K280" s="213"/>
      <c r="L280" s="213"/>
      <c r="M280" s="213"/>
      <c r="N280" s="213"/>
      <c r="O280" s="317"/>
      <c r="P280" s="219" t="s">
        <v>408</v>
      </c>
      <c r="Q280" s="220"/>
      <c r="R280" s="220"/>
      <c r="S280" s="220"/>
      <c r="T280" s="220"/>
      <c r="U280" s="220"/>
      <c r="V280" s="221"/>
      <c r="W280" s="37" t="s">
        <v>73</v>
      </c>
      <c r="X280" s="202">
        <f>IFERROR(SUM(BM22:BM276),"0")</f>
        <v>6141.0480000000016</v>
      </c>
      <c r="Y280" s="202">
        <f>IFERROR(SUM(BN22:BN276),"0")</f>
        <v>6141.0480000000016</v>
      </c>
      <c r="Z280" s="37"/>
      <c r="AA280" s="203"/>
      <c r="AB280" s="203"/>
      <c r="AC280" s="203"/>
    </row>
    <row r="281" spans="1:68" x14ac:dyDescent="0.2">
      <c r="A281" s="213"/>
      <c r="B281" s="213"/>
      <c r="C281" s="213"/>
      <c r="D281" s="213"/>
      <c r="E281" s="213"/>
      <c r="F281" s="213"/>
      <c r="G281" s="213"/>
      <c r="H281" s="213"/>
      <c r="I281" s="213"/>
      <c r="J281" s="213"/>
      <c r="K281" s="213"/>
      <c r="L281" s="213"/>
      <c r="M281" s="213"/>
      <c r="N281" s="213"/>
      <c r="O281" s="317"/>
      <c r="P281" s="219" t="s">
        <v>409</v>
      </c>
      <c r="Q281" s="220"/>
      <c r="R281" s="220"/>
      <c r="S281" s="220"/>
      <c r="T281" s="220"/>
      <c r="U281" s="220"/>
      <c r="V281" s="221"/>
      <c r="W281" s="37" t="s">
        <v>410</v>
      </c>
      <c r="X281" s="38">
        <f>ROUNDUP(SUM(BO22:BO276),0)</f>
        <v>18</v>
      </c>
      <c r="Y281" s="38">
        <f>ROUNDUP(SUM(BP22:BP276),0)</f>
        <v>18</v>
      </c>
      <c r="Z281" s="37"/>
      <c r="AA281" s="203"/>
      <c r="AB281" s="203"/>
      <c r="AC281" s="203"/>
    </row>
    <row r="282" spans="1:68" x14ac:dyDescent="0.2">
      <c r="A282" s="213"/>
      <c r="B282" s="213"/>
      <c r="C282" s="213"/>
      <c r="D282" s="213"/>
      <c r="E282" s="213"/>
      <c r="F282" s="213"/>
      <c r="G282" s="213"/>
      <c r="H282" s="213"/>
      <c r="I282" s="213"/>
      <c r="J282" s="213"/>
      <c r="K282" s="213"/>
      <c r="L282" s="213"/>
      <c r="M282" s="213"/>
      <c r="N282" s="213"/>
      <c r="O282" s="317"/>
      <c r="P282" s="219" t="s">
        <v>411</v>
      </c>
      <c r="Q282" s="220"/>
      <c r="R282" s="220"/>
      <c r="S282" s="220"/>
      <c r="T282" s="220"/>
      <c r="U282" s="220"/>
      <c r="V282" s="221"/>
      <c r="W282" s="37" t="s">
        <v>73</v>
      </c>
      <c r="X282" s="202">
        <f>GrossWeightTotal+PalletQtyTotal*25</f>
        <v>6591.0480000000016</v>
      </c>
      <c r="Y282" s="202">
        <f>GrossWeightTotalR+PalletQtyTotalR*25</f>
        <v>6591.0480000000016</v>
      </c>
      <c r="Z282" s="37"/>
      <c r="AA282" s="203"/>
      <c r="AB282" s="203"/>
      <c r="AC282" s="203"/>
    </row>
    <row r="283" spans="1:68" x14ac:dyDescent="0.2">
      <c r="A283" s="213"/>
      <c r="B283" s="213"/>
      <c r="C283" s="213"/>
      <c r="D283" s="213"/>
      <c r="E283" s="213"/>
      <c r="F283" s="213"/>
      <c r="G283" s="213"/>
      <c r="H283" s="213"/>
      <c r="I283" s="213"/>
      <c r="J283" s="213"/>
      <c r="K283" s="213"/>
      <c r="L283" s="213"/>
      <c r="M283" s="213"/>
      <c r="N283" s="213"/>
      <c r="O283" s="317"/>
      <c r="P283" s="219" t="s">
        <v>412</v>
      </c>
      <c r="Q283" s="220"/>
      <c r="R283" s="220"/>
      <c r="S283" s="220"/>
      <c r="T283" s="220"/>
      <c r="U283" s="220"/>
      <c r="V283" s="221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1394</v>
      </c>
      <c r="Y283" s="202">
        <f>IFERROR(Y23+Y32+Y39+Y47+Y64+Y70+Y75+Y81+Y91+Y98+Y112+Y118+Y124+Y131+Y136+Y142+Y147+Y154+Y162+Y167+Y175+Y179+Y187+Y197+Y205+Y211+Y217+Y224+Y230+Y238+Y242+Y247+Y253+Y277,"0")</f>
        <v>1394</v>
      </c>
      <c r="Z283" s="37"/>
      <c r="AA283" s="203"/>
      <c r="AB283" s="203"/>
      <c r="AC283" s="203"/>
    </row>
    <row r="284" spans="1:68" ht="14.25" hidden="1" customHeight="1" x14ac:dyDescent="0.2">
      <c r="A284" s="213"/>
      <c r="B284" s="213"/>
      <c r="C284" s="213"/>
      <c r="D284" s="213"/>
      <c r="E284" s="213"/>
      <c r="F284" s="213"/>
      <c r="G284" s="213"/>
      <c r="H284" s="213"/>
      <c r="I284" s="213"/>
      <c r="J284" s="213"/>
      <c r="K284" s="213"/>
      <c r="L284" s="213"/>
      <c r="M284" s="213"/>
      <c r="N284" s="213"/>
      <c r="O284" s="317"/>
      <c r="P284" s="219" t="s">
        <v>413</v>
      </c>
      <c r="Q284" s="220"/>
      <c r="R284" s="220"/>
      <c r="S284" s="220"/>
      <c r="T284" s="220"/>
      <c r="U284" s="220"/>
      <c r="V284" s="221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21.727439999999994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1" t="s">
        <v>63</v>
      </c>
      <c r="C286" s="204" t="s">
        <v>74</v>
      </c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6"/>
      <c r="T286" s="204" t="s">
        <v>228</v>
      </c>
      <c r="U286" s="236"/>
      <c r="V286" s="191" t="s">
        <v>253</v>
      </c>
      <c r="W286" s="204" t="s">
        <v>266</v>
      </c>
      <c r="X286" s="235"/>
      <c r="Y286" s="235"/>
      <c r="Z286" s="236"/>
      <c r="AA286" s="191" t="s">
        <v>302</v>
      </c>
      <c r="AB286" s="191" t="s">
        <v>307</v>
      </c>
      <c r="AC286" s="191" t="s">
        <v>313</v>
      </c>
      <c r="AD286" s="191" t="s">
        <v>229</v>
      </c>
      <c r="AF286" s="192"/>
    </row>
    <row r="287" spans="1:68" ht="14.25" customHeight="1" thickTop="1" x14ac:dyDescent="0.2">
      <c r="A287" s="414" t="s">
        <v>416</v>
      </c>
      <c r="B287" s="204" t="s">
        <v>63</v>
      </c>
      <c r="C287" s="204" t="s">
        <v>75</v>
      </c>
      <c r="D287" s="204" t="s">
        <v>87</v>
      </c>
      <c r="E287" s="204" t="s">
        <v>95</v>
      </c>
      <c r="F287" s="204" t="s">
        <v>106</v>
      </c>
      <c r="G287" s="204" t="s">
        <v>135</v>
      </c>
      <c r="H287" s="204" t="s">
        <v>141</v>
      </c>
      <c r="I287" s="204" t="s">
        <v>145</v>
      </c>
      <c r="J287" s="204" t="s">
        <v>151</v>
      </c>
      <c r="K287" s="204" t="s">
        <v>164</v>
      </c>
      <c r="L287" s="204" t="s">
        <v>172</v>
      </c>
      <c r="M287" s="204" t="s">
        <v>197</v>
      </c>
      <c r="N287" s="192"/>
      <c r="O287" s="204" t="s">
        <v>202</v>
      </c>
      <c r="P287" s="204" t="s">
        <v>207</v>
      </c>
      <c r="Q287" s="204" t="s">
        <v>214</v>
      </c>
      <c r="R287" s="204" t="s">
        <v>217</v>
      </c>
      <c r="S287" s="204" t="s">
        <v>225</v>
      </c>
      <c r="T287" s="204" t="s">
        <v>229</v>
      </c>
      <c r="U287" s="204" t="s">
        <v>236</v>
      </c>
      <c r="V287" s="204" t="s">
        <v>254</v>
      </c>
      <c r="W287" s="204" t="s">
        <v>267</v>
      </c>
      <c r="X287" s="204" t="s">
        <v>274</v>
      </c>
      <c r="Y287" s="204" t="s">
        <v>287</v>
      </c>
      <c r="Z287" s="204" t="s">
        <v>296</v>
      </c>
      <c r="AA287" s="204" t="s">
        <v>303</v>
      </c>
      <c r="AB287" s="204" t="s">
        <v>308</v>
      </c>
      <c r="AC287" s="204" t="s">
        <v>314</v>
      </c>
      <c r="AD287" s="204" t="s">
        <v>229</v>
      </c>
      <c r="AF287" s="192"/>
    </row>
    <row r="288" spans="1:68" ht="13.5" customHeight="1" thickBot="1" x14ac:dyDescent="0.25">
      <c r="A288" s="41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192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  <c r="AA288" s="205"/>
      <c r="AB288" s="205"/>
      <c r="AC288" s="205"/>
      <c r="AD288" s="205"/>
      <c r="AF288" s="192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252</v>
      </c>
      <c r="D289" s="46">
        <f>IFERROR(X36*H36,"0")+IFERROR(X37*H37,"0")+IFERROR(X38*H38,"0")</f>
        <v>0</v>
      </c>
      <c r="E289" s="46">
        <f>IFERROR(X43*H43,"0")+IFERROR(X44*H44,"0")+IFERROR(X45*H45,"0")+IFERROR(X46*H46,"0")</f>
        <v>72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643.20000000000005</v>
      </c>
      <c r="G289" s="46">
        <f>IFERROR(X68*H68,"0")+IFERROR(X69*H69,"0")</f>
        <v>60</v>
      </c>
      <c r="H289" s="46">
        <f>IFERROR(X74*H74,"0")</f>
        <v>252</v>
      </c>
      <c r="I289" s="46">
        <f>IFERROR(X79*H79,"0")+IFERROR(X80*H80,"0")</f>
        <v>151.20000000000002</v>
      </c>
      <c r="J289" s="46">
        <f>IFERROR(X85*H85,"0")+IFERROR(X86*H86,"0")+IFERROR(X87*H87,"0")+IFERROR(X88*H88,"0")+IFERROR(X89*H89,"0")+IFERROR(X90*H90,"0")</f>
        <v>1268.4000000000001</v>
      </c>
      <c r="K289" s="46">
        <f>IFERROR(X95*H95,"0")+IFERROR(X96*H96,"0")+IFERROR(X97*H97,"0")</f>
        <v>67.2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1286.4000000000001</v>
      </c>
      <c r="M289" s="46">
        <f>IFERROR(X116*H116,"0")+IFERROR(X117*H117,"0")</f>
        <v>420</v>
      </c>
      <c r="N289" s="192"/>
      <c r="O289" s="46">
        <f>IFERROR(X122*H122,"0")+IFERROR(X123*H123,"0")</f>
        <v>210</v>
      </c>
      <c r="P289" s="46">
        <f>IFERROR(X128*H128,"0")+IFERROR(X129*H129,"0")+IFERROR(X130*H130,"0")</f>
        <v>210</v>
      </c>
      <c r="Q289" s="46">
        <f>IFERROR(X135*H135,"0")</f>
        <v>42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0</v>
      </c>
      <c r="V289" s="46">
        <f>IFERROR(X172*H172,"0")+IFERROR(X173*H173,"0")+IFERROR(X174*H174,"0")+IFERROR(X178*H178,"0")</f>
        <v>42</v>
      </c>
      <c r="W289" s="46">
        <f>IFERROR(X184*H184,"0")+IFERROR(X185*H185,"0")+IFERROR(X186*H186,"0")</f>
        <v>336</v>
      </c>
      <c r="X289" s="46">
        <f>IFERROR(X191*H191,"0")+IFERROR(X192*H192,"0")+IFERROR(X193*H193,"0")+IFERROR(X194*H194,"0")+IFERROR(X195*H195,"0")+IFERROR(X196*H196,"0")</f>
        <v>76.800000000000011</v>
      </c>
      <c r="Y289" s="46">
        <f>IFERROR(X201*H201,"0")+IFERROR(X202*H202,"0")+IFERROR(X203*H203,"0")+IFERROR(X204*H204,"0")</f>
        <v>0</v>
      </c>
      <c r="Z289" s="46">
        <f>IFERROR(X209*H209,"0")+IFERROR(X210*H210,"0")</f>
        <v>0</v>
      </c>
      <c r="AA289" s="46">
        <f>IFERROR(X216*H216,"0")</f>
        <v>0</v>
      </c>
      <c r="AB289" s="46">
        <f>IFERROR(X222*H222,"0")+IFERROR(X223*H223,"0")</f>
        <v>60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51.800000000000004</v>
      </c>
      <c r="AF289" s="192"/>
    </row>
    <row r="290" spans="1:32" ht="13.5" customHeight="1" thickTop="1" x14ac:dyDescent="0.2">
      <c r="C290" s="192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2462.4000000000005</v>
      </c>
      <c r="B292" s="60">
        <f>SUMPRODUCT(--(BB:BB="ПГП"),--(W:W="кор"),H:H,Y:Y)+SUMPRODUCT(--(BB:BB="ПГП"),--(W:W="кг"),Y:Y)</f>
        <v>3038.6</v>
      </c>
      <c r="C292" s="60">
        <f>SUMPRODUCT(--(BB:BB="КИЗ"),--(W:W="кор"),H:H,Y:Y)+SUMPRODUCT(--(BB:BB="КИЗ"),--(W:W="кг"),Y:Y)</f>
        <v>0</v>
      </c>
    </row>
  </sheetData>
  <sheetProtection algorithmName="SHA-512" hashValue="0ACNU6SMqsodGJW4ICiAzDzPT3UVbBDM76wQaiWQPpcTkU0kJFrhBhgJtRdBbae0YsOmAGgAIcMWbTtY2x1Z1w==" saltValue="3EvDSQOLYu/5sKF4P0q8Sg==" spinCount="100000" sheet="1" objects="1" scenarios="1" sort="0" autoFilter="0" pivotTables="0"/>
  <autoFilter ref="B18:Z2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68,40"/>
        <filter val="1 286,40"/>
        <filter val="1 394,00"/>
        <filter val="12,00"/>
        <filter val="14,00"/>
        <filter val="140,00"/>
        <filter val="151,20"/>
        <filter val="168,00"/>
        <filter val="18"/>
        <filter val="182,00"/>
        <filter val="192,00"/>
        <filter val="210,00"/>
        <filter val="252,00"/>
        <filter val="26,00"/>
        <filter val="28,00"/>
        <filter val="30,00"/>
        <filter val="322,00"/>
        <filter val="336,00"/>
        <filter val="42,00"/>
        <filter val="420,00"/>
        <filter val="48,00"/>
        <filter val="5 501,00"/>
        <filter val="51,80"/>
        <filter val="56,00"/>
        <filter val="6 141,05"/>
        <filter val="6 591,05"/>
        <filter val="60,00"/>
        <filter val="643,20"/>
        <filter val="67,20"/>
        <filter val="70,00"/>
        <filter val="72,00"/>
        <filter val="76,80"/>
        <filter val="84,00"/>
        <filter val="96,00"/>
      </filters>
    </filterColumn>
  </autoFilter>
  <mergeCells count="522">
    <mergeCell ref="P79:T79"/>
    <mergeCell ref="D60:E60"/>
    <mergeCell ref="D174:E174"/>
    <mergeCell ref="A34:Z34"/>
    <mergeCell ref="A83:Z83"/>
    <mergeCell ref="D45:E45"/>
    <mergeCell ref="H9:I9"/>
    <mergeCell ref="A49:Z49"/>
    <mergeCell ref="P224:V224"/>
    <mergeCell ref="P24:V24"/>
    <mergeCell ref="P211:V211"/>
    <mergeCell ref="A78:Z78"/>
    <mergeCell ref="Q9:R9"/>
    <mergeCell ref="A19:Z19"/>
    <mergeCell ref="A190:Z190"/>
    <mergeCell ref="A14:M14"/>
    <mergeCell ref="D109:E109"/>
    <mergeCell ref="D44:E44"/>
    <mergeCell ref="D263:E263"/>
    <mergeCell ref="A70:O71"/>
    <mergeCell ref="P86:T86"/>
    <mergeCell ref="R1:T1"/>
    <mergeCell ref="P172:T172"/>
    <mergeCell ref="K287:K288"/>
    <mergeCell ref="P28:T28"/>
    <mergeCell ref="P165:T165"/>
    <mergeCell ref="P30:T30"/>
    <mergeCell ref="P152:T152"/>
    <mergeCell ref="A147:O148"/>
    <mergeCell ref="P179:V179"/>
    <mergeCell ref="A200:Z200"/>
    <mergeCell ref="P206:V206"/>
    <mergeCell ref="P230:V230"/>
    <mergeCell ref="P104:T104"/>
    <mergeCell ref="P168:V168"/>
    <mergeCell ref="P275:T275"/>
    <mergeCell ref="B17:B18"/>
    <mergeCell ref="P143:V143"/>
    <mergeCell ref="P248:V248"/>
    <mergeCell ref="A73:Z73"/>
    <mergeCell ref="A287:A288"/>
    <mergeCell ref="D258:E258"/>
    <mergeCell ref="P252:T252"/>
    <mergeCell ref="P56:T56"/>
    <mergeCell ref="V10:W10"/>
    <mergeCell ref="D195:E195"/>
    <mergeCell ref="P113:V113"/>
    <mergeCell ref="D53:E53"/>
    <mergeCell ref="A84:Z84"/>
    <mergeCell ref="P160:T160"/>
    <mergeCell ref="A149:Z149"/>
    <mergeCell ref="P209:T209"/>
    <mergeCell ref="P103:T103"/>
    <mergeCell ref="P97:T97"/>
    <mergeCell ref="A167:O168"/>
    <mergeCell ref="D229:E229"/>
    <mergeCell ref="Q11:R11"/>
    <mergeCell ref="P43:T43"/>
    <mergeCell ref="P65:V65"/>
    <mergeCell ref="P136:V136"/>
    <mergeCell ref="A126:Z126"/>
    <mergeCell ref="D251:E251"/>
    <mergeCell ref="A12:M12"/>
    <mergeCell ref="A240:Z240"/>
    <mergeCell ref="P74:T74"/>
    <mergeCell ref="P243:V243"/>
    <mergeCell ref="AB287:AB288"/>
    <mergeCell ref="W17:W18"/>
    <mergeCell ref="A50:Z50"/>
    <mergeCell ref="T287:T288"/>
    <mergeCell ref="AD287:AD28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P279:V279"/>
    <mergeCell ref="P166:T166"/>
    <mergeCell ref="P188:V188"/>
    <mergeCell ref="D209:E209"/>
    <mergeCell ref="A187:O188"/>
    <mergeCell ref="D274:E274"/>
    <mergeCell ref="D245:E245"/>
    <mergeCell ref="P116:T116"/>
    <mergeCell ref="D122:E122"/>
    <mergeCell ref="A162:O163"/>
    <mergeCell ref="A26:Z26"/>
    <mergeCell ref="D7:M7"/>
    <mergeCell ref="D129:E129"/>
    <mergeCell ref="P91:V91"/>
    <mergeCell ref="P236:T236"/>
    <mergeCell ref="D79:E79"/>
    <mergeCell ref="P173:T173"/>
    <mergeCell ref="P29:T29"/>
    <mergeCell ref="P271:T271"/>
    <mergeCell ref="P265:T265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P118:V118"/>
    <mergeCell ref="A98:O99"/>
    <mergeCell ref="A228:Z228"/>
    <mergeCell ref="P95:T95"/>
    <mergeCell ref="P266:T266"/>
    <mergeCell ref="D210:E210"/>
    <mergeCell ref="D87:E87"/>
    <mergeCell ref="H1:Q1"/>
    <mergeCell ref="P280:V280"/>
    <mergeCell ref="D259:E259"/>
    <mergeCell ref="P40:V40"/>
    <mergeCell ref="D28:E28"/>
    <mergeCell ref="A101:Z101"/>
    <mergeCell ref="P184:T184"/>
    <mergeCell ref="D236:E236"/>
    <mergeCell ref="D117:E117"/>
    <mergeCell ref="A179:O180"/>
    <mergeCell ref="D55:E55"/>
    <mergeCell ref="D30:E3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P273:T273"/>
    <mergeCell ref="D272:E272"/>
    <mergeCell ref="P268:T268"/>
    <mergeCell ref="D1:F1"/>
    <mergeCell ref="P282:V282"/>
    <mergeCell ref="A234:Z234"/>
    <mergeCell ref="J17:J18"/>
    <mergeCell ref="A91:O92"/>
    <mergeCell ref="L17:L18"/>
    <mergeCell ref="P48:V48"/>
    <mergeCell ref="A244:Z244"/>
    <mergeCell ref="A100:Z100"/>
    <mergeCell ref="A171:Z171"/>
    <mergeCell ref="P125:V125"/>
    <mergeCell ref="A115:Z115"/>
    <mergeCell ref="P192:T192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D158:E158"/>
    <mergeCell ref="T286:U286"/>
    <mergeCell ref="D108:E108"/>
    <mergeCell ref="P258:T258"/>
    <mergeCell ref="P52:T52"/>
    <mergeCell ref="P223:T223"/>
    <mergeCell ref="AG17:AG18"/>
    <mergeCell ref="D160:E160"/>
    <mergeCell ref="I17:I18"/>
    <mergeCell ref="F287:F288"/>
    <mergeCell ref="D141:E141"/>
    <mergeCell ref="H287:H288"/>
    <mergeCell ref="D135:E135"/>
    <mergeCell ref="P176:V176"/>
    <mergeCell ref="A120:Z120"/>
    <mergeCell ref="D235:E235"/>
    <mergeCell ref="P278:V278"/>
    <mergeCell ref="A219:Z219"/>
    <mergeCell ref="D260:E260"/>
    <mergeCell ref="D106:E106"/>
    <mergeCell ref="P185:T185"/>
    <mergeCell ref="D264:E264"/>
    <mergeCell ref="A277:O278"/>
    <mergeCell ref="P122:T122"/>
    <mergeCell ref="A42:Z42"/>
    <mergeCell ref="A6:C6"/>
    <mergeCell ref="AA287:AA288"/>
    <mergeCell ref="D88:E88"/>
    <mergeCell ref="AC287:AC288"/>
    <mergeCell ref="P117:T117"/>
    <mergeCell ref="A253:O254"/>
    <mergeCell ref="P55:T55"/>
    <mergeCell ref="Q12:R12"/>
    <mergeCell ref="D90:E90"/>
    <mergeCell ref="D261:E261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A5:C5"/>
    <mergeCell ref="P64:V64"/>
    <mergeCell ref="D166:E166"/>
    <mergeCell ref="A17:A18"/>
    <mergeCell ref="K17:K18"/>
    <mergeCell ref="A189:Z189"/>
    <mergeCell ref="C17:C18"/>
    <mergeCell ref="P195:T195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T5:U5"/>
    <mergeCell ref="V5:W5"/>
    <mergeCell ref="P203:T203"/>
    <mergeCell ref="D46:E46"/>
    <mergeCell ref="D246:E246"/>
    <mergeCell ref="A224:O225"/>
    <mergeCell ref="D111:E111"/>
    <mergeCell ref="P212:V212"/>
    <mergeCell ref="Q8:R8"/>
    <mergeCell ref="P69:T69"/>
    <mergeCell ref="P140:T140"/>
    <mergeCell ref="D56:E56"/>
    <mergeCell ref="D193:E193"/>
    <mergeCell ref="P37:T37"/>
    <mergeCell ref="P155:V155"/>
    <mergeCell ref="A154:O155"/>
    <mergeCell ref="H10:M10"/>
    <mergeCell ref="V6:W9"/>
    <mergeCell ref="A9:C9"/>
    <mergeCell ref="Q13:R13"/>
    <mergeCell ref="A8:C8"/>
    <mergeCell ref="A10:C10"/>
    <mergeCell ref="P202:T202"/>
    <mergeCell ref="D110:E110"/>
    <mergeCell ref="P267:T267"/>
    <mergeCell ref="D104:E104"/>
    <mergeCell ref="D275:E275"/>
    <mergeCell ref="P254:V254"/>
    <mergeCell ref="T6:U9"/>
    <mergeCell ref="A279:O284"/>
    <mergeCell ref="Q10:R10"/>
    <mergeCell ref="D185:E185"/>
    <mergeCell ref="A208:Z208"/>
    <mergeCell ref="D43:E43"/>
    <mergeCell ref="A145:Z145"/>
    <mergeCell ref="A139:Z139"/>
    <mergeCell ref="P216:T216"/>
    <mergeCell ref="P124:V124"/>
    <mergeCell ref="D59:E59"/>
    <mergeCell ref="P51:T51"/>
    <mergeCell ref="D36:E36"/>
    <mergeCell ref="A13:M13"/>
    <mergeCell ref="D61:E61"/>
    <mergeCell ref="A15:M15"/>
    <mergeCell ref="P204:T204"/>
    <mergeCell ref="J9:M9"/>
    <mergeCell ref="D62:E62"/>
    <mergeCell ref="P141:T141"/>
    <mergeCell ref="W287:W288"/>
    <mergeCell ref="O287:O288"/>
    <mergeCell ref="D74:E74"/>
    <mergeCell ref="P87:T87"/>
    <mergeCell ref="D130:E130"/>
    <mergeCell ref="D68:E68"/>
    <mergeCell ref="D201:E201"/>
    <mergeCell ref="A217:O218"/>
    <mergeCell ref="P245:T245"/>
    <mergeCell ref="P260:T260"/>
    <mergeCell ref="P89:T89"/>
    <mergeCell ref="D178:E178"/>
    <mergeCell ref="P225:V225"/>
    <mergeCell ref="P88:T88"/>
    <mergeCell ref="D172:E172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A133:Z133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90:T90"/>
    <mergeCell ref="P261:T261"/>
    <mergeCell ref="P161:T161"/>
    <mergeCell ref="D204:E204"/>
    <mergeCell ref="D269:E269"/>
    <mergeCell ref="P287:P288"/>
    <mergeCell ref="P247:V247"/>
    <mergeCell ref="A66:Z66"/>
    <mergeCell ref="D273:E273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A112:O113"/>
    <mergeCell ref="D128:E128"/>
    <mergeCell ref="P38:T38"/>
    <mergeCell ref="Z17:Z18"/>
    <mergeCell ref="AB17:AB18"/>
    <mergeCell ref="A21:Z21"/>
    <mergeCell ref="D192:E192"/>
    <mergeCell ref="A181:Z181"/>
    <mergeCell ref="D17:E18"/>
    <mergeCell ref="D173:E173"/>
    <mergeCell ref="X17:X18"/>
    <mergeCell ref="D123:E123"/>
    <mergeCell ref="P58:T58"/>
    <mergeCell ref="D250:E250"/>
    <mergeCell ref="P256:T256"/>
    <mergeCell ref="P109:T109"/>
    <mergeCell ref="D186:E186"/>
    <mergeCell ref="P274:T274"/>
    <mergeCell ref="P222:T222"/>
    <mergeCell ref="P22:T22"/>
    <mergeCell ref="P193:T193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D22:E22"/>
    <mergeCell ref="P163:V163"/>
    <mergeCell ref="D97:E97"/>
    <mergeCell ref="D268:E268"/>
    <mergeCell ref="P76:V76"/>
    <mergeCell ref="A197:O198"/>
    <mergeCell ref="A255:Z255"/>
    <mergeCell ref="D184:E184"/>
    <mergeCell ref="Y287:Y288"/>
    <mergeCell ref="A41:Z41"/>
    <mergeCell ref="H5:M5"/>
    <mergeCell ref="A27:Z27"/>
    <mergeCell ref="A214:Z214"/>
    <mergeCell ref="D146:E146"/>
    <mergeCell ref="D6:M6"/>
    <mergeCell ref="A75:O76"/>
    <mergeCell ref="P106:T106"/>
    <mergeCell ref="D85:E85"/>
    <mergeCell ref="D256:E256"/>
    <mergeCell ref="P269:T269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C287:C288"/>
    <mergeCell ref="D202:E202"/>
    <mergeCell ref="E287:E288"/>
    <mergeCell ref="D58:E58"/>
    <mergeCell ref="A242:O243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178:T178"/>
    <mergeCell ref="P105:T105"/>
    <mergeCell ref="P276:T276"/>
    <mergeCell ref="D86:E86"/>
    <mergeCell ref="D257:E257"/>
    <mergeCell ref="P270:T270"/>
    <mergeCell ref="A64:O65"/>
    <mergeCell ref="P284:V284"/>
    <mergeCell ref="P36:T36"/>
    <mergeCell ref="P107:T107"/>
    <mergeCell ref="A233:Z233"/>
    <mergeCell ref="M17:M18"/>
    <mergeCell ref="O17:O18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F17:F18"/>
    <mergeCell ref="P174:T174"/>
    <mergeCell ref="D266:E266"/>
    <mergeCell ref="U17:V17"/>
    <mergeCell ref="Y17:Y18"/>
    <mergeCell ref="D57:E57"/>
    <mergeCell ref="P2:W3"/>
    <mergeCell ref="P218:V218"/>
    <mergeCell ref="D241:E241"/>
    <mergeCell ref="P54:T54"/>
    <mergeCell ref="A170:Z170"/>
    <mergeCell ref="D10:E10"/>
    <mergeCell ref="A23:O24"/>
    <mergeCell ref="F10:G10"/>
    <mergeCell ref="P135:T135"/>
    <mergeCell ref="P191:T191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132:V132"/>
    <mergeCell ref="N17:N18"/>
    <mergeCell ref="Q5:R5"/>
    <mergeCell ref="S287:S288"/>
    <mergeCell ref="P128:T128"/>
    <mergeCell ref="U287:U28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D223:E223"/>
    <mergeCell ref="D29:E29"/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D54:E54"/>
    <mergeCell ref="J287:J288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95:E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1 X116:X117 X122:X123 X128:X130 X135 X140:X141 X146 X152:X153 X158:X161 X165:X166 X172:X174 X178 X184:X186 X191:X196 X201:X204 X209:X210 X216 X222:X223 X229 X235:X237 X241 X245:X246 X250 X252 X256:X276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251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9QnvXK+Mq+GiPKSOpG5ye/QwiS7uFDsUeQxNiwvlExNW3fNFVVrtO2o8JKKTMWOM95nMG68H41c2URbpghwCfw==" saltValue="T0gprpWlVpOxpWkhx4lA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