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DA78C9-2C6B-40E1-AEC5-8C902DF6FA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Z276" i="1" s="1"/>
  <c r="Y255" i="1"/>
  <c r="Y277" i="1" s="1"/>
  <c r="X253" i="1"/>
  <c r="X252" i="1"/>
  <c r="BO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0" i="1"/>
  <c r="X229" i="1"/>
  <c r="BO228" i="1"/>
  <c r="BM228" i="1"/>
  <c r="Z228" i="1"/>
  <c r="Z229" i="1" s="1"/>
  <c r="Y228" i="1"/>
  <c r="Y230" i="1" s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Y152" i="1"/>
  <c r="BP152" i="1" s="1"/>
  <c r="BO151" i="1"/>
  <c r="BM151" i="1"/>
  <c r="Z151" i="1"/>
  <c r="Z153" i="1" s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X136" i="1"/>
  <c r="X135" i="1"/>
  <c r="BO134" i="1"/>
  <c r="BM134" i="1"/>
  <c r="Z134" i="1"/>
  <c r="Z135" i="1" s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BO95" i="1"/>
  <c r="BM95" i="1"/>
  <c r="Z95" i="1"/>
  <c r="Y95" i="1"/>
  <c r="BP95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P89" i="1"/>
  <c r="BO88" i="1"/>
  <c r="BM88" i="1"/>
  <c r="Z88" i="1"/>
  <c r="Y88" i="1"/>
  <c r="P88" i="1"/>
  <c r="BO87" i="1"/>
  <c r="BM87" i="1"/>
  <c r="Z87" i="1"/>
  <c r="Y87" i="1"/>
  <c r="P87" i="1"/>
  <c r="BO86" i="1"/>
  <c r="BM86" i="1"/>
  <c r="Z86" i="1"/>
  <c r="Y86" i="1"/>
  <c r="P86" i="1"/>
  <c r="BO85" i="1"/>
  <c r="BM85" i="1"/>
  <c r="Z85" i="1"/>
  <c r="Y85" i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1" i="1" s="1"/>
  <c r="P79" i="1"/>
  <c r="X76" i="1"/>
  <c r="X75" i="1"/>
  <c r="BO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P69" i="1"/>
  <c r="BO68" i="1"/>
  <c r="BM68" i="1"/>
  <c r="Z68" i="1"/>
  <c r="Y68" i="1"/>
  <c r="P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X48" i="1"/>
  <c r="X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39" i="1" l="1"/>
  <c r="BN38" i="1"/>
  <c r="Z64" i="1"/>
  <c r="BN51" i="1"/>
  <c r="BN53" i="1"/>
  <c r="BN55" i="1"/>
  <c r="BN57" i="1"/>
  <c r="BN59" i="1"/>
  <c r="BN61" i="1"/>
  <c r="BN63" i="1"/>
  <c r="Z98" i="1"/>
  <c r="BN95" i="1"/>
  <c r="BN97" i="1"/>
  <c r="Z117" i="1"/>
  <c r="BN115" i="1"/>
  <c r="Z123" i="1"/>
  <c r="Z130" i="1"/>
  <c r="BN127" i="1"/>
  <c r="BN129" i="1"/>
  <c r="Z161" i="1"/>
  <c r="BN157" i="1"/>
  <c r="BN158" i="1"/>
  <c r="Z166" i="1"/>
  <c r="Z174" i="1"/>
  <c r="BN171" i="1"/>
  <c r="BN173" i="1"/>
  <c r="Z223" i="1"/>
  <c r="BP85" i="1"/>
  <c r="BN85" i="1"/>
  <c r="BP87" i="1"/>
  <c r="BN87" i="1"/>
  <c r="BP140" i="1"/>
  <c r="BN140" i="1"/>
  <c r="Y187" i="1"/>
  <c r="BP183" i="1"/>
  <c r="BN183" i="1"/>
  <c r="BP185" i="1"/>
  <c r="BN185" i="1"/>
  <c r="BP201" i="1"/>
  <c r="BN201" i="1"/>
  <c r="BP203" i="1"/>
  <c r="BN203" i="1"/>
  <c r="BP222" i="1"/>
  <c r="BN222" i="1"/>
  <c r="Y238" i="1"/>
  <c r="Y237" i="1"/>
  <c r="BP234" i="1"/>
  <c r="BN234" i="1"/>
  <c r="BP235" i="1"/>
  <c r="BN235" i="1"/>
  <c r="BP236" i="1"/>
  <c r="BN236" i="1"/>
  <c r="BP251" i="1"/>
  <c r="BN251" i="1"/>
  <c r="X278" i="1"/>
  <c r="Y32" i="1"/>
  <c r="BP30" i="1"/>
  <c r="BN30" i="1"/>
  <c r="Y47" i="1"/>
  <c r="BP43" i="1"/>
  <c r="BN43" i="1"/>
  <c r="BP45" i="1"/>
  <c r="BN45" i="1"/>
  <c r="Y70" i="1"/>
  <c r="BP68" i="1"/>
  <c r="BN68" i="1"/>
  <c r="BP88" i="1"/>
  <c r="BN88" i="1"/>
  <c r="BP90" i="1"/>
  <c r="BN90" i="1"/>
  <c r="BP102" i="1"/>
  <c r="BN102" i="1"/>
  <c r="BP104" i="1"/>
  <c r="BN104" i="1"/>
  <c r="BP106" i="1"/>
  <c r="BN106" i="1"/>
  <c r="BP108" i="1"/>
  <c r="BN108" i="1"/>
  <c r="BP110" i="1"/>
  <c r="BN110" i="1"/>
  <c r="BP122" i="1"/>
  <c r="BN122" i="1"/>
  <c r="Y136" i="1"/>
  <c r="Y135" i="1"/>
  <c r="BP134" i="1"/>
  <c r="BN134" i="1"/>
  <c r="BP165" i="1"/>
  <c r="BN165" i="1"/>
  <c r="Y179" i="1"/>
  <c r="Y178" i="1"/>
  <c r="BP177" i="1"/>
  <c r="BN177" i="1"/>
  <c r="Y247" i="1"/>
  <c r="Y246" i="1"/>
  <c r="BP244" i="1"/>
  <c r="BN244" i="1"/>
  <c r="BP245" i="1"/>
  <c r="BN245" i="1"/>
  <c r="Z39" i="1"/>
  <c r="Z47" i="1"/>
  <c r="Y48" i="1"/>
  <c r="Y64" i="1"/>
  <c r="Z70" i="1"/>
  <c r="Y71" i="1"/>
  <c r="Z81" i="1"/>
  <c r="Z91" i="1"/>
  <c r="Y91" i="1"/>
  <c r="Z111" i="1"/>
  <c r="Y117" i="1"/>
  <c r="Y124" i="1"/>
  <c r="Y131" i="1"/>
  <c r="Y142" i="1"/>
  <c r="Y161" i="1"/>
  <c r="Y167" i="1"/>
  <c r="Y175" i="1"/>
  <c r="Z186" i="1"/>
  <c r="H9" i="1"/>
  <c r="A10" i="1"/>
  <c r="X279" i="1"/>
  <c r="X280" i="1"/>
  <c r="X282" i="1"/>
  <c r="BN29" i="1"/>
  <c r="BP29" i="1"/>
  <c r="BN31" i="1"/>
  <c r="BN36" i="1"/>
  <c r="BP36" i="1"/>
  <c r="BN37" i="1"/>
  <c r="Y40" i="1"/>
  <c r="BN44" i="1"/>
  <c r="BP44" i="1"/>
  <c r="BN46" i="1"/>
  <c r="BN52" i="1"/>
  <c r="BN54" i="1"/>
  <c r="BN56" i="1"/>
  <c r="BN58" i="1"/>
  <c r="BN60" i="1"/>
  <c r="BN62" i="1"/>
  <c r="Y65" i="1"/>
  <c r="BN69" i="1"/>
  <c r="BP69" i="1"/>
  <c r="BN74" i="1"/>
  <c r="BP74" i="1"/>
  <c r="Y75" i="1"/>
  <c r="BN79" i="1"/>
  <c r="BP79" i="1"/>
  <c r="Y82" i="1"/>
  <c r="Y92" i="1"/>
  <c r="BN86" i="1"/>
  <c r="BP86" i="1"/>
  <c r="Y99" i="1"/>
  <c r="Y112" i="1"/>
  <c r="F9" i="1"/>
  <c r="J9" i="1"/>
  <c r="BP89" i="1"/>
  <c r="BN89" i="1"/>
  <c r="BP96" i="1"/>
  <c r="BN96" i="1"/>
  <c r="Y98" i="1"/>
  <c r="BP103" i="1"/>
  <c r="BN103" i="1"/>
  <c r="Y111" i="1"/>
  <c r="BP105" i="1"/>
  <c r="BN105" i="1"/>
  <c r="BP107" i="1"/>
  <c r="BN107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82" i="1" l="1"/>
  <c r="Y279" i="1"/>
  <c r="Z283" i="1"/>
  <c r="Y280" i="1"/>
  <c r="Y278" i="1"/>
  <c r="Y281" i="1"/>
  <c r="C291" i="1" s="1"/>
  <c r="A291" i="1"/>
  <c r="X281" i="1"/>
  <c r="B291" i="1" l="1"/>
</calcChain>
</file>

<file path=xl/sharedStrings.xml><?xml version="1.0" encoding="utf-8"?>
<sst xmlns="http://schemas.openxmlformats.org/spreadsheetml/2006/main" count="1348" uniqueCount="435">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</sst>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31" t="s">
        <v>0</v>
      </c>
      <c r="E1" s="224"/>
      <c r="F1" s="224"/>
      <c r="G1" s="12" t="s">
        <v>1</v>
      </c>
      <c r="H1" s="231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88" t="s">
        <v>8</v>
      </c>
      <c r="B5" s="239"/>
      <c r="C5" s="240"/>
      <c r="D5" s="278"/>
      <c r="E5" s="279"/>
      <c r="F5" s="397" t="s">
        <v>9</v>
      </c>
      <c r="G5" s="240"/>
      <c r="H5" s="278" t="s">
        <v>434</v>
      </c>
      <c r="I5" s="389"/>
      <c r="J5" s="389"/>
      <c r="K5" s="389"/>
      <c r="L5" s="389"/>
      <c r="M5" s="279"/>
      <c r="N5" s="61"/>
      <c r="P5" s="24" t="s">
        <v>10</v>
      </c>
      <c r="Q5" s="401">
        <v>45558</v>
      </c>
      <c r="R5" s="235"/>
      <c r="T5" s="232" t="s">
        <v>11</v>
      </c>
      <c r="U5" s="233"/>
      <c r="V5" s="234" t="s">
        <v>12</v>
      </c>
      <c r="W5" s="235"/>
      <c r="AB5" s="51"/>
      <c r="AC5" s="51"/>
      <c r="AD5" s="51"/>
      <c r="AE5" s="51"/>
    </row>
    <row r="6" spans="1:32" s="192" customFormat="1" ht="24" customHeight="1" x14ac:dyDescent="0.2">
      <c r="A6" s="288" t="s">
        <v>13</v>
      </c>
      <c r="B6" s="239"/>
      <c r="C6" s="240"/>
      <c r="D6" s="390" t="s">
        <v>14</v>
      </c>
      <c r="E6" s="391"/>
      <c r="F6" s="391"/>
      <c r="G6" s="391"/>
      <c r="H6" s="391"/>
      <c r="I6" s="391"/>
      <c r="J6" s="391"/>
      <c r="K6" s="391"/>
      <c r="L6" s="391"/>
      <c r="M6" s="235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Понедельник</v>
      </c>
      <c r="R6" s="214"/>
      <c r="T6" s="327" t="s">
        <v>16</v>
      </c>
      <c r="U6" s="233"/>
      <c r="V6" s="340" t="s">
        <v>17</v>
      </c>
      <c r="W6" s="244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63" t="str">
        <f>IFERROR(VLOOKUP(DeliveryAddress,Table,3,0),1)</f>
        <v>1</v>
      </c>
      <c r="E7" s="264"/>
      <c r="F7" s="264"/>
      <c r="G7" s="264"/>
      <c r="H7" s="264"/>
      <c r="I7" s="264"/>
      <c r="J7" s="264"/>
      <c r="K7" s="264"/>
      <c r="L7" s="264"/>
      <c r="M7" s="237"/>
      <c r="N7" s="63"/>
      <c r="P7" s="24"/>
      <c r="Q7" s="42"/>
      <c r="R7" s="42"/>
      <c r="T7" s="211"/>
      <c r="U7" s="233"/>
      <c r="V7" s="341"/>
      <c r="W7" s="342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06"/>
      <c r="C8" s="207"/>
      <c r="D8" s="270" t="s">
        <v>19</v>
      </c>
      <c r="E8" s="271"/>
      <c r="F8" s="271"/>
      <c r="G8" s="271"/>
      <c r="H8" s="271"/>
      <c r="I8" s="271"/>
      <c r="J8" s="271"/>
      <c r="K8" s="271"/>
      <c r="L8" s="271"/>
      <c r="M8" s="272"/>
      <c r="N8" s="64"/>
      <c r="P8" s="24" t="s">
        <v>20</v>
      </c>
      <c r="Q8" s="236">
        <v>0.41666666666666669</v>
      </c>
      <c r="R8" s="237"/>
      <c r="T8" s="211"/>
      <c r="U8" s="233"/>
      <c r="V8" s="341"/>
      <c r="W8" s="342"/>
      <c r="AB8" s="51"/>
      <c r="AC8" s="51"/>
      <c r="AD8" s="51"/>
      <c r="AE8" s="51"/>
    </row>
    <row r="9" spans="1:32" s="192" customFormat="1" ht="39.950000000000003" customHeight="1" x14ac:dyDescent="0.2">
      <c r="A9" s="3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12"/>
      <c r="E9" s="204"/>
      <c r="F9" s="3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90"/>
      <c r="P9" s="26" t="s">
        <v>21</v>
      </c>
      <c r="Q9" s="285"/>
      <c r="R9" s="286"/>
      <c r="T9" s="211"/>
      <c r="U9" s="233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12"/>
      <c r="E10" s="204"/>
      <c r="F10" s="3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36" t="str">
        <f>IFERROR(VLOOKUP($D$10,Proxy,2,FALSE),"")</f>
        <v/>
      </c>
      <c r="I10" s="211"/>
      <c r="J10" s="211"/>
      <c r="K10" s="211"/>
      <c r="L10" s="211"/>
      <c r="M10" s="211"/>
      <c r="N10" s="191"/>
      <c r="P10" s="26" t="s">
        <v>22</v>
      </c>
      <c r="Q10" s="328"/>
      <c r="R10" s="329"/>
      <c r="U10" s="24" t="s">
        <v>23</v>
      </c>
      <c r="V10" s="243" t="s">
        <v>24</v>
      </c>
      <c r="W10" s="244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7"/>
      <c r="R11" s="235"/>
      <c r="U11" s="24" t="s">
        <v>27</v>
      </c>
      <c r="V11" s="373" t="s">
        <v>28</v>
      </c>
      <c r="W11" s="286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238" t="s">
        <v>29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40"/>
      <c r="N12" s="65"/>
      <c r="P12" s="24" t="s">
        <v>30</v>
      </c>
      <c r="Q12" s="236"/>
      <c r="R12" s="237"/>
      <c r="S12" s="23"/>
      <c r="U12" s="24"/>
      <c r="V12" s="224"/>
      <c r="W12" s="211"/>
      <c r="AB12" s="51"/>
      <c r="AC12" s="51"/>
      <c r="AD12" s="51"/>
      <c r="AE12" s="51"/>
    </row>
    <row r="13" spans="1:32" s="192" customFormat="1" ht="23.25" customHeight="1" x14ac:dyDescent="0.2">
      <c r="A13" s="238" t="s">
        <v>31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40"/>
      <c r="N13" s="65"/>
      <c r="O13" s="26"/>
      <c r="P13" s="26" t="s">
        <v>32</v>
      </c>
      <c r="Q13" s="373"/>
      <c r="R13" s="2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238" t="s">
        <v>33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242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40"/>
      <c r="N15" s="66"/>
      <c r="P15" s="318" t="s">
        <v>35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9"/>
      <c r="Q16" s="319"/>
      <c r="R16" s="319"/>
      <c r="S16" s="319"/>
      <c r="T16" s="3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60" t="s">
        <v>36</v>
      </c>
      <c r="B17" s="260" t="s">
        <v>37</v>
      </c>
      <c r="C17" s="289" t="s">
        <v>38</v>
      </c>
      <c r="D17" s="260" t="s">
        <v>39</v>
      </c>
      <c r="E17" s="300"/>
      <c r="F17" s="260" t="s">
        <v>40</v>
      </c>
      <c r="G17" s="260" t="s">
        <v>41</v>
      </c>
      <c r="H17" s="260" t="s">
        <v>42</v>
      </c>
      <c r="I17" s="260" t="s">
        <v>43</v>
      </c>
      <c r="J17" s="260" t="s">
        <v>44</v>
      </c>
      <c r="K17" s="260" t="s">
        <v>45</v>
      </c>
      <c r="L17" s="260" t="s">
        <v>46</v>
      </c>
      <c r="M17" s="260" t="s">
        <v>47</v>
      </c>
      <c r="N17" s="260" t="s">
        <v>48</v>
      </c>
      <c r="O17" s="260" t="s">
        <v>49</v>
      </c>
      <c r="P17" s="260" t="s">
        <v>50</v>
      </c>
      <c r="Q17" s="299"/>
      <c r="R17" s="299"/>
      <c r="S17" s="299"/>
      <c r="T17" s="300"/>
      <c r="U17" s="409" t="s">
        <v>51</v>
      </c>
      <c r="V17" s="240"/>
      <c r="W17" s="260" t="s">
        <v>52</v>
      </c>
      <c r="X17" s="260" t="s">
        <v>53</v>
      </c>
      <c r="Y17" s="410" t="s">
        <v>54</v>
      </c>
      <c r="Z17" s="260" t="s">
        <v>55</v>
      </c>
      <c r="AA17" s="358" t="s">
        <v>56</v>
      </c>
      <c r="AB17" s="358" t="s">
        <v>57</v>
      </c>
      <c r="AC17" s="358" t="s">
        <v>58</v>
      </c>
      <c r="AD17" s="358" t="s">
        <v>59</v>
      </c>
      <c r="AE17" s="392"/>
      <c r="AF17" s="393"/>
      <c r="AG17" s="308"/>
      <c r="BD17" s="353" t="s">
        <v>60</v>
      </c>
    </row>
    <row r="18" spans="1:68" ht="14.25" customHeight="1" x14ac:dyDescent="0.2">
      <c r="A18" s="261"/>
      <c r="B18" s="261"/>
      <c r="C18" s="261"/>
      <c r="D18" s="301"/>
      <c r="E18" s="303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301"/>
      <c r="Q18" s="302"/>
      <c r="R18" s="302"/>
      <c r="S18" s="302"/>
      <c r="T18" s="303"/>
      <c r="U18" s="193" t="s">
        <v>61</v>
      </c>
      <c r="V18" s="193" t="s">
        <v>62</v>
      </c>
      <c r="W18" s="261"/>
      <c r="X18" s="261"/>
      <c r="Y18" s="411"/>
      <c r="Z18" s="261"/>
      <c r="AA18" s="359"/>
      <c r="AB18" s="359"/>
      <c r="AC18" s="359"/>
      <c r="AD18" s="394"/>
      <c r="AE18" s="395"/>
      <c r="AF18" s="396"/>
      <c r="AG18" s="309"/>
      <c r="BD18" s="211"/>
    </row>
    <row r="19" spans="1:68" ht="27.75" hidden="1" customHeight="1" x14ac:dyDescent="0.2">
      <c r="A19" s="282" t="s">
        <v>63</v>
      </c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48"/>
      <c r="AB19" s="48"/>
      <c r="AC19" s="48"/>
    </row>
    <row r="20" spans="1:68" ht="16.5" hidden="1" customHeight="1" x14ac:dyDescent="0.25">
      <c r="A20" s="210" t="s">
        <v>63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4"/>
      <c r="AB20" s="194"/>
      <c r="AC20" s="194"/>
    </row>
    <row r="21" spans="1:68" ht="14.25" hidden="1" customHeight="1" x14ac:dyDescent="0.25">
      <c r="A21" s="212" t="s">
        <v>64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5"/>
      <c r="AB21" s="195"/>
      <c r="AC21" s="19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13">
        <v>4607111035752</v>
      </c>
      <c r="E22" s="214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8"/>
      <c r="R22" s="218"/>
      <c r="S22" s="218"/>
      <c r="T22" s="219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5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6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hidden="1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6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hidden="1" customHeight="1" x14ac:dyDescent="0.2">
      <c r="A25" s="282" t="s">
        <v>74</v>
      </c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48"/>
      <c r="AB25" s="48"/>
      <c r="AC25" s="48"/>
    </row>
    <row r="26" spans="1:68" ht="16.5" hidden="1" customHeight="1" x14ac:dyDescent="0.25">
      <c r="A26" s="210" t="s">
        <v>75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4"/>
      <c r="AB26" s="194"/>
      <c r="AC26" s="194"/>
    </row>
    <row r="27" spans="1:68" ht="14.25" hidden="1" customHeight="1" x14ac:dyDescent="0.25">
      <c r="A27" s="212" t="s">
        <v>76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13">
        <v>4607111036605</v>
      </c>
      <c r="E28" s="214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8"/>
      <c r="R28" s="218"/>
      <c r="S28" s="218"/>
      <c r="T28" s="219"/>
      <c r="U28" s="34"/>
      <c r="V28" s="34"/>
      <c r="W28" s="35" t="s">
        <v>70</v>
      </c>
      <c r="X28" s="199">
        <v>84</v>
      </c>
      <c r="Y28" s="200">
        <f>IFERROR(IF(X28="","",X28),"")</f>
        <v>84</v>
      </c>
      <c r="Z28" s="36">
        <f>IFERROR(IF(X28="","",X28*0.00936),"")</f>
        <v>0.78624000000000005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0.66666666666666663</v>
      </c>
      <c r="BP28" s="67">
        <f>IFERROR(Y28/J28,"0")</f>
        <v>0.66666666666666663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13">
        <v>4607111036520</v>
      </c>
      <c r="E29" s="214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8"/>
      <c r="R29" s="218"/>
      <c r="S29" s="218"/>
      <c r="T29" s="219"/>
      <c r="U29" s="34"/>
      <c r="V29" s="34"/>
      <c r="W29" s="35" t="s">
        <v>70</v>
      </c>
      <c r="X29" s="199">
        <v>70</v>
      </c>
      <c r="Y29" s="200">
        <f>IFERROR(IF(X29="","",X29),"")</f>
        <v>70</v>
      </c>
      <c r="Z29" s="36">
        <f>IFERROR(IF(X29="","",X29*0.00936),"")</f>
        <v>0.6552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0.55555555555555558</v>
      </c>
      <c r="BP29" s="67">
        <f>IFERROR(Y29/J29,"0")</f>
        <v>0.55555555555555558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13">
        <v>4607111036537</v>
      </c>
      <c r="E30" s="214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8"/>
      <c r="R30" s="218"/>
      <c r="S30" s="218"/>
      <c r="T30" s="219"/>
      <c r="U30" s="34"/>
      <c r="V30" s="34"/>
      <c r="W30" s="35" t="s">
        <v>70</v>
      </c>
      <c r="X30" s="199">
        <v>14</v>
      </c>
      <c r="Y30" s="20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13">
        <v>4607111036599</v>
      </c>
      <c r="E31" s="214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8"/>
      <c r="R31" s="218"/>
      <c r="S31" s="218"/>
      <c r="T31" s="219"/>
      <c r="U31" s="34"/>
      <c r="V31" s="34"/>
      <c r="W31" s="35" t="s">
        <v>70</v>
      </c>
      <c r="X31" s="199">
        <v>0</v>
      </c>
      <c r="Y31" s="20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5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6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201">
        <f>IFERROR(SUM(X28:X31),"0")</f>
        <v>168</v>
      </c>
      <c r="Y32" s="201">
        <f>IFERROR(SUM(Y28:Y31),"0")</f>
        <v>168</v>
      </c>
      <c r="Z32" s="201">
        <f>IFERROR(IF(Z28="",0,Z28),"0")+IFERROR(IF(Z29="",0,Z29),"0")+IFERROR(IF(Z30="",0,Z30),"0")+IFERROR(IF(Z31="",0,Z31),"0")</f>
        <v>1.5724800000000001</v>
      </c>
      <c r="AA32" s="202"/>
      <c r="AB32" s="202"/>
      <c r="AC32" s="202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6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201">
        <f>IFERROR(SUMPRODUCT(X28:X31*H28:H31),"0")</f>
        <v>252</v>
      </c>
      <c r="Y33" s="201">
        <f>IFERROR(SUMPRODUCT(Y28:Y31*H28:H31),"0")</f>
        <v>252</v>
      </c>
      <c r="Z33" s="37"/>
      <c r="AA33" s="202"/>
      <c r="AB33" s="202"/>
      <c r="AC33" s="202"/>
    </row>
    <row r="34" spans="1:68" ht="16.5" hidden="1" customHeight="1" x14ac:dyDescent="0.25">
      <c r="A34" s="210" t="s">
        <v>87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4"/>
      <c r="AB34" s="194"/>
      <c r="AC34" s="194"/>
    </row>
    <row r="35" spans="1:68" ht="14.25" hidden="1" customHeight="1" x14ac:dyDescent="0.25">
      <c r="A35" s="212" t="s">
        <v>64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5"/>
      <c r="AB35" s="195"/>
      <c r="AC35" s="19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13">
        <v>4607111036285</v>
      </c>
      <c r="E36" s="214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8"/>
      <c r="R36" s="218"/>
      <c r="S36" s="218"/>
      <c r="T36" s="219"/>
      <c r="U36" s="34"/>
      <c r="V36" s="34"/>
      <c r="W36" s="35" t="s">
        <v>70</v>
      </c>
      <c r="X36" s="199">
        <v>96</v>
      </c>
      <c r="Y36" s="200">
        <f>IFERROR(IF(X36="","",X36),"")</f>
        <v>96</v>
      </c>
      <c r="Z36" s="36">
        <f>IFERROR(IF(X36="","",X36*0.0155),"")</f>
        <v>1.488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601.91999999999996</v>
      </c>
      <c r="BN36" s="67">
        <f>IFERROR(Y36*I36,"0")</f>
        <v>601.91999999999996</v>
      </c>
      <c r="BO36" s="67">
        <f>IFERROR(X36/J36,"0")</f>
        <v>1.1428571428571428</v>
      </c>
      <c r="BP36" s="67">
        <f>IFERROR(Y36/J36,"0")</f>
        <v>1.1428571428571428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13">
        <v>4607111036308</v>
      </c>
      <c r="E37" s="214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4" t="s">
        <v>92</v>
      </c>
      <c r="Q37" s="218"/>
      <c r="R37" s="218"/>
      <c r="S37" s="218"/>
      <c r="T37" s="219"/>
      <c r="U37" s="34"/>
      <c r="V37" s="34"/>
      <c r="W37" s="35" t="s">
        <v>70</v>
      </c>
      <c r="X37" s="199">
        <v>12</v>
      </c>
      <c r="Y37" s="200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13">
        <v>4607111036292</v>
      </c>
      <c r="E38" s="214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8"/>
      <c r="R38" s="218"/>
      <c r="S38" s="218"/>
      <c r="T38" s="219"/>
      <c r="U38" s="34"/>
      <c r="V38" s="34"/>
      <c r="W38" s="35" t="s">
        <v>70</v>
      </c>
      <c r="X38" s="199">
        <v>12</v>
      </c>
      <c r="Y38" s="20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5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6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201">
        <f>IFERROR(SUM(X36:X38),"0")</f>
        <v>120</v>
      </c>
      <c r="Y39" s="201">
        <f>IFERROR(SUM(Y36:Y38),"0")</f>
        <v>120</v>
      </c>
      <c r="Z39" s="201">
        <f>IFERROR(IF(Z36="",0,Z36),"0")+IFERROR(IF(Z37="",0,Z37),"0")+IFERROR(IF(Z38="",0,Z38),"0")</f>
        <v>1.8599999999999999</v>
      </c>
      <c r="AA39" s="202"/>
      <c r="AB39" s="202"/>
      <c r="AC39" s="202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6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201">
        <f>IFERROR(SUMPRODUCT(X36:X38*H36:H38),"0")</f>
        <v>720</v>
      </c>
      <c r="Y40" s="201">
        <f>IFERROR(SUMPRODUCT(Y36:Y38*H36:H38),"0")</f>
        <v>720</v>
      </c>
      <c r="Z40" s="37"/>
      <c r="AA40" s="202"/>
      <c r="AB40" s="202"/>
      <c r="AC40" s="202"/>
    </row>
    <row r="41" spans="1:68" ht="16.5" hidden="1" customHeight="1" x14ac:dyDescent="0.25">
      <c r="A41" s="210" t="s">
        <v>95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4"/>
      <c r="AB41" s="194"/>
      <c r="AC41" s="194"/>
    </row>
    <row r="42" spans="1:68" ht="14.25" hidden="1" customHeight="1" x14ac:dyDescent="0.25">
      <c r="A42" s="212" t="s">
        <v>96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5"/>
      <c r="AB42" s="195"/>
      <c r="AC42" s="19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13">
        <v>4607111038951</v>
      </c>
      <c r="E43" s="214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8"/>
      <c r="R43" s="218"/>
      <c r="S43" s="218"/>
      <c r="T43" s="219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13">
        <v>4607111037596</v>
      </c>
      <c r="E44" s="214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7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8"/>
      <c r="R44" s="218"/>
      <c r="S44" s="218"/>
      <c r="T44" s="219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13">
        <v>4607111037053</v>
      </c>
      <c r="E45" s="214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8"/>
      <c r="R45" s="218"/>
      <c r="S45" s="218"/>
      <c r="T45" s="219"/>
      <c r="U45" s="34"/>
      <c r="V45" s="34"/>
      <c r="W45" s="35" t="s">
        <v>70</v>
      </c>
      <c r="X45" s="199">
        <v>70</v>
      </c>
      <c r="Y45" s="200">
        <f>IFERROR(IF(X45="","",X45),"")</f>
        <v>70</v>
      </c>
      <c r="Z45" s="36">
        <f>IFERROR(IF(X45="","",X45*0.0095),"")</f>
        <v>0.66500000000000004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111.426</v>
      </c>
      <c r="BN45" s="67">
        <f>IFERROR(Y45*I45,"0")</f>
        <v>111.426</v>
      </c>
      <c r="BO45" s="67">
        <f>IFERROR(X45/J45,"0")</f>
        <v>0.53846153846153844</v>
      </c>
      <c r="BP45" s="67">
        <f>IFERROR(Y45/J45,"0")</f>
        <v>0.53846153846153844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13">
        <v>4607111037060</v>
      </c>
      <c r="E46" s="214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8"/>
      <c r="R46" s="218"/>
      <c r="S46" s="218"/>
      <c r="T46" s="219"/>
      <c r="U46" s="34"/>
      <c r="V46" s="34"/>
      <c r="W46" s="35" t="s">
        <v>70</v>
      </c>
      <c r="X46" s="199">
        <v>10</v>
      </c>
      <c r="Y46" s="20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5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6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201">
        <f>IFERROR(SUM(X43:X46),"0")</f>
        <v>80</v>
      </c>
      <c r="Y47" s="201">
        <f>IFERROR(SUM(Y43:Y46),"0")</f>
        <v>80</v>
      </c>
      <c r="Z47" s="201">
        <f>IFERROR(IF(Z43="",0,Z43),"0")+IFERROR(IF(Z44="",0,Z44),"0")+IFERROR(IF(Z45="",0,Z45),"0")+IFERROR(IF(Z46="",0,Z46),"0")</f>
        <v>0.76</v>
      </c>
      <c r="AA47" s="202"/>
      <c r="AB47" s="202"/>
      <c r="AC47" s="202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6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201">
        <f>IFERROR(SUMPRODUCT(X43:X46*H43:H46),"0")</f>
        <v>96</v>
      </c>
      <c r="Y48" s="201">
        <f>IFERROR(SUMPRODUCT(Y43:Y46*H43:H46),"0")</f>
        <v>96</v>
      </c>
      <c r="Z48" s="37"/>
      <c r="AA48" s="202"/>
      <c r="AB48" s="202"/>
      <c r="AC48" s="202"/>
    </row>
    <row r="49" spans="1:68" ht="16.5" hidden="1" customHeight="1" x14ac:dyDescent="0.25">
      <c r="A49" s="210" t="s">
        <v>106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4"/>
      <c r="AB49" s="194"/>
      <c r="AC49" s="194"/>
    </row>
    <row r="50" spans="1:68" ht="14.25" hidden="1" customHeight="1" x14ac:dyDescent="0.25">
      <c r="A50" s="212" t="s">
        <v>64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5"/>
      <c r="AB50" s="195"/>
      <c r="AC50" s="195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13">
        <v>4607111039392</v>
      </c>
      <c r="E51" s="214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6" t="s">
        <v>109</v>
      </c>
      <c r="Q51" s="218"/>
      <c r="R51" s="218"/>
      <c r="S51" s="218"/>
      <c r="T51" s="219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13">
        <v>4607111037190</v>
      </c>
      <c r="E52" s="214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8"/>
      <c r="R52" s="218"/>
      <c r="S52" s="218"/>
      <c r="T52" s="219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13">
        <v>4607111038999</v>
      </c>
      <c r="E53" s="214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18"/>
      <c r="R53" s="218"/>
      <c r="S53" s="218"/>
      <c r="T53" s="219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13">
        <v>4607111037183</v>
      </c>
      <c r="E54" s="214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18"/>
      <c r="R54" s="218"/>
      <c r="S54" s="218"/>
      <c r="T54" s="219"/>
      <c r="U54" s="34"/>
      <c r="V54" s="34"/>
      <c r="W54" s="35" t="s">
        <v>70</v>
      </c>
      <c r="X54" s="199">
        <v>24</v>
      </c>
      <c r="Y54" s="200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179.66399999999999</v>
      </c>
      <c r="BN54" s="67">
        <f t="shared" si="3"/>
        <v>179.66399999999999</v>
      </c>
      <c r="BO54" s="67">
        <f t="shared" si="4"/>
        <v>0.2857142857142857</v>
      </c>
      <c r="BP54" s="67">
        <f t="shared" si="5"/>
        <v>0.2857142857142857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13">
        <v>4607111039385</v>
      </c>
      <c r="E55" s="214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18"/>
      <c r="R55" s="218"/>
      <c r="S55" s="218"/>
      <c r="T55" s="219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13">
        <v>4607111037091</v>
      </c>
      <c r="E56" s="214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18"/>
      <c r="R56" s="218"/>
      <c r="S56" s="218"/>
      <c r="T56" s="219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13">
        <v>4607111036902</v>
      </c>
      <c r="E57" s="214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8"/>
      <c r="R57" s="218"/>
      <c r="S57" s="218"/>
      <c r="T57" s="219"/>
      <c r="U57" s="34"/>
      <c r="V57" s="34"/>
      <c r="W57" s="35" t="s">
        <v>70</v>
      </c>
      <c r="X57" s="199">
        <v>12</v>
      </c>
      <c r="Y57" s="200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13">
        <v>4607111038982</v>
      </c>
      <c r="E58" s="214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8"/>
      <c r="R58" s="218"/>
      <c r="S58" s="218"/>
      <c r="T58" s="219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13">
        <v>4607111036858</v>
      </c>
      <c r="E59" s="214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8"/>
      <c r="R59" s="218"/>
      <c r="S59" s="218"/>
      <c r="T59" s="219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13">
        <v>4607111039354</v>
      </c>
      <c r="E60" s="214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8"/>
      <c r="R60" s="218"/>
      <c r="S60" s="218"/>
      <c r="T60" s="219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13">
        <v>4607111036889</v>
      </c>
      <c r="E61" s="214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8"/>
      <c r="R61" s="218"/>
      <c r="S61" s="218"/>
      <c r="T61" s="219"/>
      <c r="U61" s="34"/>
      <c r="V61" s="34"/>
      <c r="W61" s="35" t="s">
        <v>70</v>
      </c>
      <c r="X61" s="199">
        <v>12</v>
      </c>
      <c r="Y61" s="200">
        <f t="shared" si="0"/>
        <v>12</v>
      </c>
      <c r="Z61" s="36">
        <f t="shared" si="1"/>
        <v>0.186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89.831999999999994</v>
      </c>
      <c r="BN61" s="67">
        <f t="shared" si="3"/>
        <v>89.831999999999994</v>
      </c>
      <c r="BO61" s="67">
        <f t="shared" si="4"/>
        <v>0.14285714285714285</v>
      </c>
      <c r="BP61" s="67">
        <f t="shared" si="5"/>
        <v>0.14285714285714285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13">
        <v>4607111039330</v>
      </c>
      <c r="E62" s="214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8"/>
      <c r="R62" s="218"/>
      <c r="S62" s="218"/>
      <c r="T62" s="219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13">
        <v>4607111037510</v>
      </c>
      <c r="E63" s="214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18"/>
      <c r="R63" s="218"/>
      <c r="S63" s="218"/>
      <c r="T63" s="219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5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6"/>
      <c r="P64" s="205" t="s">
        <v>72</v>
      </c>
      <c r="Q64" s="206"/>
      <c r="R64" s="206"/>
      <c r="S64" s="206"/>
      <c r="T64" s="206"/>
      <c r="U64" s="206"/>
      <c r="V64" s="207"/>
      <c r="W64" s="37" t="s">
        <v>70</v>
      </c>
      <c r="X64" s="201">
        <f>IFERROR(SUM(X51:X63),"0")</f>
        <v>48</v>
      </c>
      <c r="Y64" s="201">
        <f>IFERROR(SUM(Y51:Y63),"0")</f>
        <v>48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0.74399999999999999</v>
      </c>
      <c r="AA64" s="202"/>
      <c r="AB64" s="202"/>
      <c r="AC64" s="202"/>
    </row>
    <row r="65" spans="1:68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6"/>
      <c r="P65" s="205" t="s">
        <v>72</v>
      </c>
      <c r="Q65" s="206"/>
      <c r="R65" s="206"/>
      <c r="S65" s="206"/>
      <c r="T65" s="206"/>
      <c r="U65" s="206"/>
      <c r="V65" s="207"/>
      <c r="W65" s="37" t="s">
        <v>73</v>
      </c>
      <c r="X65" s="201">
        <f>IFERROR(SUMPRODUCT(X51:X63*H51:H63),"0")</f>
        <v>345.6</v>
      </c>
      <c r="Y65" s="201">
        <f>IFERROR(SUMPRODUCT(Y51:Y63*H51:H63),"0")</f>
        <v>345.6</v>
      </c>
      <c r="Z65" s="37"/>
      <c r="AA65" s="202"/>
      <c r="AB65" s="202"/>
      <c r="AC65" s="202"/>
    </row>
    <row r="66" spans="1:68" ht="16.5" hidden="1" customHeight="1" x14ac:dyDescent="0.25">
      <c r="A66" s="210" t="s">
        <v>135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4"/>
      <c r="AB66" s="194"/>
      <c r="AC66" s="194"/>
    </row>
    <row r="67" spans="1:68" ht="14.25" hidden="1" customHeight="1" x14ac:dyDescent="0.25">
      <c r="A67" s="212" t="s">
        <v>64</v>
      </c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195"/>
      <c r="AB67" s="195"/>
      <c r="AC67" s="195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13">
        <v>4607111037411</v>
      </c>
      <c r="E68" s="214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18"/>
      <c r="R68" s="218"/>
      <c r="S68" s="218"/>
      <c r="T68" s="219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13">
        <v>4607111036728</v>
      </c>
      <c r="E69" s="214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18"/>
      <c r="R69" s="218"/>
      <c r="S69" s="218"/>
      <c r="T69" s="219"/>
      <c r="U69" s="34"/>
      <c r="V69" s="34"/>
      <c r="W69" s="35" t="s">
        <v>70</v>
      </c>
      <c r="X69" s="199">
        <v>84</v>
      </c>
      <c r="Y69" s="200">
        <f>IFERROR(IF(X69="","",X69),"")</f>
        <v>84</v>
      </c>
      <c r="Z69" s="36">
        <f>IFERROR(IF(X69="","",X69*0.00866),"")</f>
        <v>0.72743999999999998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437.90879999999999</v>
      </c>
      <c r="BN69" s="67">
        <f>IFERROR(Y69*I69,"0")</f>
        <v>437.90879999999999</v>
      </c>
      <c r="BO69" s="67">
        <f>IFERROR(X69/J69,"0")</f>
        <v>0.58333333333333337</v>
      </c>
      <c r="BP69" s="67">
        <f>IFERROR(Y69/J69,"0")</f>
        <v>0.58333333333333337</v>
      </c>
    </row>
    <row r="70" spans="1:68" x14ac:dyDescent="0.2">
      <c r="A70" s="215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6"/>
      <c r="P70" s="205" t="s">
        <v>72</v>
      </c>
      <c r="Q70" s="206"/>
      <c r="R70" s="206"/>
      <c r="S70" s="206"/>
      <c r="T70" s="206"/>
      <c r="U70" s="206"/>
      <c r="V70" s="207"/>
      <c r="W70" s="37" t="s">
        <v>70</v>
      </c>
      <c r="X70" s="201">
        <f>IFERROR(SUM(X68:X69),"0")</f>
        <v>84</v>
      </c>
      <c r="Y70" s="201">
        <f>IFERROR(SUM(Y68:Y69),"0")</f>
        <v>84</v>
      </c>
      <c r="Z70" s="201">
        <f>IFERROR(IF(Z68="",0,Z68),"0")+IFERROR(IF(Z69="",0,Z69),"0")</f>
        <v>0.72743999999999998</v>
      </c>
      <c r="AA70" s="202"/>
      <c r="AB70" s="202"/>
      <c r="AC70" s="202"/>
    </row>
    <row r="71" spans="1:68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6"/>
      <c r="P71" s="205" t="s">
        <v>72</v>
      </c>
      <c r="Q71" s="206"/>
      <c r="R71" s="206"/>
      <c r="S71" s="206"/>
      <c r="T71" s="206"/>
      <c r="U71" s="206"/>
      <c r="V71" s="207"/>
      <c r="W71" s="37" t="s">
        <v>73</v>
      </c>
      <c r="X71" s="201">
        <f>IFERROR(SUMPRODUCT(X68:X69*H68:H69),"0")</f>
        <v>420</v>
      </c>
      <c r="Y71" s="201">
        <f>IFERROR(SUMPRODUCT(Y68:Y69*H68:H69),"0")</f>
        <v>420</v>
      </c>
      <c r="Z71" s="37"/>
      <c r="AA71" s="202"/>
      <c r="AB71" s="202"/>
      <c r="AC71" s="202"/>
    </row>
    <row r="72" spans="1:68" ht="16.5" hidden="1" customHeight="1" x14ac:dyDescent="0.25">
      <c r="A72" s="210" t="s">
        <v>141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4"/>
      <c r="AB72" s="194"/>
      <c r="AC72" s="194"/>
    </row>
    <row r="73" spans="1:68" ht="14.25" hidden="1" customHeight="1" x14ac:dyDescent="0.25">
      <c r="A73" s="212" t="s">
        <v>142</v>
      </c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13">
        <v>4607111033659</v>
      </c>
      <c r="E74" s="214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18"/>
      <c r="R74" s="218"/>
      <c r="S74" s="218"/>
      <c r="T74" s="219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5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6"/>
      <c r="P75" s="205" t="s">
        <v>72</v>
      </c>
      <c r="Q75" s="206"/>
      <c r="R75" s="206"/>
      <c r="S75" s="206"/>
      <c r="T75" s="206"/>
      <c r="U75" s="206"/>
      <c r="V75" s="207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6"/>
      <c r="P76" s="205" t="s">
        <v>72</v>
      </c>
      <c r="Q76" s="206"/>
      <c r="R76" s="206"/>
      <c r="S76" s="206"/>
      <c r="T76" s="206"/>
      <c r="U76" s="206"/>
      <c r="V76" s="207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hidden="1" customHeight="1" x14ac:dyDescent="0.25">
      <c r="A77" s="210" t="s">
        <v>145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4"/>
      <c r="AB77" s="194"/>
      <c r="AC77" s="194"/>
    </row>
    <row r="78" spans="1:68" ht="14.25" hidden="1" customHeight="1" x14ac:dyDescent="0.25">
      <c r="A78" s="212" t="s">
        <v>146</v>
      </c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13">
        <v>4607111034137</v>
      </c>
      <c r="E79" s="214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5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18"/>
      <c r="R79" s="218"/>
      <c r="S79" s="218"/>
      <c r="T79" s="219"/>
      <c r="U79" s="34"/>
      <c r="V79" s="34"/>
      <c r="W79" s="35" t="s">
        <v>70</v>
      </c>
      <c r="X79" s="199">
        <v>14</v>
      </c>
      <c r="Y79" s="200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149</v>
      </c>
      <c r="B80" s="54" t="s">
        <v>150</v>
      </c>
      <c r="C80" s="31">
        <v>4301131022</v>
      </c>
      <c r="D80" s="213">
        <v>4607111034120</v>
      </c>
      <c r="E80" s="214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18"/>
      <c r="R80" s="218"/>
      <c r="S80" s="218"/>
      <c r="T80" s="219"/>
      <c r="U80" s="34"/>
      <c r="V80" s="34"/>
      <c r="W80" s="35" t="s">
        <v>70</v>
      </c>
      <c r="X80" s="199">
        <v>0</v>
      </c>
      <c r="Y80" s="200">
        <f>IFERROR(IF(X80="","",X80),"")</f>
        <v>0</v>
      </c>
      <c r="Z80" s="36">
        <f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15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6"/>
      <c r="P81" s="205" t="s">
        <v>72</v>
      </c>
      <c r="Q81" s="206"/>
      <c r="R81" s="206"/>
      <c r="S81" s="206"/>
      <c r="T81" s="206"/>
      <c r="U81" s="206"/>
      <c r="V81" s="207"/>
      <c r="W81" s="37" t="s">
        <v>70</v>
      </c>
      <c r="X81" s="201">
        <f>IFERROR(SUM(X79:X80),"0")</f>
        <v>14</v>
      </c>
      <c r="Y81" s="201">
        <f>IFERROR(SUM(Y79:Y80),"0")</f>
        <v>14</v>
      </c>
      <c r="Z81" s="201">
        <f>IFERROR(IF(Z79="",0,Z79),"0")+IFERROR(IF(Z80="",0,Z80),"0")</f>
        <v>0.25031999999999999</v>
      </c>
      <c r="AA81" s="202"/>
      <c r="AB81" s="202"/>
      <c r="AC81" s="202"/>
    </row>
    <row r="82" spans="1:68" x14ac:dyDescent="0.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6"/>
      <c r="P82" s="205" t="s">
        <v>72</v>
      </c>
      <c r="Q82" s="206"/>
      <c r="R82" s="206"/>
      <c r="S82" s="206"/>
      <c r="T82" s="206"/>
      <c r="U82" s="206"/>
      <c r="V82" s="207"/>
      <c r="W82" s="37" t="s">
        <v>73</v>
      </c>
      <c r="X82" s="201">
        <f>IFERROR(SUMPRODUCT(X79:X80*H79:H80),"0")</f>
        <v>50.4</v>
      </c>
      <c r="Y82" s="201">
        <f>IFERROR(SUMPRODUCT(Y79:Y80*H79:H80),"0")</f>
        <v>50.4</v>
      </c>
      <c r="Z82" s="37"/>
      <c r="AA82" s="202"/>
      <c r="AB82" s="202"/>
      <c r="AC82" s="202"/>
    </row>
    <row r="83" spans="1:68" ht="16.5" hidden="1" customHeight="1" x14ac:dyDescent="0.25">
      <c r="A83" s="210" t="s">
        <v>151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4"/>
      <c r="AB83" s="194"/>
      <c r="AC83" s="194"/>
    </row>
    <row r="84" spans="1:68" ht="14.25" hidden="1" customHeight="1" x14ac:dyDescent="0.25">
      <c r="A84" s="212" t="s">
        <v>142</v>
      </c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195"/>
      <c r="AB84" s="195"/>
      <c r="AC84" s="195"/>
    </row>
    <row r="85" spans="1:68" ht="27" hidden="1" customHeight="1" x14ac:dyDescent="0.25">
      <c r="A85" s="54" t="s">
        <v>152</v>
      </c>
      <c r="B85" s="54" t="s">
        <v>153</v>
      </c>
      <c r="C85" s="31">
        <v>4301135285</v>
      </c>
      <c r="D85" s="213">
        <v>4607111036407</v>
      </c>
      <c r="E85" s="214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18"/>
      <c r="R85" s="218"/>
      <c r="S85" s="218"/>
      <c r="T85" s="219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hidden="1" customHeight="1" x14ac:dyDescent="0.25">
      <c r="A86" s="54" t="s">
        <v>154</v>
      </c>
      <c r="B86" s="54" t="s">
        <v>155</v>
      </c>
      <c r="C86" s="31">
        <v>4301135286</v>
      </c>
      <c r="D86" s="213">
        <v>4607111033628</v>
      </c>
      <c r="E86" s="214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18"/>
      <c r="R86" s="218"/>
      <c r="S86" s="218"/>
      <c r="T86" s="219"/>
      <c r="U86" s="34"/>
      <c r="V86" s="34"/>
      <c r="W86" s="35" t="s">
        <v>70</v>
      </c>
      <c r="X86" s="199">
        <v>0</v>
      </c>
      <c r="Y86" s="20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13">
        <v>4607111033451</v>
      </c>
      <c r="E87" s="214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18"/>
      <c r="R87" s="218"/>
      <c r="S87" s="218"/>
      <c r="T87" s="219"/>
      <c r="U87" s="34"/>
      <c r="V87" s="34"/>
      <c r="W87" s="35" t="s">
        <v>70</v>
      </c>
      <c r="X87" s="199">
        <v>28</v>
      </c>
      <c r="Y87" s="200">
        <f t="shared" si="6"/>
        <v>28</v>
      </c>
      <c r="Z87" s="36">
        <f t="shared" si="7"/>
        <v>0.50063999999999997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120.50080000000001</v>
      </c>
      <c r="BN87" s="67">
        <f t="shared" si="9"/>
        <v>120.50080000000001</v>
      </c>
      <c r="BO87" s="67">
        <f t="shared" si="10"/>
        <v>0.4</v>
      </c>
      <c r="BP87" s="67">
        <f t="shared" si="11"/>
        <v>0.4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13">
        <v>4607111035141</v>
      </c>
      <c r="E88" s="214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18"/>
      <c r="R88" s="218"/>
      <c r="S88" s="218"/>
      <c r="T88" s="219"/>
      <c r="U88" s="34"/>
      <c r="V88" s="34"/>
      <c r="W88" s="35" t="s">
        <v>70</v>
      </c>
      <c r="X88" s="199">
        <v>70</v>
      </c>
      <c r="Y88" s="200">
        <f t="shared" si="6"/>
        <v>70</v>
      </c>
      <c r="Z88" s="36">
        <f t="shared" si="7"/>
        <v>1.2516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301.25200000000001</v>
      </c>
      <c r="BN88" s="67">
        <f t="shared" si="9"/>
        <v>301.25200000000001</v>
      </c>
      <c r="BO88" s="67">
        <f t="shared" si="10"/>
        <v>1</v>
      </c>
      <c r="BP88" s="67">
        <f t="shared" si="11"/>
        <v>1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13">
        <v>4607111033444</v>
      </c>
      <c r="E89" s="214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18"/>
      <c r="R89" s="218"/>
      <c r="S89" s="218"/>
      <c r="T89" s="219"/>
      <c r="U89" s="34"/>
      <c r="V89" s="34"/>
      <c r="W89" s="35" t="s">
        <v>70</v>
      </c>
      <c r="X89" s="199">
        <v>42</v>
      </c>
      <c r="Y89" s="200">
        <f t="shared" si="6"/>
        <v>42</v>
      </c>
      <c r="Z89" s="36">
        <f t="shared" si="7"/>
        <v>0.75095999999999996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180.75120000000001</v>
      </c>
      <c r="BN89" s="67">
        <f t="shared" si="9"/>
        <v>180.75120000000001</v>
      </c>
      <c r="BO89" s="67">
        <f t="shared" si="10"/>
        <v>0.6</v>
      </c>
      <c r="BP89" s="67">
        <f t="shared" si="11"/>
        <v>0.6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13">
        <v>4607111035028</v>
      </c>
      <c r="E90" s="214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18"/>
      <c r="R90" s="218"/>
      <c r="S90" s="218"/>
      <c r="T90" s="219"/>
      <c r="U90" s="34"/>
      <c r="V90" s="34"/>
      <c r="W90" s="35" t="s">
        <v>70</v>
      </c>
      <c r="X90" s="199">
        <v>14</v>
      </c>
      <c r="Y90" s="200">
        <f t="shared" si="6"/>
        <v>14</v>
      </c>
      <c r="Z90" s="36">
        <f t="shared" si="7"/>
        <v>0.25031999999999999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62.283200000000008</v>
      </c>
      <c r="BN90" s="67">
        <f t="shared" si="9"/>
        <v>62.283200000000008</v>
      </c>
      <c r="BO90" s="67">
        <f t="shared" si="10"/>
        <v>0.2</v>
      </c>
      <c r="BP90" s="67">
        <f t="shared" si="11"/>
        <v>0.2</v>
      </c>
    </row>
    <row r="91" spans="1:68" x14ac:dyDescent="0.2">
      <c r="A91" s="215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6"/>
      <c r="P91" s="205" t="s">
        <v>72</v>
      </c>
      <c r="Q91" s="206"/>
      <c r="R91" s="206"/>
      <c r="S91" s="206"/>
      <c r="T91" s="206"/>
      <c r="U91" s="206"/>
      <c r="V91" s="207"/>
      <c r="W91" s="37" t="s">
        <v>70</v>
      </c>
      <c r="X91" s="201">
        <f>IFERROR(SUM(X85:X90),"0")</f>
        <v>154</v>
      </c>
      <c r="Y91" s="201">
        <f>IFERROR(SUM(Y85:Y90),"0")</f>
        <v>154</v>
      </c>
      <c r="Z91" s="201">
        <f>IFERROR(IF(Z85="",0,Z85),"0")+IFERROR(IF(Z86="",0,Z86),"0")+IFERROR(IF(Z87="",0,Z87),"0")+IFERROR(IF(Z88="",0,Z88),"0")+IFERROR(IF(Z89="",0,Z89),"0")+IFERROR(IF(Z90="",0,Z90),"0")</f>
        <v>2.75352</v>
      </c>
      <c r="AA91" s="202"/>
      <c r="AB91" s="202"/>
      <c r="AC91" s="202"/>
    </row>
    <row r="92" spans="1:68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6"/>
      <c r="P92" s="205" t="s">
        <v>72</v>
      </c>
      <c r="Q92" s="206"/>
      <c r="R92" s="206"/>
      <c r="S92" s="206"/>
      <c r="T92" s="206"/>
      <c r="U92" s="206"/>
      <c r="V92" s="207"/>
      <c r="W92" s="37" t="s">
        <v>73</v>
      </c>
      <c r="X92" s="201">
        <f>IFERROR(SUMPRODUCT(X85:X90*H85:H90),"0")</f>
        <v>557.76</v>
      </c>
      <c r="Y92" s="201">
        <f>IFERROR(SUMPRODUCT(Y85:Y90*H85:H90),"0")</f>
        <v>557.76</v>
      </c>
      <c r="Z92" s="37"/>
      <c r="AA92" s="202"/>
      <c r="AB92" s="202"/>
      <c r="AC92" s="202"/>
    </row>
    <row r="93" spans="1:68" ht="16.5" hidden="1" customHeight="1" x14ac:dyDescent="0.25">
      <c r="A93" s="210" t="s">
        <v>164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4"/>
      <c r="AB93" s="194"/>
      <c r="AC93" s="194"/>
    </row>
    <row r="94" spans="1:68" ht="14.25" hidden="1" customHeight="1" x14ac:dyDescent="0.25">
      <c r="A94" s="212" t="s">
        <v>165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195"/>
      <c r="AB94" s="195"/>
      <c r="AC94" s="195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13">
        <v>4607025784012</v>
      </c>
      <c r="E95" s="214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18"/>
      <c r="R95" s="218"/>
      <c r="S95" s="218"/>
      <c r="T95" s="219"/>
      <c r="U95" s="34"/>
      <c r="V95" s="34"/>
      <c r="W95" s="35" t="s">
        <v>70</v>
      </c>
      <c r="X95" s="199">
        <v>28</v>
      </c>
      <c r="Y95" s="200">
        <f>IFERROR(IF(X95="","",X95),"")</f>
        <v>28</v>
      </c>
      <c r="Z95" s="36">
        <f>IFERROR(IF(X95="","",X95*0.00936),"")</f>
        <v>0.26207999999999998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69.753600000000006</v>
      </c>
      <c r="BN95" s="67">
        <f>IFERROR(Y95*I95,"0")</f>
        <v>69.753600000000006</v>
      </c>
      <c r="BO95" s="67">
        <f>IFERROR(X95/J95,"0")</f>
        <v>0.22222222222222221</v>
      </c>
      <c r="BP95" s="67">
        <f>IFERROR(Y95/J95,"0")</f>
        <v>0.22222222222222221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13">
        <v>4607025784319</v>
      </c>
      <c r="E96" s="214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18"/>
      <c r="R96" s="218"/>
      <c r="S96" s="218"/>
      <c r="T96" s="219"/>
      <c r="U96" s="34"/>
      <c r="V96" s="34"/>
      <c r="W96" s="35" t="s">
        <v>70</v>
      </c>
      <c r="X96" s="199">
        <v>28</v>
      </c>
      <c r="Y96" s="200">
        <f>IFERROR(IF(X96="","",X96),"")</f>
        <v>28</v>
      </c>
      <c r="Z96" s="36">
        <f>IFERROR(IF(X96="","",X96*0.01788),"")</f>
        <v>0.50063999999999997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118.83199999999999</v>
      </c>
      <c r="BN96" s="67">
        <f>IFERROR(Y96*I96,"0")</f>
        <v>118.83199999999999</v>
      </c>
      <c r="BO96" s="67">
        <f>IFERROR(X96/J96,"0")</f>
        <v>0.4</v>
      </c>
      <c r="BP96" s="67">
        <f>IFERROR(Y96/J96,"0")</f>
        <v>0.4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13">
        <v>4607111035370</v>
      </c>
      <c r="E97" s="214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9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18"/>
      <c r="R97" s="218"/>
      <c r="S97" s="218"/>
      <c r="T97" s="219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5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6"/>
      <c r="P98" s="205" t="s">
        <v>72</v>
      </c>
      <c r="Q98" s="206"/>
      <c r="R98" s="206"/>
      <c r="S98" s="206"/>
      <c r="T98" s="206"/>
      <c r="U98" s="206"/>
      <c r="V98" s="207"/>
      <c r="W98" s="37" t="s">
        <v>70</v>
      </c>
      <c r="X98" s="201">
        <f>IFERROR(SUM(X95:X97),"0")</f>
        <v>56</v>
      </c>
      <c r="Y98" s="201">
        <f>IFERROR(SUM(Y95:Y97),"0")</f>
        <v>56</v>
      </c>
      <c r="Z98" s="201">
        <f>IFERROR(IF(Z95="",0,Z95),"0")+IFERROR(IF(Z96="",0,Z96),"0")+IFERROR(IF(Z97="",0,Z97),"0")</f>
        <v>0.76271999999999995</v>
      </c>
      <c r="AA98" s="202"/>
      <c r="AB98" s="202"/>
      <c r="AC98" s="202"/>
    </row>
    <row r="99" spans="1:68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6"/>
      <c r="P99" s="205" t="s">
        <v>72</v>
      </c>
      <c r="Q99" s="206"/>
      <c r="R99" s="206"/>
      <c r="S99" s="206"/>
      <c r="T99" s="206"/>
      <c r="U99" s="206"/>
      <c r="V99" s="207"/>
      <c r="W99" s="37" t="s">
        <v>73</v>
      </c>
      <c r="X99" s="201">
        <f>IFERROR(SUMPRODUCT(X95:X97*H95:H97),"0")</f>
        <v>161.28</v>
      </c>
      <c r="Y99" s="201">
        <f>IFERROR(SUMPRODUCT(Y95:Y97*H95:H97),"0")</f>
        <v>161.28</v>
      </c>
      <c r="Z99" s="37"/>
      <c r="AA99" s="202"/>
      <c r="AB99" s="202"/>
      <c r="AC99" s="202"/>
    </row>
    <row r="100" spans="1:68" ht="16.5" hidden="1" customHeight="1" x14ac:dyDescent="0.25">
      <c r="A100" s="210" t="s">
        <v>172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4"/>
      <c r="AB100" s="194"/>
      <c r="AC100" s="194"/>
    </row>
    <row r="101" spans="1:68" ht="14.25" hidden="1" customHeight="1" x14ac:dyDescent="0.25">
      <c r="A101" s="212" t="s">
        <v>64</v>
      </c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195"/>
      <c r="AB101" s="195"/>
      <c r="AC101" s="195"/>
    </row>
    <row r="102" spans="1:68" ht="27" hidden="1" customHeight="1" x14ac:dyDescent="0.25">
      <c r="A102" s="54" t="s">
        <v>173</v>
      </c>
      <c r="B102" s="54" t="s">
        <v>174</v>
      </c>
      <c r="C102" s="31">
        <v>4301070975</v>
      </c>
      <c r="D102" s="213">
        <v>4607111033970</v>
      </c>
      <c r="E102" s="214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18"/>
      <c r="R102" s="218"/>
      <c r="S102" s="218"/>
      <c r="T102" s="219"/>
      <c r="U102" s="34"/>
      <c r="V102" s="34"/>
      <c r="W102" s="35" t="s">
        <v>70</v>
      </c>
      <c r="X102" s="199">
        <v>0</v>
      </c>
      <c r="Y102" s="200">
        <f t="shared" ref="Y102:Y110" si="12">IFERROR(IF(X102="","",X102),"")</f>
        <v>0</v>
      </c>
      <c r="Z102" s="36">
        <f t="shared" ref="Z102:Z110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0</v>
      </c>
      <c r="BN102" s="67">
        <f t="shared" ref="BN102:BN110" si="15">IFERROR(Y102*I102,"0")</f>
        <v>0</v>
      </c>
      <c r="BO102" s="67">
        <f t="shared" ref="BO102:BO110" si="16">IFERROR(X102/J102,"0")</f>
        <v>0</v>
      </c>
      <c r="BP102" s="67">
        <f t="shared" ref="BP102:BP110" si="17">IFERROR(Y102/J102,"0")</f>
        <v>0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13">
        <v>4607111039262</v>
      </c>
      <c r="E103" s="214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18"/>
      <c r="R103" s="218"/>
      <c r="S103" s="218"/>
      <c r="T103" s="219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13">
        <v>4607111034144</v>
      </c>
      <c r="E104" s="214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18"/>
      <c r="R104" s="218"/>
      <c r="S104" s="218"/>
      <c r="T104" s="219"/>
      <c r="U104" s="34"/>
      <c r="V104" s="34"/>
      <c r="W104" s="35" t="s">
        <v>70</v>
      </c>
      <c r="X104" s="199">
        <v>24</v>
      </c>
      <c r="Y104" s="200">
        <f t="shared" si="12"/>
        <v>24</v>
      </c>
      <c r="Z104" s="36">
        <f t="shared" si="13"/>
        <v>0.372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hidden="1" customHeight="1" x14ac:dyDescent="0.25">
      <c r="A105" s="54" t="s">
        <v>183</v>
      </c>
      <c r="B105" s="54" t="s">
        <v>184</v>
      </c>
      <c r="C105" s="31">
        <v>4301071038</v>
      </c>
      <c r="D105" s="213">
        <v>4607111039248</v>
      </c>
      <c r="E105" s="214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18"/>
      <c r="R105" s="218"/>
      <c r="S105" s="218"/>
      <c r="T105" s="219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185</v>
      </c>
      <c r="B106" s="54" t="s">
        <v>186</v>
      </c>
      <c r="C106" s="31">
        <v>4301070973</v>
      </c>
      <c r="D106" s="213">
        <v>4607111033987</v>
      </c>
      <c r="E106" s="214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18"/>
      <c r="R106" s="218"/>
      <c r="S106" s="218"/>
      <c r="T106" s="219"/>
      <c r="U106" s="34"/>
      <c r="V106" s="34"/>
      <c r="W106" s="35" t="s">
        <v>70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13">
        <v>4607111039293</v>
      </c>
      <c r="E107" s="214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18"/>
      <c r="R107" s="218"/>
      <c r="S107" s="218"/>
      <c r="T107" s="219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13">
        <v>4607111034151</v>
      </c>
      <c r="E108" s="214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18"/>
      <c r="R108" s="218"/>
      <c r="S108" s="218"/>
      <c r="T108" s="219"/>
      <c r="U108" s="34"/>
      <c r="V108" s="34"/>
      <c r="W108" s="35" t="s">
        <v>70</v>
      </c>
      <c r="X108" s="199">
        <v>12</v>
      </c>
      <c r="Y108" s="200">
        <f t="shared" si="12"/>
        <v>12</v>
      </c>
      <c r="Z108" s="36">
        <f t="shared" si="13"/>
        <v>0.186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89.831999999999994</v>
      </c>
      <c r="BN108" s="67">
        <f t="shared" si="15"/>
        <v>89.831999999999994</v>
      </c>
      <c r="BO108" s="67">
        <f t="shared" si="16"/>
        <v>0.14285714285714285</v>
      </c>
      <c r="BP108" s="67">
        <f t="shared" si="17"/>
        <v>0.14285714285714285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13">
        <v>4607111039279</v>
      </c>
      <c r="E109" s="214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18"/>
      <c r="R109" s="218"/>
      <c r="S109" s="218"/>
      <c r="T109" s="219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13">
        <v>4607111037435</v>
      </c>
      <c r="E110" s="214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18"/>
      <c r="R110" s="218"/>
      <c r="S110" s="218"/>
      <c r="T110" s="219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5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6"/>
      <c r="P111" s="205" t="s">
        <v>72</v>
      </c>
      <c r="Q111" s="206"/>
      <c r="R111" s="206"/>
      <c r="S111" s="206"/>
      <c r="T111" s="206"/>
      <c r="U111" s="206"/>
      <c r="V111" s="207"/>
      <c r="W111" s="37" t="s">
        <v>70</v>
      </c>
      <c r="X111" s="201">
        <f>IFERROR(SUM(X102:X110),"0")</f>
        <v>36</v>
      </c>
      <c r="Y111" s="201">
        <f>IFERROR(SUM(Y102:Y110),"0")</f>
        <v>36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0.55800000000000005</v>
      </c>
      <c r="AA111" s="202"/>
      <c r="AB111" s="202"/>
      <c r="AC111" s="202"/>
    </row>
    <row r="112" spans="1:68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6"/>
      <c r="P112" s="205" t="s">
        <v>72</v>
      </c>
      <c r="Q112" s="206"/>
      <c r="R112" s="206"/>
      <c r="S112" s="206"/>
      <c r="T112" s="206"/>
      <c r="U112" s="206"/>
      <c r="V112" s="207"/>
      <c r="W112" s="37" t="s">
        <v>73</v>
      </c>
      <c r="X112" s="201">
        <f>IFERROR(SUMPRODUCT(X102:X110*H102:H110),"0")</f>
        <v>259.20000000000005</v>
      </c>
      <c r="Y112" s="201">
        <f>IFERROR(SUMPRODUCT(Y102:Y110*H102:H110),"0")</f>
        <v>259.20000000000005</v>
      </c>
      <c r="Z112" s="37"/>
      <c r="AA112" s="202"/>
      <c r="AB112" s="202"/>
      <c r="AC112" s="202"/>
    </row>
    <row r="113" spans="1:68" ht="16.5" hidden="1" customHeight="1" x14ac:dyDescent="0.25">
      <c r="A113" s="210" t="s">
        <v>195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4"/>
      <c r="AB113" s="194"/>
      <c r="AC113" s="194"/>
    </row>
    <row r="114" spans="1:68" ht="14.25" hidden="1" customHeight="1" x14ac:dyDescent="0.25">
      <c r="A114" s="212" t="s">
        <v>142</v>
      </c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13">
        <v>4607111034014</v>
      </c>
      <c r="E115" s="214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2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18"/>
      <c r="R115" s="218"/>
      <c r="S115" s="218"/>
      <c r="T115" s="219"/>
      <c r="U115" s="34"/>
      <c r="V115" s="34"/>
      <c r="W115" s="35" t="s">
        <v>70</v>
      </c>
      <c r="X115" s="199">
        <v>56</v>
      </c>
      <c r="Y115" s="200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13">
        <v>4607111033994</v>
      </c>
      <c r="E116" s="214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18"/>
      <c r="R116" s="218"/>
      <c r="S116" s="218"/>
      <c r="T116" s="219"/>
      <c r="U116" s="34"/>
      <c r="V116" s="34"/>
      <c r="W116" s="35" t="s">
        <v>70</v>
      </c>
      <c r="X116" s="199">
        <v>42</v>
      </c>
      <c r="Y116" s="200">
        <f>IFERROR(IF(X116="","",X116),"")</f>
        <v>42</v>
      </c>
      <c r="Z116" s="36">
        <f>IFERROR(IF(X116="","",X116*0.01788),"")</f>
        <v>0.75095999999999996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155.55119999999999</v>
      </c>
      <c r="BN116" s="67">
        <f>IFERROR(Y116*I116,"0")</f>
        <v>155.55119999999999</v>
      </c>
      <c r="BO116" s="67">
        <f>IFERROR(X116/J116,"0")</f>
        <v>0.6</v>
      </c>
      <c r="BP116" s="67">
        <f>IFERROR(Y116/J116,"0")</f>
        <v>0.6</v>
      </c>
    </row>
    <row r="117" spans="1:68" x14ac:dyDescent="0.2">
      <c r="A117" s="215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6"/>
      <c r="P117" s="205" t="s">
        <v>72</v>
      </c>
      <c r="Q117" s="206"/>
      <c r="R117" s="206"/>
      <c r="S117" s="206"/>
      <c r="T117" s="206"/>
      <c r="U117" s="206"/>
      <c r="V117" s="207"/>
      <c r="W117" s="37" t="s">
        <v>70</v>
      </c>
      <c r="X117" s="201">
        <f>IFERROR(SUM(X115:X116),"0")</f>
        <v>98</v>
      </c>
      <c r="Y117" s="201">
        <f>IFERROR(SUM(Y115:Y116),"0")</f>
        <v>98</v>
      </c>
      <c r="Z117" s="201">
        <f>IFERROR(IF(Z115="",0,Z115),"0")+IFERROR(IF(Z116="",0,Z116),"0")</f>
        <v>1.75224</v>
      </c>
      <c r="AA117" s="202"/>
      <c r="AB117" s="202"/>
      <c r="AC117" s="202"/>
    </row>
    <row r="118" spans="1:68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6"/>
      <c r="P118" s="205" t="s">
        <v>72</v>
      </c>
      <c r="Q118" s="206"/>
      <c r="R118" s="206"/>
      <c r="S118" s="206"/>
      <c r="T118" s="206"/>
      <c r="U118" s="206"/>
      <c r="V118" s="207"/>
      <c r="W118" s="37" t="s">
        <v>73</v>
      </c>
      <c r="X118" s="201">
        <f>IFERROR(SUMPRODUCT(X115:X116*H115:H116),"0")</f>
        <v>294</v>
      </c>
      <c r="Y118" s="201">
        <f>IFERROR(SUMPRODUCT(Y115:Y116*H115:H116),"0")</f>
        <v>294</v>
      </c>
      <c r="Z118" s="37"/>
      <c r="AA118" s="202"/>
      <c r="AB118" s="202"/>
      <c r="AC118" s="202"/>
    </row>
    <row r="119" spans="1:68" ht="16.5" hidden="1" customHeight="1" x14ac:dyDescent="0.25">
      <c r="A119" s="210" t="s">
        <v>200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4"/>
      <c r="AB119" s="194"/>
      <c r="AC119" s="194"/>
    </row>
    <row r="120" spans="1:68" ht="14.25" hidden="1" customHeight="1" x14ac:dyDescent="0.25">
      <c r="A120" s="212" t="s">
        <v>142</v>
      </c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195"/>
      <c r="AB120" s="195"/>
      <c r="AC120" s="195"/>
    </row>
    <row r="121" spans="1:68" ht="27" hidden="1" customHeight="1" x14ac:dyDescent="0.25">
      <c r="A121" s="54" t="s">
        <v>201</v>
      </c>
      <c r="B121" s="54" t="s">
        <v>202</v>
      </c>
      <c r="C121" s="31">
        <v>4301135311</v>
      </c>
      <c r="D121" s="213">
        <v>4607111039095</v>
      </c>
      <c r="E121" s="214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18"/>
      <c r="R121" s="218"/>
      <c r="S121" s="218"/>
      <c r="T121" s="219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13">
        <v>4607111034199</v>
      </c>
      <c r="E122" s="214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18"/>
      <c r="R122" s="218"/>
      <c r="S122" s="218"/>
      <c r="T122" s="219"/>
      <c r="U122" s="34"/>
      <c r="V122" s="34"/>
      <c r="W122" s="35" t="s">
        <v>70</v>
      </c>
      <c r="X122" s="199">
        <v>98</v>
      </c>
      <c r="Y122" s="200">
        <f>IFERROR(IF(X122="","",X122),"")</f>
        <v>98</v>
      </c>
      <c r="Z122" s="36">
        <f>IFERROR(IF(X122="","",X122*0.01788),"")</f>
        <v>1.75224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362.95279999999997</v>
      </c>
      <c r="BN122" s="67">
        <f>IFERROR(Y122*I122,"0")</f>
        <v>362.95279999999997</v>
      </c>
      <c r="BO122" s="67">
        <f>IFERROR(X122/J122,"0")</f>
        <v>1.4</v>
      </c>
      <c r="BP122" s="67">
        <f>IFERROR(Y122/J122,"0")</f>
        <v>1.4</v>
      </c>
    </row>
    <row r="123" spans="1:68" x14ac:dyDescent="0.2">
      <c r="A123" s="215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6"/>
      <c r="P123" s="205" t="s">
        <v>72</v>
      </c>
      <c r="Q123" s="206"/>
      <c r="R123" s="206"/>
      <c r="S123" s="206"/>
      <c r="T123" s="206"/>
      <c r="U123" s="206"/>
      <c r="V123" s="207"/>
      <c r="W123" s="37" t="s">
        <v>70</v>
      </c>
      <c r="X123" s="201">
        <f>IFERROR(SUM(X121:X122),"0")</f>
        <v>98</v>
      </c>
      <c r="Y123" s="201">
        <f>IFERROR(SUM(Y121:Y122),"0")</f>
        <v>98</v>
      </c>
      <c r="Z123" s="201">
        <f>IFERROR(IF(Z121="",0,Z121),"0")+IFERROR(IF(Z122="",0,Z122),"0")</f>
        <v>1.75224</v>
      </c>
      <c r="AA123" s="202"/>
      <c r="AB123" s="202"/>
      <c r="AC123" s="202"/>
    </row>
    <row r="124" spans="1:68" x14ac:dyDescent="0.2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6"/>
      <c r="P124" s="205" t="s">
        <v>72</v>
      </c>
      <c r="Q124" s="206"/>
      <c r="R124" s="206"/>
      <c r="S124" s="206"/>
      <c r="T124" s="206"/>
      <c r="U124" s="206"/>
      <c r="V124" s="207"/>
      <c r="W124" s="37" t="s">
        <v>73</v>
      </c>
      <c r="X124" s="201">
        <f>IFERROR(SUMPRODUCT(X121:X122*H121:H122),"0")</f>
        <v>294</v>
      </c>
      <c r="Y124" s="201">
        <f>IFERROR(SUMPRODUCT(Y121:Y122*H121:H122),"0")</f>
        <v>294</v>
      </c>
      <c r="Z124" s="37"/>
      <c r="AA124" s="202"/>
      <c r="AB124" s="202"/>
      <c r="AC124" s="202"/>
    </row>
    <row r="125" spans="1:68" ht="16.5" hidden="1" customHeight="1" x14ac:dyDescent="0.25">
      <c r="A125" s="210" t="s">
        <v>205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4"/>
      <c r="AB125" s="194"/>
      <c r="AC125" s="194"/>
    </row>
    <row r="126" spans="1:68" ht="14.25" hidden="1" customHeight="1" x14ac:dyDescent="0.25">
      <c r="A126" s="212" t="s">
        <v>142</v>
      </c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195"/>
      <c r="AB126" s="195"/>
      <c r="AC126" s="195"/>
    </row>
    <row r="127" spans="1:68" ht="27" hidden="1" customHeight="1" x14ac:dyDescent="0.25">
      <c r="A127" s="54" t="s">
        <v>206</v>
      </c>
      <c r="B127" s="54" t="s">
        <v>207</v>
      </c>
      <c r="C127" s="31">
        <v>4301135178</v>
      </c>
      <c r="D127" s="213">
        <v>4607111034816</v>
      </c>
      <c r="E127" s="214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18"/>
      <c r="R127" s="218"/>
      <c r="S127" s="218"/>
      <c r="T127" s="219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13">
        <v>4607111034380</v>
      </c>
      <c r="E128" s="214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18"/>
      <c r="R128" s="218"/>
      <c r="S128" s="218"/>
      <c r="T128" s="219"/>
      <c r="U128" s="34"/>
      <c r="V128" s="34"/>
      <c r="W128" s="35" t="s">
        <v>70</v>
      </c>
      <c r="X128" s="199">
        <v>14</v>
      </c>
      <c r="Y128" s="200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45.919999999999995</v>
      </c>
      <c r="BN128" s="67">
        <f>IFERROR(Y128*I128,"0")</f>
        <v>45.919999999999995</v>
      </c>
      <c r="BO128" s="67">
        <f>IFERROR(X128/J128,"0")</f>
        <v>0.2</v>
      </c>
      <c r="BP128" s="67">
        <f>IFERROR(Y128/J128,"0")</f>
        <v>0.2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13">
        <v>4607111034397</v>
      </c>
      <c r="E129" s="214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3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18"/>
      <c r="R129" s="218"/>
      <c r="S129" s="218"/>
      <c r="T129" s="219"/>
      <c r="U129" s="34"/>
      <c r="V129" s="34"/>
      <c r="W129" s="35" t="s">
        <v>70</v>
      </c>
      <c r="X129" s="199">
        <v>28</v>
      </c>
      <c r="Y129" s="200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15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6"/>
      <c r="P130" s="205" t="s">
        <v>72</v>
      </c>
      <c r="Q130" s="206"/>
      <c r="R130" s="206"/>
      <c r="S130" s="206"/>
      <c r="T130" s="206"/>
      <c r="U130" s="206"/>
      <c r="V130" s="207"/>
      <c r="W130" s="37" t="s">
        <v>70</v>
      </c>
      <c r="X130" s="201">
        <f>IFERROR(SUM(X127:X129),"0")</f>
        <v>42</v>
      </c>
      <c r="Y130" s="201">
        <f>IFERROR(SUM(Y127:Y129),"0")</f>
        <v>42</v>
      </c>
      <c r="Z130" s="201">
        <f>IFERROR(IF(Z127="",0,Z127),"0")+IFERROR(IF(Z128="",0,Z128),"0")+IFERROR(IF(Z129="",0,Z129),"0")</f>
        <v>0.75095999999999996</v>
      </c>
      <c r="AA130" s="202"/>
      <c r="AB130" s="202"/>
      <c r="AC130" s="202"/>
    </row>
    <row r="131" spans="1:68" x14ac:dyDescent="0.2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6"/>
      <c r="P131" s="205" t="s">
        <v>72</v>
      </c>
      <c r="Q131" s="206"/>
      <c r="R131" s="206"/>
      <c r="S131" s="206"/>
      <c r="T131" s="206"/>
      <c r="U131" s="206"/>
      <c r="V131" s="207"/>
      <c r="W131" s="37" t="s">
        <v>73</v>
      </c>
      <c r="X131" s="201">
        <f>IFERROR(SUMPRODUCT(X127:X129*H127:H129),"0")</f>
        <v>126</v>
      </c>
      <c r="Y131" s="201">
        <f>IFERROR(SUMPRODUCT(Y127:Y129*H127:H129),"0")</f>
        <v>126</v>
      </c>
      <c r="Z131" s="37"/>
      <c r="AA131" s="202"/>
      <c r="AB131" s="202"/>
      <c r="AC131" s="202"/>
    </row>
    <row r="132" spans="1:68" ht="16.5" hidden="1" customHeight="1" x14ac:dyDescent="0.25">
      <c r="A132" s="210" t="s">
        <v>212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4"/>
      <c r="AB132" s="194"/>
      <c r="AC132" s="194"/>
    </row>
    <row r="133" spans="1:68" ht="14.25" hidden="1" customHeight="1" x14ac:dyDescent="0.25">
      <c r="A133" s="212" t="s">
        <v>142</v>
      </c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13">
        <v>4607111035806</v>
      </c>
      <c r="E134" s="214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8"/>
      <c r="R134" s="218"/>
      <c r="S134" s="218"/>
      <c r="T134" s="219"/>
      <c r="U134" s="34"/>
      <c r="V134" s="34"/>
      <c r="W134" s="35" t="s">
        <v>70</v>
      </c>
      <c r="X134" s="199">
        <v>14</v>
      </c>
      <c r="Y134" s="200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51.850399999999993</v>
      </c>
      <c r="BN134" s="67">
        <f>IFERROR(Y134*I134,"0")</f>
        <v>51.850399999999993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15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6"/>
      <c r="P135" s="205" t="s">
        <v>72</v>
      </c>
      <c r="Q135" s="206"/>
      <c r="R135" s="206"/>
      <c r="S135" s="206"/>
      <c r="T135" s="206"/>
      <c r="U135" s="206"/>
      <c r="V135" s="207"/>
      <c r="W135" s="37" t="s">
        <v>70</v>
      </c>
      <c r="X135" s="201">
        <f>IFERROR(SUM(X134:X134),"0")</f>
        <v>14</v>
      </c>
      <c r="Y135" s="201">
        <f>IFERROR(SUM(Y134:Y134),"0")</f>
        <v>14</v>
      </c>
      <c r="Z135" s="201">
        <f>IFERROR(IF(Z134="",0,Z134),"0")</f>
        <v>0.25031999999999999</v>
      </c>
      <c r="AA135" s="202"/>
      <c r="AB135" s="202"/>
      <c r="AC135" s="202"/>
    </row>
    <row r="136" spans="1:68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6"/>
      <c r="P136" s="205" t="s">
        <v>72</v>
      </c>
      <c r="Q136" s="206"/>
      <c r="R136" s="206"/>
      <c r="S136" s="206"/>
      <c r="T136" s="206"/>
      <c r="U136" s="206"/>
      <c r="V136" s="207"/>
      <c r="W136" s="37" t="s">
        <v>73</v>
      </c>
      <c r="X136" s="201">
        <f>IFERROR(SUMPRODUCT(X134:X134*H134:H134),"0")</f>
        <v>42</v>
      </c>
      <c r="Y136" s="201">
        <f>IFERROR(SUMPRODUCT(Y134:Y134*H134:H134),"0")</f>
        <v>42</v>
      </c>
      <c r="Z136" s="37"/>
      <c r="AA136" s="202"/>
      <c r="AB136" s="202"/>
      <c r="AC136" s="202"/>
    </row>
    <row r="137" spans="1:68" ht="16.5" hidden="1" customHeight="1" x14ac:dyDescent="0.25">
      <c r="A137" s="210" t="s">
        <v>215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4"/>
      <c r="AB137" s="194"/>
      <c r="AC137" s="194"/>
    </row>
    <row r="138" spans="1:68" ht="14.25" hidden="1" customHeight="1" x14ac:dyDescent="0.25">
      <c r="A138" s="212" t="s">
        <v>216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195"/>
      <c r="AB138" s="195"/>
      <c r="AC138" s="195"/>
    </row>
    <row r="139" spans="1:68" ht="27" hidden="1" customHeight="1" x14ac:dyDescent="0.25">
      <c r="A139" s="54" t="s">
        <v>217</v>
      </c>
      <c r="B139" s="54" t="s">
        <v>218</v>
      </c>
      <c r="C139" s="31">
        <v>4301071054</v>
      </c>
      <c r="D139" s="213">
        <v>4607111035639</v>
      </c>
      <c r="E139" s="214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5" t="s">
        <v>220</v>
      </c>
      <c r="Q139" s="218"/>
      <c r="R139" s="218"/>
      <c r="S139" s="218"/>
      <c r="T139" s="219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221</v>
      </c>
      <c r="B140" s="54" t="s">
        <v>222</v>
      </c>
      <c r="C140" s="31">
        <v>4301135540</v>
      </c>
      <c r="D140" s="213">
        <v>4607111035646</v>
      </c>
      <c r="E140" s="214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8"/>
      <c r="R140" s="218"/>
      <c r="S140" s="218"/>
      <c r="T140" s="219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15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6"/>
      <c r="P141" s="205" t="s">
        <v>72</v>
      </c>
      <c r="Q141" s="206"/>
      <c r="R141" s="206"/>
      <c r="S141" s="206"/>
      <c r="T141" s="206"/>
      <c r="U141" s="206"/>
      <c r="V141" s="207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hidden="1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6"/>
      <c r="P142" s="205" t="s">
        <v>72</v>
      </c>
      <c r="Q142" s="206"/>
      <c r="R142" s="206"/>
      <c r="S142" s="206"/>
      <c r="T142" s="206"/>
      <c r="U142" s="206"/>
      <c r="V142" s="207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hidden="1" customHeight="1" x14ac:dyDescent="0.25">
      <c r="A143" s="210" t="s">
        <v>223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4"/>
      <c r="AB143" s="194"/>
      <c r="AC143" s="194"/>
    </row>
    <row r="144" spans="1:68" ht="14.25" hidden="1" customHeight="1" x14ac:dyDescent="0.25">
      <c r="A144" s="212" t="s">
        <v>142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195"/>
      <c r="AB144" s="195"/>
      <c r="AC144" s="195"/>
    </row>
    <row r="145" spans="1:68" ht="27" hidden="1" customHeight="1" x14ac:dyDescent="0.25">
      <c r="A145" s="54" t="s">
        <v>224</v>
      </c>
      <c r="B145" s="54" t="s">
        <v>225</v>
      </c>
      <c r="C145" s="31">
        <v>4301135281</v>
      </c>
      <c r="D145" s="213">
        <v>4607111036568</v>
      </c>
      <c r="E145" s="214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8"/>
      <c r="R145" s="218"/>
      <c r="S145" s="218"/>
      <c r="T145" s="219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5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6"/>
      <c r="P146" s="205" t="s">
        <v>72</v>
      </c>
      <c r="Q146" s="206"/>
      <c r="R146" s="206"/>
      <c r="S146" s="206"/>
      <c r="T146" s="206"/>
      <c r="U146" s="206"/>
      <c r="V146" s="207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hidden="1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6"/>
      <c r="P147" s="205" t="s">
        <v>72</v>
      </c>
      <c r="Q147" s="206"/>
      <c r="R147" s="206"/>
      <c r="S147" s="206"/>
      <c r="T147" s="206"/>
      <c r="U147" s="206"/>
      <c r="V147" s="207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hidden="1" customHeight="1" x14ac:dyDescent="0.2">
      <c r="A148" s="282" t="s">
        <v>226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48"/>
      <c r="AB148" s="48"/>
      <c r="AC148" s="48"/>
    </row>
    <row r="149" spans="1:68" ht="16.5" hidden="1" customHeight="1" x14ac:dyDescent="0.25">
      <c r="A149" s="210" t="s">
        <v>227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4"/>
      <c r="AB149" s="194"/>
      <c r="AC149" s="194"/>
    </row>
    <row r="150" spans="1:68" ht="14.25" hidden="1" customHeight="1" x14ac:dyDescent="0.25">
      <c r="A150" s="212" t="s">
        <v>142</v>
      </c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195"/>
      <c r="AB150" s="195"/>
      <c r="AC150" s="195"/>
    </row>
    <row r="151" spans="1:68" ht="27" hidden="1" customHeight="1" x14ac:dyDescent="0.25">
      <c r="A151" s="54" t="s">
        <v>228</v>
      </c>
      <c r="B151" s="54" t="s">
        <v>229</v>
      </c>
      <c r="C151" s="31">
        <v>4301135679</v>
      </c>
      <c r="D151" s="213">
        <v>4620207490372</v>
      </c>
      <c r="E151" s="214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18"/>
      <c r="R151" s="218"/>
      <c r="S151" s="218"/>
      <c r="T151" s="219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231</v>
      </c>
      <c r="B152" s="54" t="s">
        <v>232</v>
      </c>
      <c r="C152" s="31">
        <v>4301135317</v>
      </c>
      <c r="D152" s="213">
        <v>4607111039057</v>
      </c>
      <c r="E152" s="214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29" t="s">
        <v>233</v>
      </c>
      <c r="Q152" s="218"/>
      <c r="R152" s="218"/>
      <c r="S152" s="218"/>
      <c r="T152" s="219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5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6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hidden="1" x14ac:dyDescent="0.2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6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hidden="1" customHeight="1" x14ac:dyDescent="0.25">
      <c r="A155" s="210" t="s">
        <v>234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194"/>
      <c r="AB155" s="194"/>
      <c r="AC155" s="194"/>
    </row>
    <row r="156" spans="1:68" ht="14.25" hidden="1" customHeight="1" x14ac:dyDescent="0.25">
      <c r="A156" s="212" t="s">
        <v>64</v>
      </c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195"/>
      <c r="AB156" s="195"/>
      <c r="AC156" s="195"/>
    </row>
    <row r="157" spans="1:68" ht="16.5" hidden="1" customHeight="1" x14ac:dyDescent="0.25">
      <c r="A157" s="54" t="s">
        <v>235</v>
      </c>
      <c r="B157" s="54" t="s">
        <v>236</v>
      </c>
      <c r="C157" s="31">
        <v>4301071062</v>
      </c>
      <c r="D157" s="213">
        <v>4607111036384</v>
      </c>
      <c r="E157" s="214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237</v>
      </c>
      <c r="Q157" s="218"/>
      <c r="R157" s="218"/>
      <c r="S157" s="218"/>
      <c r="T157" s="219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238</v>
      </c>
      <c r="B158" s="54" t="s">
        <v>239</v>
      </c>
      <c r="C158" s="31">
        <v>4301070956</v>
      </c>
      <c r="D158" s="213">
        <v>4640242180250</v>
      </c>
      <c r="E158" s="214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75" t="s">
        <v>240</v>
      </c>
      <c r="Q158" s="218"/>
      <c r="R158" s="218"/>
      <c r="S158" s="218"/>
      <c r="T158" s="219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13">
        <v>4607111036216</v>
      </c>
      <c r="E159" s="214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5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8"/>
      <c r="R159" s="218"/>
      <c r="S159" s="218"/>
      <c r="T159" s="219"/>
      <c r="U159" s="34"/>
      <c r="V159" s="34"/>
      <c r="W159" s="35" t="s">
        <v>70</v>
      </c>
      <c r="X159" s="199">
        <v>12</v>
      </c>
      <c r="Y159" s="200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63.192</v>
      </c>
      <c r="BN159" s="67">
        <f>IFERROR(Y159*I159,"0")</f>
        <v>63.192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hidden="1" customHeight="1" x14ac:dyDescent="0.25">
      <c r="A160" s="54" t="s">
        <v>243</v>
      </c>
      <c r="B160" s="54" t="s">
        <v>244</v>
      </c>
      <c r="C160" s="31">
        <v>4301071027</v>
      </c>
      <c r="D160" s="213">
        <v>4607111036278</v>
      </c>
      <c r="E160" s="214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6" t="s">
        <v>245</v>
      </c>
      <c r="Q160" s="218"/>
      <c r="R160" s="218"/>
      <c r="S160" s="218"/>
      <c r="T160" s="219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6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201">
        <f>IFERROR(SUM(X157:X160),"0")</f>
        <v>12</v>
      </c>
      <c r="Y161" s="201">
        <f>IFERROR(SUM(Y157:Y160),"0")</f>
        <v>12</v>
      </c>
      <c r="Z161" s="201">
        <f>IFERROR(IF(Z157="",0,Z157),"0")+IFERROR(IF(Z158="",0,Z158),"0")+IFERROR(IF(Z159="",0,Z159),"0")+IFERROR(IF(Z160="",0,Z160),"0")</f>
        <v>0.10391999999999998</v>
      </c>
      <c r="AA161" s="202"/>
      <c r="AB161" s="202"/>
      <c r="AC161" s="202"/>
    </row>
    <row r="162" spans="1:68" x14ac:dyDescent="0.2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6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201">
        <f>IFERROR(SUMPRODUCT(X157:X160*H157:H160),"0")</f>
        <v>60</v>
      </c>
      <c r="Y162" s="201">
        <f>IFERROR(SUMPRODUCT(Y157:Y160*H157:H160),"0")</f>
        <v>60</v>
      </c>
      <c r="Z162" s="37"/>
      <c r="AA162" s="202"/>
      <c r="AB162" s="202"/>
      <c r="AC162" s="202"/>
    </row>
    <row r="163" spans="1:68" ht="14.25" hidden="1" customHeight="1" x14ac:dyDescent="0.25">
      <c r="A163" s="212" t="s">
        <v>246</v>
      </c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195"/>
      <c r="AB163" s="195"/>
      <c r="AC163" s="195"/>
    </row>
    <row r="164" spans="1:68" ht="27" hidden="1" customHeight="1" x14ac:dyDescent="0.25">
      <c r="A164" s="54" t="s">
        <v>247</v>
      </c>
      <c r="B164" s="54" t="s">
        <v>248</v>
      </c>
      <c r="C164" s="31">
        <v>4301080153</v>
      </c>
      <c r="D164" s="213">
        <v>4607111036827</v>
      </c>
      <c r="E164" s="214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8"/>
      <c r="R164" s="218"/>
      <c r="S164" s="218"/>
      <c r="T164" s="219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249</v>
      </c>
      <c r="B165" s="54" t="s">
        <v>250</v>
      </c>
      <c r="C165" s="31">
        <v>4301080154</v>
      </c>
      <c r="D165" s="213">
        <v>4607111036834</v>
      </c>
      <c r="E165" s="214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8"/>
      <c r="R165" s="218"/>
      <c r="S165" s="218"/>
      <c r="T165" s="219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5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6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hidden="1" x14ac:dyDescent="0.2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6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hidden="1" customHeight="1" x14ac:dyDescent="0.2">
      <c r="A168" s="282" t="s">
        <v>251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48"/>
      <c r="AB168" s="48"/>
      <c r="AC168" s="48"/>
    </row>
    <row r="169" spans="1:68" ht="16.5" hidden="1" customHeight="1" x14ac:dyDescent="0.25">
      <c r="A169" s="210" t="s">
        <v>252</v>
      </c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194"/>
      <c r="AB169" s="194"/>
      <c r="AC169" s="194"/>
    </row>
    <row r="170" spans="1:68" ht="14.25" hidden="1" customHeight="1" x14ac:dyDescent="0.25">
      <c r="A170" s="212" t="s">
        <v>76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13">
        <v>4607111035721</v>
      </c>
      <c r="E171" s="214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4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8"/>
      <c r="R171" s="218"/>
      <c r="S171" s="218"/>
      <c r="T171" s="219"/>
      <c r="U171" s="34"/>
      <c r="V171" s="34"/>
      <c r="W171" s="35" t="s">
        <v>70</v>
      </c>
      <c r="X171" s="199">
        <v>14</v>
      </c>
      <c r="Y171" s="200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13">
        <v>4607111035691</v>
      </c>
      <c r="E172" s="214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8"/>
      <c r="R172" s="218"/>
      <c r="S172" s="218"/>
      <c r="T172" s="219"/>
      <c r="U172" s="34"/>
      <c r="V172" s="34"/>
      <c r="W172" s="35" t="s">
        <v>70</v>
      </c>
      <c r="X172" s="199">
        <v>140</v>
      </c>
      <c r="Y172" s="200">
        <f>IFERROR(IF(X172="","",X172),"")</f>
        <v>140</v>
      </c>
      <c r="Z172" s="36">
        <f>IFERROR(IF(X172="","",X172*0.01788),"")</f>
        <v>2.5032000000000001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474.32</v>
      </c>
      <c r="BN172" s="67">
        <f>IFERROR(Y172*I172,"0")</f>
        <v>474.32</v>
      </c>
      <c r="BO172" s="67">
        <f>IFERROR(X172/J172,"0")</f>
        <v>2</v>
      </c>
      <c r="BP172" s="67">
        <f>IFERROR(Y172/J172,"0")</f>
        <v>2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13">
        <v>4607111038487</v>
      </c>
      <c r="E173" s="214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8"/>
      <c r="R173" s="218"/>
      <c r="S173" s="218"/>
      <c r="T173" s="219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5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6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201">
        <f>IFERROR(SUM(X171:X173),"0")</f>
        <v>168</v>
      </c>
      <c r="Y174" s="201">
        <f>IFERROR(SUM(Y171:Y173),"0")</f>
        <v>168</v>
      </c>
      <c r="Z174" s="201">
        <f>IFERROR(IF(Z171="",0,Z171),"0")+IFERROR(IF(Z172="",0,Z172),"0")+IFERROR(IF(Z173="",0,Z173),"0")</f>
        <v>3.0038399999999998</v>
      </c>
      <c r="AA174" s="202"/>
      <c r="AB174" s="202"/>
      <c r="AC174" s="202"/>
    </row>
    <row r="175" spans="1:68" x14ac:dyDescent="0.2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6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201">
        <f>IFERROR(SUMPRODUCT(X171:X173*H171:H173),"0")</f>
        <v>504</v>
      </c>
      <c r="Y175" s="201">
        <f>IFERROR(SUMPRODUCT(Y171:Y173*H171:H173),"0")</f>
        <v>504</v>
      </c>
      <c r="Z175" s="37"/>
      <c r="AA175" s="202"/>
      <c r="AB175" s="202"/>
      <c r="AC175" s="202"/>
    </row>
    <row r="176" spans="1:68" ht="14.25" hidden="1" customHeight="1" x14ac:dyDescent="0.25">
      <c r="A176" s="212" t="s">
        <v>259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195"/>
      <c r="AB176" s="195"/>
      <c r="AC176" s="195"/>
    </row>
    <row r="177" spans="1:68" ht="27" hidden="1" customHeight="1" x14ac:dyDescent="0.25">
      <c r="A177" s="54" t="s">
        <v>260</v>
      </c>
      <c r="B177" s="54" t="s">
        <v>261</v>
      </c>
      <c r="C177" s="31">
        <v>4301051319</v>
      </c>
      <c r="D177" s="213">
        <v>4680115881204</v>
      </c>
      <c r="E177" s="214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8"/>
      <c r="R177" s="218"/>
      <c r="S177" s="218"/>
      <c r="T177" s="219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5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6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hidden="1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6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hidden="1" customHeight="1" x14ac:dyDescent="0.2">
      <c r="A180" s="282" t="s">
        <v>264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48"/>
      <c r="AB180" s="48"/>
      <c r="AC180" s="48"/>
    </row>
    <row r="181" spans="1:68" ht="16.5" hidden="1" customHeight="1" x14ac:dyDescent="0.25">
      <c r="A181" s="210" t="s">
        <v>265</v>
      </c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194"/>
      <c r="AB181" s="194"/>
      <c r="AC181" s="194"/>
    </row>
    <row r="182" spans="1:68" ht="14.25" hidden="1" customHeight="1" x14ac:dyDescent="0.25">
      <c r="A182" s="212" t="s">
        <v>64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195"/>
      <c r="AB182" s="195"/>
      <c r="AC182" s="195"/>
    </row>
    <row r="183" spans="1:68" ht="16.5" hidden="1" customHeight="1" x14ac:dyDescent="0.25">
      <c r="A183" s="54" t="s">
        <v>266</v>
      </c>
      <c r="B183" s="54" t="s">
        <v>267</v>
      </c>
      <c r="C183" s="31">
        <v>4301070948</v>
      </c>
      <c r="D183" s="213">
        <v>4607111037022</v>
      </c>
      <c r="E183" s="214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8"/>
      <c r="R183" s="218"/>
      <c r="S183" s="218"/>
      <c r="T183" s="219"/>
      <c r="U183" s="34"/>
      <c r="V183" s="34"/>
      <c r="W183" s="35" t="s">
        <v>70</v>
      </c>
      <c r="X183" s="199">
        <v>0</v>
      </c>
      <c r="Y183" s="200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268</v>
      </c>
      <c r="B184" s="54" t="s">
        <v>269</v>
      </c>
      <c r="C184" s="31">
        <v>4301070990</v>
      </c>
      <c r="D184" s="213">
        <v>4607111038494</v>
      </c>
      <c r="E184" s="214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8"/>
      <c r="R184" s="218"/>
      <c r="S184" s="218"/>
      <c r="T184" s="219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4301070966</v>
      </c>
      <c r="D185" s="213">
        <v>4607111038135</v>
      </c>
      <c r="E185" s="214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8"/>
      <c r="R185" s="218"/>
      <c r="S185" s="218"/>
      <c r="T185" s="219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215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6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201">
        <f>IFERROR(SUM(X183:X185),"0")</f>
        <v>0</v>
      </c>
      <c r="Y186" s="201">
        <f>IFERROR(SUM(Y183:Y185),"0")</f>
        <v>0</v>
      </c>
      <c r="Z186" s="201">
        <f>IFERROR(IF(Z183="",0,Z183),"0")+IFERROR(IF(Z184="",0,Z184),"0")+IFERROR(IF(Z185="",0,Z185),"0")</f>
        <v>0</v>
      </c>
      <c r="AA186" s="202"/>
      <c r="AB186" s="202"/>
      <c r="AC186" s="202"/>
    </row>
    <row r="187" spans="1:68" hidden="1" x14ac:dyDescent="0.2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6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201">
        <f>IFERROR(SUMPRODUCT(X183:X185*H183:H185),"0")</f>
        <v>0</v>
      </c>
      <c r="Y187" s="201">
        <f>IFERROR(SUMPRODUCT(Y183:Y185*H183:H185),"0")</f>
        <v>0</v>
      </c>
      <c r="Z187" s="37"/>
      <c r="AA187" s="202"/>
      <c r="AB187" s="202"/>
      <c r="AC187" s="202"/>
    </row>
    <row r="188" spans="1:68" ht="16.5" hidden="1" customHeight="1" x14ac:dyDescent="0.25">
      <c r="A188" s="210" t="s">
        <v>272</v>
      </c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194"/>
      <c r="AB188" s="194"/>
      <c r="AC188" s="194"/>
    </row>
    <row r="189" spans="1:68" ht="14.25" hidden="1" customHeight="1" x14ac:dyDescent="0.25">
      <c r="A189" s="212" t="s">
        <v>64</v>
      </c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195"/>
      <c r="AB189" s="195"/>
      <c r="AC189" s="195"/>
    </row>
    <row r="190" spans="1:68" ht="27" hidden="1" customHeight="1" x14ac:dyDescent="0.25">
      <c r="A190" s="54" t="s">
        <v>273</v>
      </c>
      <c r="B190" s="54" t="s">
        <v>274</v>
      </c>
      <c r="C190" s="31">
        <v>4301070996</v>
      </c>
      <c r="D190" s="213">
        <v>4607111038654</v>
      </c>
      <c r="E190" s="214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8"/>
      <c r="R190" s="218"/>
      <c r="S190" s="218"/>
      <c r="T190" s="219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4301070997</v>
      </c>
      <c r="D191" s="213">
        <v>4607111038586</v>
      </c>
      <c r="E191" s="214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8"/>
      <c r="R191" s="218"/>
      <c r="S191" s="218"/>
      <c r="T191" s="219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4301070962</v>
      </c>
      <c r="D192" s="213">
        <v>4607111038609</v>
      </c>
      <c r="E192" s="214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8"/>
      <c r="R192" s="218"/>
      <c r="S192" s="218"/>
      <c r="T192" s="219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4301070963</v>
      </c>
      <c r="D193" s="213">
        <v>4607111038630</v>
      </c>
      <c r="E193" s="214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8"/>
      <c r="R193" s="218"/>
      <c r="S193" s="218"/>
      <c r="T193" s="219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4301070959</v>
      </c>
      <c r="D194" s="213">
        <v>4607111038616</v>
      </c>
      <c r="E194" s="214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8"/>
      <c r="R194" s="218"/>
      <c r="S194" s="218"/>
      <c r="T194" s="219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4301070960</v>
      </c>
      <c r="D195" s="213">
        <v>4607111038623</v>
      </c>
      <c r="E195" s="214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8"/>
      <c r="R195" s="218"/>
      <c r="S195" s="218"/>
      <c r="T195" s="219"/>
      <c r="U195" s="34"/>
      <c r="V195" s="34"/>
      <c r="W195" s="35" t="s">
        <v>70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idden="1" x14ac:dyDescent="0.2">
      <c r="A196" s="215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6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201">
        <f>IFERROR(SUM(X190:X195),"0")</f>
        <v>0</v>
      </c>
      <c r="Y196" s="201">
        <f>IFERROR(SUM(Y190:Y195),"0")</f>
        <v>0</v>
      </c>
      <c r="Z196" s="201">
        <f>IFERROR(IF(Z190="",0,Z190),"0")+IFERROR(IF(Z191="",0,Z191),"0")+IFERROR(IF(Z192="",0,Z192),"0")+IFERROR(IF(Z193="",0,Z193),"0")+IFERROR(IF(Z194="",0,Z194),"0")+IFERROR(IF(Z195="",0,Z195),"0")</f>
        <v>0</v>
      </c>
      <c r="AA196" s="202"/>
      <c r="AB196" s="202"/>
      <c r="AC196" s="202"/>
    </row>
    <row r="197" spans="1:68" hidden="1" x14ac:dyDescent="0.2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6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201">
        <f>IFERROR(SUMPRODUCT(X190:X195*H190:H195),"0")</f>
        <v>0</v>
      </c>
      <c r="Y197" s="201">
        <f>IFERROR(SUMPRODUCT(Y190:Y195*H190:H195),"0")</f>
        <v>0</v>
      </c>
      <c r="Z197" s="37"/>
      <c r="AA197" s="202"/>
      <c r="AB197" s="202"/>
      <c r="AC197" s="202"/>
    </row>
    <row r="198" spans="1:68" ht="16.5" hidden="1" customHeight="1" x14ac:dyDescent="0.25">
      <c r="A198" s="210" t="s">
        <v>285</v>
      </c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194"/>
      <c r="AB198" s="194"/>
      <c r="AC198" s="194"/>
    </row>
    <row r="199" spans="1:68" ht="14.25" hidden="1" customHeight="1" x14ac:dyDescent="0.25">
      <c r="A199" s="212" t="s">
        <v>64</v>
      </c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195"/>
      <c r="AB199" s="195"/>
      <c r="AC199" s="195"/>
    </row>
    <row r="200" spans="1:68" ht="27" hidden="1" customHeight="1" x14ac:dyDescent="0.25">
      <c r="A200" s="54" t="s">
        <v>286</v>
      </c>
      <c r="B200" s="54" t="s">
        <v>287</v>
      </c>
      <c r="C200" s="31">
        <v>4301070915</v>
      </c>
      <c r="D200" s="213">
        <v>4607111035882</v>
      </c>
      <c r="E200" s="214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8"/>
      <c r="R200" s="218"/>
      <c r="S200" s="218"/>
      <c r="T200" s="219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13">
        <v>4607111035905</v>
      </c>
      <c r="E201" s="214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8"/>
      <c r="R201" s="218"/>
      <c r="S201" s="218"/>
      <c r="T201" s="219"/>
      <c r="U201" s="34"/>
      <c r="V201" s="34"/>
      <c r="W201" s="35" t="s">
        <v>70</v>
      </c>
      <c r="X201" s="199">
        <v>12</v>
      </c>
      <c r="Y201" s="200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213">
        <v>4607111035912</v>
      </c>
      <c r="E202" s="214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8"/>
      <c r="R202" s="218"/>
      <c r="S202" s="218"/>
      <c r="T202" s="219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4301070920</v>
      </c>
      <c r="D203" s="213">
        <v>4607111035929</v>
      </c>
      <c r="E203" s="214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8"/>
      <c r="R203" s="218"/>
      <c r="S203" s="218"/>
      <c r="T203" s="219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5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6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201">
        <f>IFERROR(SUM(X200:X203),"0")</f>
        <v>12</v>
      </c>
      <c r="Y204" s="201">
        <f>IFERROR(SUM(Y200:Y203),"0")</f>
        <v>12</v>
      </c>
      <c r="Z204" s="201">
        <f>IFERROR(IF(Z200="",0,Z200),"0")+IFERROR(IF(Z201="",0,Z201),"0")+IFERROR(IF(Z202="",0,Z202),"0")+IFERROR(IF(Z203="",0,Z203),"0")</f>
        <v>0.186</v>
      </c>
      <c r="AA204" s="202"/>
      <c r="AB204" s="202"/>
      <c r="AC204" s="202"/>
    </row>
    <row r="205" spans="1:68" x14ac:dyDescent="0.2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6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201">
        <f>IFERROR(SUMPRODUCT(X200:X203*H200:H203),"0")</f>
        <v>86.4</v>
      </c>
      <c r="Y205" s="201">
        <f>IFERROR(SUMPRODUCT(Y200:Y203*H200:H203),"0")</f>
        <v>86.4</v>
      </c>
      <c r="Z205" s="37"/>
      <c r="AA205" s="202"/>
      <c r="AB205" s="202"/>
      <c r="AC205" s="202"/>
    </row>
    <row r="206" spans="1:68" ht="16.5" hidden="1" customHeight="1" x14ac:dyDescent="0.25">
      <c r="A206" s="210" t="s">
        <v>294</v>
      </c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194"/>
      <c r="AB206" s="194"/>
      <c r="AC206" s="194"/>
    </row>
    <row r="207" spans="1:68" ht="14.25" hidden="1" customHeight="1" x14ac:dyDescent="0.25">
      <c r="A207" s="212" t="s">
        <v>64</v>
      </c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195"/>
      <c r="AB207" s="195"/>
      <c r="AC207" s="195"/>
    </row>
    <row r="208" spans="1:68" ht="16.5" hidden="1" customHeight="1" x14ac:dyDescent="0.25">
      <c r="A208" s="54" t="s">
        <v>295</v>
      </c>
      <c r="B208" s="54" t="s">
        <v>296</v>
      </c>
      <c r="C208" s="31">
        <v>4301071063</v>
      </c>
      <c r="D208" s="213">
        <v>4607111039019</v>
      </c>
      <c r="E208" s="214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7" t="s">
        <v>297</v>
      </c>
      <c r="Q208" s="218"/>
      <c r="R208" s="218"/>
      <c r="S208" s="218"/>
      <c r="T208" s="219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4301071000</v>
      </c>
      <c r="D209" s="213">
        <v>4607111038708</v>
      </c>
      <c r="E209" s="214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8"/>
      <c r="R209" s="218"/>
      <c r="S209" s="218"/>
      <c r="T209" s="219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5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6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hidden="1" x14ac:dyDescent="0.2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6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hidden="1" customHeight="1" x14ac:dyDescent="0.2">
      <c r="A212" s="282" t="s">
        <v>300</v>
      </c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48"/>
      <c r="AB212" s="48"/>
      <c r="AC212" s="48"/>
    </row>
    <row r="213" spans="1:68" ht="16.5" hidden="1" customHeight="1" x14ac:dyDescent="0.25">
      <c r="A213" s="210" t="s">
        <v>301</v>
      </c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  <c r="AA213" s="194"/>
      <c r="AB213" s="194"/>
      <c r="AC213" s="194"/>
    </row>
    <row r="214" spans="1:68" ht="14.25" hidden="1" customHeight="1" x14ac:dyDescent="0.25">
      <c r="A214" s="212" t="s">
        <v>64</v>
      </c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195"/>
      <c r="AB214" s="195"/>
      <c r="AC214" s="195"/>
    </row>
    <row r="215" spans="1:68" ht="27" hidden="1" customHeight="1" x14ac:dyDescent="0.25">
      <c r="A215" s="54" t="s">
        <v>302</v>
      </c>
      <c r="B215" s="54" t="s">
        <v>303</v>
      </c>
      <c r="C215" s="31">
        <v>4301071036</v>
      </c>
      <c r="D215" s="213">
        <v>4607111036162</v>
      </c>
      <c r="E215" s="214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7" t="s">
        <v>304</v>
      </c>
      <c r="Q215" s="218"/>
      <c r="R215" s="218"/>
      <c r="S215" s="218"/>
      <c r="T215" s="219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5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6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hidden="1" x14ac:dyDescent="0.2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6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hidden="1" customHeight="1" x14ac:dyDescent="0.2">
      <c r="A218" s="282" t="s">
        <v>305</v>
      </c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48"/>
      <c r="AB218" s="48"/>
      <c r="AC218" s="48"/>
    </row>
    <row r="219" spans="1:68" ht="16.5" hidden="1" customHeight="1" x14ac:dyDescent="0.25">
      <c r="A219" s="210" t="s">
        <v>306</v>
      </c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  <c r="AA219" s="194"/>
      <c r="AB219" s="194"/>
      <c r="AC219" s="194"/>
    </row>
    <row r="220" spans="1:68" ht="14.25" hidden="1" customHeight="1" x14ac:dyDescent="0.25">
      <c r="A220" s="212" t="s">
        <v>64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  <c r="AA220" s="195"/>
      <c r="AB220" s="195"/>
      <c r="AC220" s="195"/>
    </row>
    <row r="221" spans="1:68" ht="27" hidden="1" customHeight="1" x14ac:dyDescent="0.25">
      <c r="A221" s="54" t="s">
        <v>307</v>
      </c>
      <c r="B221" s="54" t="s">
        <v>308</v>
      </c>
      <c r="C221" s="31">
        <v>4301071029</v>
      </c>
      <c r="D221" s="213">
        <v>4607111035899</v>
      </c>
      <c r="E221" s="214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8"/>
      <c r="R221" s="218"/>
      <c r="S221" s="218"/>
      <c r="T221" s="219"/>
      <c r="U221" s="34"/>
      <c r="V221" s="34"/>
      <c r="W221" s="35" t="s">
        <v>70</v>
      </c>
      <c r="X221" s="199">
        <v>0</v>
      </c>
      <c r="Y221" s="20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309</v>
      </c>
      <c r="B222" s="54" t="s">
        <v>310</v>
      </c>
      <c r="C222" s="31">
        <v>4301070991</v>
      </c>
      <c r="D222" s="213">
        <v>4607111038180</v>
      </c>
      <c r="E222" s="214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8"/>
      <c r="R222" s="218"/>
      <c r="S222" s="218"/>
      <c r="T222" s="219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5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6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201">
        <f>IFERROR(SUM(X221:X222),"0")</f>
        <v>0</v>
      </c>
      <c r="Y223" s="201">
        <f>IFERROR(SUM(Y221:Y222),"0")</f>
        <v>0</v>
      </c>
      <c r="Z223" s="201">
        <f>IFERROR(IF(Z221="",0,Z221),"0")+IFERROR(IF(Z222="",0,Z222),"0")</f>
        <v>0</v>
      </c>
      <c r="AA223" s="202"/>
      <c r="AB223" s="202"/>
      <c r="AC223" s="202"/>
    </row>
    <row r="224" spans="1:68" hidden="1" x14ac:dyDescent="0.2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6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201">
        <f>IFERROR(SUMPRODUCT(X221:X222*H221:H222),"0")</f>
        <v>0</v>
      </c>
      <c r="Y224" s="201">
        <f>IFERROR(SUMPRODUCT(Y221:Y222*H221:H222),"0")</f>
        <v>0</v>
      </c>
      <c r="Z224" s="37"/>
      <c r="AA224" s="202"/>
      <c r="AB224" s="202"/>
      <c r="AC224" s="202"/>
    </row>
    <row r="225" spans="1:68" ht="27.75" hidden="1" customHeight="1" x14ac:dyDescent="0.2">
      <c r="A225" s="282" t="s">
        <v>311</v>
      </c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48"/>
      <c r="AB225" s="48"/>
      <c r="AC225" s="48"/>
    </row>
    <row r="226" spans="1:68" ht="16.5" hidden="1" customHeight="1" x14ac:dyDescent="0.25">
      <c r="A226" s="210" t="s">
        <v>312</v>
      </c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194"/>
      <c r="AB226" s="194"/>
      <c r="AC226" s="194"/>
    </row>
    <row r="227" spans="1:68" ht="14.25" hidden="1" customHeight="1" x14ac:dyDescent="0.25">
      <c r="A227" s="212" t="s">
        <v>142</v>
      </c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195"/>
      <c r="AB227" s="195"/>
      <c r="AC227" s="195"/>
    </row>
    <row r="228" spans="1:68" ht="37.5" hidden="1" customHeight="1" x14ac:dyDescent="0.25">
      <c r="A228" s="54" t="s">
        <v>313</v>
      </c>
      <c r="B228" s="54" t="s">
        <v>314</v>
      </c>
      <c r="C228" s="31">
        <v>4301135400</v>
      </c>
      <c r="D228" s="213">
        <v>4607111039361</v>
      </c>
      <c r="E228" s="214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18"/>
      <c r="R228" s="218"/>
      <c r="S228" s="218"/>
      <c r="T228" s="219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15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6"/>
      <c r="P229" s="205" t="s">
        <v>72</v>
      </c>
      <c r="Q229" s="206"/>
      <c r="R229" s="206"/>
      <c r="S229" s="206"/>
      <c r="T229" s="206"/>
      <c r="U229" s="206"/>
      <c r="V229" s="207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hidden="1" x14ac:dyDescent="0.2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6"/>
      <c r="P230" s="205" t="s">
        <v>72</v>
      </c>
      <c r="Q230" s="206"/>
      <c r="R230" s="206"/>
      <c r="S230" s="206"/>
      <c r="T230" s="206"/>
      <c r="U230" s="206"/>
      <c r="V230" s="207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hidden="1" customHeight="1" x14ac:dyDescent="0.2">
      <c r="A231" s="282" t="s">
        <v>227</v>
      </c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48"/>
      <c r="AB231" s="48"/>
      <c r="AC231" s="48"/>
    </row>
    <row r="232" spans="1:68" ht="16.5" hidden="1" customHeight="1" x14ac:dyDescent="0.25">
      <c r="A232" s="210" t="s">
        <v>227</v>
      </c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  <c r="AA232" s="194"/>
      <c r="AB232" s="194"/>
      <c r="AC232" s="194"/>
    </row>
    <row r="233" spans="1:68" ht="14.25" hidden="1" customHeight="1" x14ac:dyDescent="0.25">
      <c r="A233" s="212" t="s">
        <v>64</v>
      </c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  <c r="AA233" s="195"/>
      <c r="AB233" s="195"/>
      <c r="AC233" s="195"/>
    </row>
    <row r="234" spans="1:68" ht="27" customHeight="1" x14ac:dyDescent="0.25">
      <c r="A234" s="54" t="s">
        <v>316</v>
      </c>
      <c r="B234" s="54" t="s">
        <v>317</v>
      </c>
      <c r="C234" s="31">
        <v>4301071014</v>
      </c>
      <c r="D234" s="213">
        <v>4640242181264</v>
      </c>
      <c r="E234" s="214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62" t="s">
        <v>318</v>
      </c>
      <c r="Q234" s="218"/>
      <c r="R234" s="218"/>
      <c r="S234" s="218"/>
      <c r="T234" s="219"/>
      <c r="U234" s="34"/>
      <c r="V234" s="34"/>
      <c r="W234" s="35" t="s">
        <v>70</v>
      </c>
      <c r="X234" s="199">
        <v>12</v>
      </c>
      <c r="Y234" s="200">
        <f>IFERROR(IF(X234="","",X234),"")</f>
        <v>12</v>
      </c>
      <c r="Z234" s="36">
        <f>IFERROR(IF(X234="","",X234*0.0155),"")</f>
        <v>0.186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87.36</v>
      </c>
      <c r="BN234" s="67">
        <f>IFERROR(Y234*I234,"0")</f>
        <v>87.36</v>
      </c>
      <c r="BO234" s="67">
        <f>IFERROR(X234/J234,"0")</f>
        <v>0.14285714285714285</v>
      </c>
      <c r="BP234" s="67">
        <f>IFERROR(Y234/J234,"0")</f>
        <v>0.14285714285714285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13">
        <v>4640242181325</v>
      </c>
      <c r="E235" s="214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5" t="s">
        <v>321</v>
      </c>
      <c r="Q235" s="218"/>
      <c r="R235" s="218"/>
      <c r="S235" s="218"/>
      <c r="T235" s="219"/>
      <c r="U235" s="34"/>
      <c r="V235" s="34"/>
      <c r="W235" s="35" t="s">
        <v>70</v>
      </c>
      <c r="X235" s="199">
        <v>24</v>
      </c>
      <c r="Y235" s="200">
        <f>IFERROR(IF(X235="","",X235),"")</f>
        <v>24</v>
      </c>
      <c r="Z235" s="36">
        <f>IFERROR(IF(X235="","",X235*0.0155),"")</f>
        <v>0.372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174.72</v>
      </c>
      <c r="BN235" s="67">
        <f>IFERROR(Y235*I235,"0")</f>
        <v>174.72</v>
      </c>
      <c r="BO235" s="67">
        <f>IFERROR(X235/J235,"0")</f>
        <v>0.2857142857142857</v>
      </c>
      <c r="BP235" s="67">
        <f>IFERROR(Y235/J235,"0")</f>
        <v>0.2857142857142857</v>
      </c>
    </row>
    <row r="236" spans="1:68" ht="27" hidden="1" customHeight="1" x14ac:dyDescent="0.25">
      <c r="A236" s="54" t="s">
        <v>322</v>
      </c>
      <c r="B236" s="54" t="s">
        <v>323</v>
      </c>
      <c r="C236" s="31">
        <v>4301070993</v>
      </c>
      <c r="D236" s="213">
        <v>4640242180670</v>
      </c>
      <c r="E236" s="214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65" t="s">
        <v>324</v>
      </c>
      <c r="Q236" s="218"/>
      <c r="R236" s="218"/>
      <c r="S236" s="218"/>
      <c r="T236" s="219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5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6"/>
      <c r="P237" s="205" t="s">
        <v>72</v>
      </c>
      <c r="Q237" s="206"/>
      <c r="R237" s="206"/>
      <c r="S237" s="206"/>
      <c r="T237" s="206"/>
      <c r="U237" s="206"/>
      <c r="V237" s="207"/>
      <c r="W237" s="37" t="s">
        <v>70</v>
      </c>
      <c r="X237" s="201">
        <f>IFERROR(SUM(X234:X236),"0")</f>
        <v>36</v>
      </c>
      <c r="Y237" s="201">
        <f>IFERROR(SUM(Y234:Y236),"0")</f>
        <v>36</v>
      </c>
      <c r="Z237" s="201">
        <f>IFERROR(IF(Z234="",0,Z234),"0")+IFERROR(IF(Z235="",0,Z235),"0")+IFERROR(IF(Z236="",0,Z236),"0")</f>
        <v>0.55800000000000005</v>
      </c>
      <c r="AA237" s="202"/>
      <c r="AB237" s="202"/>
      <c r="AC237" s="202"/>
    </row>
    <row r="238" spans="1:68" x14ac:dyDescent="0.2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6"/>
      <c r="P238" s="205" t="s">
        <v>72</v>
      </c>
      <c r="Q238" s="206"/>
      <c r="R238" s="206"/>
      <c r="S238" s="206"/>
      <c r="T238" s="206"/>
      <c r="U238" s="206"/>
      <c r="V238" s="207"/>
      <c r="W238" s="37" t="s">
        <v>73</v>
      </c>
      <c r="X238" s="201">
        <f>IFERROR(SUMPRODUCT(X234:X236*H234:H236),"0")</f>
        <v>252</v>
      </c>
      <c r="Y238" s="201">
        <f>IFERROR(SUMPRODUCT(Y234:Y236*H234:H236),"0")</f>
        <v>252</v>
      </c>
      <c r="Z238" s="37"/>
      <c r="AA238" s="202"/>
      <c r="AB238" s="202"/>
      <c r="AC238" s="202"/>
    </row>
    <row r="239" spans="1:68" ht="14.25" hidden="1" customHeight="1" x14ac:dyDescent="0.25">
      <c r="A239" s="212" t="s">
        <v>146</v>
      </c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  <c r="AA239" s="195"/>
      <c r="AB239" s="195"/>
      <c r="AC239" s="195"/>
    </row>
    <row r="240" spans="1:68" ht="27" hidden="1" customHeight="1" x14ac:dyDescent="0.25">
      <c r="A240" s="54" t="s">
        <v>325</v>
      </c>
      <c r="B240" s="54" t="s">
        <v>326</v>
      </c>
      <c r="C240" s="31">
        <v>4301131019</v>
      </c>
      <c r="D240" s="213">
        <v>4640242180427</v>
      </c>
      <c r="E240" s="214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81" t="s">
        <v>327</v>
      </c>
      <c r="Q240" s="218"/>
      <c r="R240" s="218"/>
      <c r="S240" s="218"/>
      <c r="T240" s="219"/>
      <c r="U240" s="34"/>
      <c r="V240" s="34"/>
      <c r="W240" s="35" t="s">
        <v>70</v>
      </c>
      <c r="X240" s="199">
        <v>0</v>
      </c>
      <c r="Y240" s="20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15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6"/>
      <c r="P241" s="205" t="s">
        <v>72</v>
      </c>
      <c r="Q241" s="206"/>
      <c r="R241" s="206"/>
      <c r="S241" s="206"/>
      <c r="T241" s="206"/>
      <c r="U241" s="206"/>
      <c r="V241" s="207"/>
      <c r="W241" s="37" t="s">
        <v>70</v>
      </c>
      <c r="X241" s="201">
        <f>IFERROR(SUM(X240:X240),"0")</f>
        <v>0</v>
      </c>
      <c r="Y241" s="201">
        <f>IFERROR(SUM(Y240:Y240),"0")</f>
        <v>0</v>
      </c>
      <c r="Z241" s="201">
        <f>IFERROR(IF(Z240="",0,Z240),"0")</f>
        <v>0</v>
      </c>
      <c r="AA241" s="202"/>
      <c r="AB241" s="202"/>
      <c r="AC241" s="202"/>
    </row>
    <row r="242" spans="1:68" hidden="1" x14ac:dyDescent="0.2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6"/>
      <c r="P242" s="205" t="s">
        <v>72</v>
      </c>
      <c r="Q242" s="206"/>
      <c r="R242" s="206"/>
      <c r="S242" s="206"/>
      <c r="T242" s="206"/>
      <c r="U242" s="206"/>
      <c r="V242" s="207"/>
      <c r="W242" s="37" t="s">
        <v>73</v>
      </c>
      <c r="X242" s="201">
        <f>IFERROR(SUMPRODUCT(X240:X240*H240:H240),"0")</f>
        <v>0</v>
      </c>
      <c r="Y242" s="201">
        <f>IFERROR(SUMPRODUCT(Y240:Y240*H240:H240),"0")</f>
        <v>0</v>
      </c>
      <c r="Z242" s="37"/>
      <c r="AA242" s="202"/>
      <c r="AB242" s="202"/>
      <c r="AC242" s="202"/>
    </row>
    <row r="243" spans="1:68" ht="14.25" hidden="1" customHeight="1" x14ac:dyDescent="0.25">
      <c r="A243" s="212" t="s">
        <v>76</v>
      </c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13">
        <v>4640242180397</v>
      </c>
      <c r="E244" s="214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58" t="s">
        <v>330</v>
      </c>
      <c r="Q244" s="218"/>
      <c r="R244" s="218"/>
      <c r="S244" s="218"/>
      <c r="T244" s="219"/>
      <c r="U244" s="34"/>
      <c r="V244" s="34"/>
      <c r="W244" s="35" t="s">
        <v>70</v>
      </c>
      <c r="X244" s="199">
        <v>36</v>
      </c>
      <c r="Y244" s="200">
        <f>IFERROR(IF(X244="","",X244),"")</f>
        <v>36</v>
      </c>
      <c r="Z244" s="36">
        <f>IFERROR(IF(X244="","",X244*0.0155),"")</f>
        <v>0.55800000000000005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225.35999999999999</v>
      </c>
      <c r="BN244" s="67">
        <f>IFERROR(Y244*I244,"0")</f>
        <v>225.35999999999999</v>
      </c>
      <c r="BO244" s="67">
        <f>IFERROR(X244/J244,"0")</f>
        <v>0.42857142857142855</v>
      </c>
      <c r="BP244" s="67">
        <f>IFERROR(Y244/J244,"0")</f>
        <v>0.42857142857142855</v>
      </c>
    </row>
    <row r="245" spans="1:68" ht="27" hidden="1" customHeight="1" x14ac:dyDescent="0.25">
      <c r="A245" s="54" t="s">
        <v>331</v>
      </c>
      <c r="B245" s="54" t="s">
        <v>332</v>
      </c>
      <c r="C245" s="31">
        <v>4301132104</v>
      </c>
      <c r="D245" s="213">
        <v>4640242181219</v>
      </c>
      <c r="E245" s="214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31" t="s">
        <v>333</v>
      </c>
      <c r="Q245" s="218"/>
      <c r="R245" s="218"/>
      <c r="S245" s="218"/>
      <c r="T245" s="219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6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201">
        <f>IFERROR(SUM(X244:X245),"0")</f>
        <v>36</v>
      </c>
      <c r="Y246" s="201">
        <f>IFERROR(SUM(Y244:Y245),"0")</f>
        <v>36</v>
      </c>
      <c r="Z246" s="201">
        <f>IFERROR(IF(Z244="",0,Z244),"0")+IFERROR(IF(Z245="",0,Z245),"0")</f>
        <v>0.55800000000000005</v>
      </c>
      <c r="AA246" s="202"/>
      <c r="AB246" s="202"/>
      <c r="AC246" s="202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6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201">
        <f>IFERROR(SUMPRODUCT(X244:X245*H244:H245),"0")</f>
        <v>216</v>
      </c>
      <c r="Y247" s="201">
        <f>IFERROR(SUMPRODUCT(Y244:Y245*H244:H245),"0")</f>
        <v>216</v>
      </c>
      <c r="Z247" s="37"/>
      <c r="AA247" s="202"/>
      <c r="AB247" s="202"/>
      <c r="AC247" s="202"/>
    </row>
    <row r="248" spans="1:68" ht="14.25" hidden="1" customHeight="1" x14ac:dyDescent="0.25">
      <c r="A248" s="212" t="s">
        <v>165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13">
        <v>4640242180304</v>
      </c>
      <c r="E249" s="214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1" t="s">
        <v>336</v>
      </c>
      <c r="Q249" s="218"/>
      <c r="R249" s="218"/>
      <c r="S249" s="218"/>
      <c r="T249" s="219"/>
      <c r="U249" s="34"/>
      <c r="V249" s="34"/>
      <c r="W249" s="35" t="s">
        <v>70</v>
      </c>
      <c r="X249" s="199">
        <v>140</v>
      </c>
      <c r="Y249" s="200">
        <f>IFERROR(IF(X249="","",X249),"")</f>
        <v>140</v>
      </c>
      <c r="Z249" s="36">
        <f>IFERROR(IF(X249="","",X249*0.00936),"")</f>
        <v>1.3104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404.68400000000003</v>
      </c>
      <c r="BN249" s="67">
        <f>IFERROR(Y249*I249,"0")</f>
        <v>404.68400000000003</v>
      </c>
      <c r="BO249" s="67">
        <f>IFERROR(X249/J249,"0")</f>
        <v>1.1111111111111112</v>
      </c>
      <c r="BP249" s="67">
        <f>IFERROR(Y249/J249,"0")</f>
        <v>1.1111111111111112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13">
        <v>4640242180236</v>
      </c>
      <c r="E250" s="214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307" t="s">
        <v>339</v>
      </c>
      <c r="Q250" s="218"/>
      <c r="R250" s="218"/>
      <c r="S250" s="218"/>
      <c r="T250" s="219"/>
      <c r="U250" s="34"/>
      <c r="V250" s="34"/>
      <c r="W250" s="35" t="s">
        <v>70</v>
      </c>
      <c r="X250" s="199">
        <v>216</v>
      </c>
      <c r="Y250" s="200">
        <f>IFERROR(IF(X250="","",X250),"")</f>
        <v>216</v>
      </c>
      <c r="Z250" s="36">
        <f>IFERROR(IF(X250="","",X250*0.0155),"")</f>
        <v>3.3479999999999999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1130.76</v>
      </c>
      <c r="BN250" s="67">
        <f>IFERROR(Y250*I250,"0")</f>
        <v>1130.76</v>
      </c>
      <c r="BO250" s="67">
        <f>IFERROR(X250/J250,"0")</f>
        <v>2.5714285714285716</v>
      </c>
      <c r="BP250" s="67">
        <f>IFERROR(Y250/J250,"0")</f>
        <v>2.5714285714285716</v>
      </c>
    </row>
    <row r="251" spans="1:68" ht="27" hidden="1" customHeight="1" x14ac:dyDescent="0.25">
      <c r="A251" s="54" t="s">
        <v>340</v>
      </c>
      <c r="B251" s="54" t="s">
        <v>341</v>
      </c>
      <c r="C251" s="31">
        <v>4301136029</v>
      </c>
      <c r="D251" s="213">
        <v>4640242180410</v>
      </c>
      <c r="E251" s="214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18"/>
      <c r="R251" s="218"/>
      <c r="S251" s="218"/>
      <c r="T251" s="219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5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6"/>
      <c r="P252" s="205" t="s">
        <v>72</v>
      </c>
      <c r="Q252" s="206"/>
      <c r="R252" s="206"/>
      <c r="S252" s="206"/>
      <c r="T252" s="206"/>
      <c r="U252" s="206"/>
      <c r="V252" s="207"/>
      <c r="W252" s="37" t="s">
        <v>70</v>
      </c>
      <c r="X252" s="201">
        <f>IFERROR(SUM(X249:X251),"0")</f>
        <v>356</v>
      </c>
      <c r="Y252" s="201">
        <f>IFERROR(SUM(Y249:Y251),"0")</f>
        <v>356</v>
      </c>
      <c r="Z252" s="201">
        <f>IFERROR(IF(Z249="",0,Z249),"0")+IFERROR(IF(Z250="",0,Z250),"0")+IFERROR(IF(Z251="",0,Z251),"0")</f>
        <v>4.6584000000000003</v>
      </c>
      <c r="AA252" s="202"/>
      <c r="AB252" s="202"/>
      <c r="AC252" s="202"/>
    </row>
    <row r="253" spans="1:68" x14ac:dyDescent="0.2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6"/>
      <c r="P253" s="205" t="s">
        <v>72</v>
      </c>
      <c r="Q253" s="206"/>
      <c r="R253" s="206"/>
      <c r="S253" s="206"/>
      <c r="T253" s="206"/>
      <c r="U253" s="206"/>
      <c r="V253" s="207"/>
      <c r="W253" s="37" t="s">
        <v>73</v>
      </c>
      <c r="X253" s="201">
        <f>IFERROR(SUMPRODUCT(X249:X251*H249:H251),"0")</f>
        <v>1458</v>
      </c>
      <c r="Y253" s="201">
        <f>IFERROR(SUMPRODUCT(Y249:Y251*H249:H251),"0")</f>
        <v>1458</v>
      </c>
      <c r="Z253" s="37"/>
      <c r="AA253" s="202"/>
      <c r="AB253" s="202"/>
      <c r="AC253" s="202"/>
    </row>
    <row r="254" spans="1:68" ht="14.25" hidden="1" customHeight="1" x14ac:dyDescent="0.25">
      <c r="A254" s="212" t="s">
        <v>142</v>
      </c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  <c r="AA254" s="195"/>
      <c r="AB254" s="195"/>
      <c r="AC254" s="195"/>
    </row>
    <row r="255" spans="1:68" ht="27" hidden="1" customHeight="1" x14ac:dyDescent="0.25">
      <c r="A255" s="54" t="s">
        <v>342</v>
      </c>
      <c r="B255" s="54" t="s">
        <v>343</v>
      </c>
      <c r="C255" s="31">
        <v>4301135504</v>
      </c>
      <c r="D255" s="213">
        <v>4640242181554</v>
      </c>
      <c r="E255" s="214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97" t="s">
        <v>344</v>
      </c>
      <c r="Q255" s="218"/>
      <c r="R255" s="218"/>
      <c r="S255" s="218"/>
      <c r="T255" s="219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13">
        <v>4640242180403</v>
      </c>
      <c r="E256" s="214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9" t="s">
        <v>347</v>
      </c>
      <c r="Q256" s="218"/>
      <c r="R256" s="218"/>
      <c r="S256" s="218"/>
      <c r="T256" s="219"/>
      <c r="U256" s="34"/>
      <c r="V256" s="34"/>
      <c r="W256" s="35" t="s">
        <v>70</v>
      </c>
      <c r="X256" s="199">
        <v>14</v>
      </c>
      <c r="Y256" s="200">
        <f t="shared" si="24"/>
        <v>14</v>
      </c>
      <c r="Z256" s="36">
        <f>IFERROR(IF(X256="","",X256*0.00936),"")</f>
        <v>0.13103999999999999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44.688000000000002</v>
      </c>
      <c r="BN256" s="67">
        <f t="shared" si="26"/>
        <v>44.688000000000002</v>
      </c>
      <c r="BO256" s="67">
        <f t="shared" si="27"/>
        <v>0.1111111111111111</v>
      </c>
      <c r="BP256" s="67">
        <f t="shared" si="28"/>
        <v>0.1111111111111111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13">
        <v>4640242181561</v>
      </c>
      <c r="E257" s="214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1" t="s">
        <v>350</v>
      </c>
      <c r="Q257" s="218"/>
      <c r="R257" s="218"/>
      <c r="S257" s="218"/>
      <c r="T257" s="219"/>
      <c r="U257" s="34"/>
      <c r="V257" s="34"/>
      <c r="W257" s="35" t="s">
        <v>70</v>
      </c>
      <c r="X257" s="199">
        <v>42</v>
      </c>
      <c r="Y257" s="200">
        <f t="shared" si="24"/>
        <v>42</v>
      </c>
      <c r="Z257" s="36">
        <f>IFERROR(IF(X257="","",X257*0.00936),"")</f>
        <v>0.39312000000000002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163.464</v>
      </c>
      <c r="BN257" s="67">
        <f t="shared" si="26"/>
        <v>163.464</v>
      </c>
      <c r="BO257" s="67">
        <f t="shared" si="27"/>
        <v>0.33333333333333331</v>
      </c>
      <c r="BP257" s="67">
        <f t="shared" si="28"/>
        <v>0.33333333333333331</v>
      </c>
    </row>
    <row r="258" spans="1:68" ht="37.5" hidden="1" customHeight="1" x14ac:dyDescent="0.25">
      <c r="A258" s="54" t="s">
        <v>351</v>
      </c>
      <c r="B258" s="54" t="s">
        <v>352</v>
      </c>
      <c r="C258" s="31">
        <v>4301135187</v>
      </c>
      <c r="D258" s="213">
        <v>4640242180328</v>
      </c>
      <c r="E258" s="214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4" t="s">
        <v>353</v>
      </c>
      <c r="Q258" s="218"/>
      <c r="R258" s="218"/>
      <c r="S258" s="218"/>
      <c r="T258" s="219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13">
        <v>4640242181424</v>
      </c>
      <c r="E259" s="214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80" t="s">
        <v>356</v>
      </c>
      <c r="Q259" s="218"/>
      <c r="R259" s="218"/>
      <c r="S259" s="218"/>
      <c r="T259" s="219"/>
      <c r="U259" s="34"/>
      <c r="V259" s="34"/>
      <c r="W259" s="35" t="s">
        <v>70</v>
      </c>
      <c r="X259" s="199">
        <v>60</v>
      </c>
      <c r="Y259" s="200">
        <f t="shared" si="24"/>
        <v>60</v>
      </c>
      <c r="Z259" s="36">
        <f>IFERROR(IF(X259="","",X259*0.0155),"")</f>
        <v>0.92999999999999994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344.1</v>
      </c>
      <c r="BN259" s="67">
        <f t="shared" si="26"/>
        <v>344.1</v>
      </c>
      <c r="BO259" s="67">
        <f t="shared" si="27"/>
        <v>0.7142857142857143</v>
      </c>
      <c r="BP259" s="67">
        <f t="shared" si="28"/>
        <v>0.7142857142857143</v>
      </c>
    </row>
    <row r="260" spans="1:68" ht="27" hidden="1" customHeight="1" x14ac:dyDescent="0.25">
      <c r="A260" s="54" t="s">
        <v>357</v>
      </c>
      <c r="B260" s="54" t="s">
        <v>358</v>
      </c>
      <c r="C260" s="31">
        <v>4301135320</v>
      </c>
      <c r="D260" s="213">
        <v>4640242181592</v>
      </c>
      <c r="E260" s="214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3" t="s">
        <v>359</v>
      </c>
      <c r="Q260" s="218"/>
      <c r="R260" s="218"/>
      <c r="S260" s="218"/>
      <c r="T260" s="219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13">
        <v>4640242181523</v>
      </c>
      <c r="E261" s="214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6" t="s">
        <v>362</v>
      </c>
      <c r="Q261" s="218"/>
      <c r="R261" s="218"/>
      <c r="S261" s="218"/>
      <c r="T261" s="219"/>
      <c r="U261" s="34"/>
      <c r="V261" s="34"/>
      <c r="W261" s="35" t="s">
        <v>70</v>
      </c>
      <c r="X261" s="199">
        <v>210</v>
      </c>
      <c r="Y261" s="200">
        <f t="shared" si="24"/>
        <v>210</v>
      </c>
      <c r="Z261" s="36">
        <f t="shared" si="29"/>
        <v>1.9656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670.32</v>
      </c>
      <c r="BN261" s="67">
        <f t="shared" si="26"/>
        <v>670.32</v>
      </c>
      <c r="BO261" s="67">
        <f t="shared" si="27"/>
        <v>1.6666666666666667</v>
      </c>
      <c r="BP261" s="67">
        <f t="shared" si="28"/>
        <v>1.6666666666666667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4301135404</v>
      </c>
      <c r="D262" s="213">
        <v>4640242181516</v>
      </c>
      <c r="E262" s="214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1" t="s">
        <v>365</v>
      </c>
      <c r="Q262" s="218"/>
      <c r="R262" s="218"/>
      <c r="S262" s="218"/>
      <c r="T262" s="219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hidden="1" customHeight="1" x14ac:dyDescent="0.25">
      <c r="A263" s="54" t="s">
        <v>366</v>
      </c>
      <c r="B263" s="54" t="s">
        <v>367</v>
      </c>
      <c r="C263" s="31">
        <v>4301135402</v>
      </c>
      <c r="D263" s="213">
        <v>4640242181493</v>
      </c>
      <c r="E263" s="214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18"/>
      <c r="R263" s="218"/>
      <c r="S263" s="218"/>
      <c r="T263" s="219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13">
        <v>4640242181486</v>
      </c>
      <c r="E264" s="214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15" t="s">
        <v>371</v>
      </c>
      <c r="Q264" s="218"/>
      <c r="R264" s="218"/>
      <c r="S264" s="218"/>
      <c r="T264" s="219"/>
      <c r="U264" s="34"/>
      <c r="V264" s="34"/>
      <c r="W264" s="35" t="s">
        <v>70</v>
      </c>
      <c r="X264" s="199">
        <v>308</v>
      </c>
      <c r="Y264" s="200">
        <f t="shared" si="24"/>
        <v>308</v>
      </c>
      <c r="Z264" s="36">
        <f t="shared" si="29"/>
        <v>2.8828800000000001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1198.7359999999999</v>
      </c>
      <c r="BN264" s="67">
        <f t="shared" si="26"/>
        <v>1198.7359999999999</v>
      </c>
      <c r="BO264" s="67">
        <f t="shared" si="27"/>
        <v>2.4444444444444446</v>
      </c>
      <c r="BP264" s="67">
        <f t="shared" si="28"/>
        <v>2.4444444444444446</v>
      </c>
    </row>
    <row r="265" spans="1:68" ht="27" hidden="1" customHeight="1" x14ac:dyDescent="0.25">
      <c r="A265" s="54" t="s">
        <v>372</v>
      </c>
      <c r="B265" s="54" t="s">
        <v>373</v>
      </c>
      <c r="C265" s="31">
        <v>4301135403</v>
      </c>
      <c r="D265" s="213">
        <v>4640242181509</v>
      </c>
      <c r="E265" s="214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69" t="s">
        <v>374</v>
      </c>
      <c r="Q265" s="218"/>
      <c r="R265" s="218"/>
      <c r="S265" s="218"/>
      <c r="T265" s="219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375</v>
      </c>
      <c r="B266" s="54" t="s">
        <v>376</v>
      </c>
      <c r="C266" s="31">
        <v>4301135304</v>
      </c>
      <c r="D266" s="213">
        <v>4640242181240</v>
      </c>
      <c r="E266" s="214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76" t="s">
        <v>377</v>
      </c>
      <c r="Q266" s="218"/>
      <c r="R266" s="218"/>
      <c r="S266" s="218"/>
      <c r="T266" s="219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378</v>
      </c>
      <c r="B267" s="54" t="s">
        <v>379</v>
      </c>
      <c r="C267" s="31">
        <v>4301135310</v>
      </c>
      <c r="D267" s="213">
        <v>4640242181318</v>
      </c>
      <c r="E267" s="214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72" t="s">
        <v>380</v>
      </c>
      <c r="Q267" s="218"/>
      <c r="R267" s="218"/>
      <c r="S267" s="218"/>
      <c r="T267" s="219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381</v>
      </c>
      <c r="B268" s="54" t="s">
        <v>382</v>
      </c>
      <c r="C268" s="31">
        <v>4301135306</v>
      </c>
      <c r="D268" s="213">
        <v>4640242181578</v>
      </c>
      <c r="E268" s="214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92" t="s">
        <v>383</v>
      </c>
      <c r="Q268" s="218"/>
      <c r="R268" s="218"/>
      <c r="S268" s="218"/>
      <c r="T268" s="219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384</v>
      </c>
      <c r="B269" s="54" t="s">
        <v>385</v>
      </c>
      <c r="C269" s="31">
        <v>4301135305</v>
      </c>
      <c r="D269" s="213">
        <v>4640242181394</v>
      </c>
      <c r="E269" s="214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18"/>
      <c r="R269" s="218"/>
      <c r="S269" s="218"/>
      <c r="T269" s="219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387</v>
      </c>
      <c r="B270" s="54" t="s">
        <v>388</v>
      </c>
      <c r="C270" s="31">
        <v>4301135309</v>
      </c>
      <c r="D270" s="213">
        <v>4640242181332</v>
      </c>
      <c r="E270" s="214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77" t="s">
        <v>389</v>
      </c>
      <c r="Q270" s="218"/>
      <c r="R270" s="218"/>
      <c r="S270" s="218"/>
      <c r="T270" s="219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4301135308</v>
      </c>
      <c r="D271" s="213">
        <v>4640242181349</v>
      </c>
      <c r="E271" s="214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68" t="s">
        <v>392</v>
      </c>
      <c r="Q271" s="218"/>
      <c r="R271" s="218"/>
      <c r="S271" s="218"/>
      <c r="T271" s="219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393</v>
      </c>
      <c r="B272" s="54" t="s">
        <v>394</v>
      </c>
      <c r="C272" s="31">
        <v>4301135307</v>
      </c>
      <c r="D272" s="213">
        <v>4640242181370</v>
      </c>
      <c r="E272" s="214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257" t="s">
        <v>395</v>
      </c>
      <c r="Q272" s="218"/>
      <c r="R272" s="218"/>
      <c r="S272" s="218"/>
      <c r="T272" s="219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4301135318</v>
      </c>
      <c r="D273" s="213">
        <v>4607111037480</v>
      </c>
      <c r="E273" s="214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56" t="s">
        <v>398</v>
      </c>
      <c r="Q273" s="218"/>
      <c r="R273" s="218"/>
      <c r="S273" s="218"/>
      <c r="T273" s="219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4301135319</v>
      </c>
      <c r="D274" s="213">
        <v>4607111037473</v>
      </c>
      <c r="E274" s="214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47" t="s">
        <v>401</v>
      </c>
      <c r="Q274" s="218"/>
      <c r="R274" s="218"/>
      <c r="S274" s="218"/>
      <c r="T274" s="219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402</v>
      </c>
      <c r="B275" s="54" t="s">
        <v>403</v>
      </c>
      <c r="C275" s="31">
        <v>4301135198</v>
      </c>
      <c r="D275" s="213">
        <v>4640242180663</v>
      </c>
      <c r="E275" s="214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53" t="s">
        <v>404</v>
      </c>
      <c r="Q275" s="218"/>
      <c r="R275" s="218"/>
      <c r="S275" s="218"/>
      <c r="T275" s="219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5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6"/>
      <c r="P276" s="205" t="s">
        <v>72</v>
      </c>
      <c r="Q276" s="206"/>
      <c r="R276" s="206"/>
      <c r="S276" s="206"/>
      <c r="T276" s="206"/>
      <c r="U276" s="206"/>
      <c r="V276" s="207"/>
      <c r="W276" s="37" t="s">
        <v>70</v>
      </c>
      <c r="X276" s="201">
        <f>IFERROR(SUM(X255:X275),"0")</f>
        <v>634</v>
      </c>
      <c r="Y276" s="201">
        <f>IFERROR(SUM(Y255:Y275),"0")</f>
        <v>634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6.3026400000000002</v>
      </c>
      <c r="AA276" s="202"/>
      <c r="AB276" s="202"/>
      <c r="AC276" s="202"/>
    </row>
    <row r="277" spans="1:68" x14ac:dyDescent="0.2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6"/>
      <c r="P277" s="205" t="s">
        <v>72</v>
      </c>
      <c r="Q277" s="206"/>
      <c r="R277" s="206"/>
      <c r="S277" s="206"/>
      <c r="T277" s="206"/>
      <c r="U277" s="206"/>
      <c r="V277" s="207"/>
      <c r="W277" s="37" t="s">
        <v>73</v>
      </c>
      <c r="X277" s="201">
        <f>IFERROR(SUMPRODUCT(X255:X275*H255:H275),"0")</f>
        <v>2297</v>
      </c>
      <c r="Y277" s="201">
        <f>IFERROR(SUMPRODUCT(Y255:Y275*H255:H275),"0")</f>
        <v>2297</v>
      </c>
      <c r="Z277" s="37"/>
      <c r="AA277" s="202"/>
      <c r="AB277" s="202"/>
      <c r="AC277" s="202"/>
    </row>
    <row r="278" spans="1:68" ht="15" customHeight="1" x14ac:dyDescent="0.2">
      <c r="A278" s="37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33"/>
      <c r="P278" s="251" t="s">
        <v>405</v>
      </c>
      <c r="Q278" s="239"/>
      <c r="R278" s="239"/>
      <c r="S278" s="239"/>
      <c r="T278" s="239"/>
      <c r="U278" s="239"/>
      <c r="V278" s="24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8542.0400000000009</v>
      </c>
      <c r="Y278" s="201">
        <f>IFERROR(Y24+Y33+Y40+Y48+Y65+Y71+Y76+Y82+Y92+Y99+Y112+Y118+Y124+Y131+Y136+Y142+Y147+Y154+Y162+Y167+Y175+Y179+Y187+Y197+Y205+Y211+Y217+Y224+Y230+Y238+Y242+Y247+Y253+Y277,"0")</f>
        <v>8542.0400000000009</v>
      </c>
      <c r="Z278" s="37"/>
      <c r="AA278" s="202"/>
      <c r="AB278" s="202"/>
      <c r="AC278" s="202"/>
    </row>
    <row r="279" spans="1:68" x14ac:dyDescent="0.2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33"/>
      <c r="P279" s="251" t="s">
        <v>406</v>
      </c>
      <c r="Q279" s="239"/>
      <c r="R279" s="239"/>
      <c r="S279" s="239"/>
      <c r="T279" s="239"/>
      <c r="U279" s="239"/>
      <c r="V279" s="240"/>
      <c r="W279" s="37" t="s">
        <v>73</v>
      </c>
      <c r="X279" s="201">
        <f>IFERROR(SUM(BM22:BM275),"0")</f>
        <v>9329.1368000000002</v>
      </c>
      <c r="Y279" s="201">
        <f>IFERROR(SUM(BN22:BN275),"0")</f>
        <v>9329.1368000000002</v>
      </c>
      <c r="Z279" s="37"/>
      <c r="AA279" s="202"/>
      <c r="AB279" s="202"/>
      <c r="AC279" s="202"/>
    </row>
    <row r="280" spans="1:68" x14ac:dyDescent="0.2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33"/>
      <c r="P280" s="251" t="s">
        <v>407</v>
      </c>
      <c r="Q280" s="239"/>
      <c r="R280" s="239"/>
      <c r="S280" s="239"/>
      <c r="T280" s="239"/>
      <c r="U280" s="239"/>
      <c r="V280" s="240"/>
      <c r="W280" s="37" t="s">
        <v>408</v>
      </c>
      <c r="X280" s="38">
        <f>ROUNDUP(SUM(BO22:BO275),0)</f>
        <v>25</v>
      </c>
      <c r="Y280" s="38">
        <f>ROUNDUP(SUM(BP22:BP275),0)</f>
        <v>25</v>
      </c>
      <c r="Z280" s="37"/>
      <c r="AA280" s="202"/>
      <c r="AB280" s="202"/>
      <c r="AC280" s="202"/>
    </row>
    <row r="281" spans="1:68" x14ac:dyDescent="0.2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33"/>
      <c r="P281" s="251" t="s">
        <v>409</v>
      </c>
      <c r="Q281" s="239"/>
      <c r="R281" s="239"/>
      <c r="S281" s="239"/>
      <c r="T281" s="239"/>
      <c r="U281" s="239"/>
      <c r="V281" s="240"/>
      <c r="W281" s="37" t="s">
        <v>73</v>
      </c>
      <c r="X281" s="201">
        <f>GrossWeightTotal+PalletQtyTotal*25</f>
        <v>9954.1368000000002</v>
      </c>
      <c r="Y281" s="201">
        <f>GrossWeightTotalR+PalletQtyTotalR*25</f>
        <v>9954.1368000000002</v>
      </c>
      <c r="Z281" s="37"/>
      <c r="AA281" s="202"/>
      <c r="AB281" s="202"/>
      <c r="AC281" s="202"/>
    </row>
    <row r="282" spans="1:68" x14ac:dyDescent="0.2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33"/>
      <c r="P282" s="251" t="s">
        <v>410</v>
      </c>
      <c r="Q282" s="239"/>
      <c r="R282" s="239"/>
      <c r="S282" s="239"/>
      <c r="T282" s="239"/>
      <c r="U282" s="239"/>
      <c r="V282" s="24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2280</v>
      </c>
      <c r="Y282" s="201">
        <f>IFERROR(Y23+Y32+Y39+Y47+Y64+Y70+Y75+Y81+Y91+Y98+Y111+Y117+Y123+Y130+Y135+Y141+Y146+Y153+Y161+Y166+Y174+Y178+Y186+Y196+Y204+Y210+Y216+Y223+Y229+Y237+Y241+Y246+Y252+Y276,"0")</f>
        <v>2280</v>
      </c>
      <c r="Z282" s="37"/>
      <c r="AA282" s="202"/>
      <c r="AB282" s="202"/>
      <c r="AC282" s="202"/>
    </row>
    <row r="283" spans="1:68" ht="14.25" hidden="1" customHeight="1" x14ac:dyDescent="0.2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33"/>
      <c r="P283" s="251" t="s">
        <v>411</v>
      </c>
      <c r="Q283" s="239"/>
      <c r="R283" s="239"/>
      <c r="S283" s="239"/>
      <c r="T283" s="239"/>
      <c r="U283" s="239"/>
      <c r="V283" s="24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30.115359999999999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08" t="s">
        <v>74</v>
      </c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6"/>
      <c r="T285" s="208" t="s">
        <v>226</v>
      </c>
      <c r="U285" s="296"/>
      <c r="V285" s="196" t="s">
        <v>251</v>
      </c>
      <c r="W285" s="208" t="s">
        <v>264</v>
      </c>
      <c r="X285" s="295"/>
      <c r="Y285" s="295"/>
      <c r="Z285" s="296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0" t="s">
        <v>414</v>
      </c>
      <c r="B286" s="208" t="s">
        <v>63</v>
      </c>
      <c r="C286" s="208" t="s">
        <v>75</v>
      </c>
      <c r="D286" s="208" t="s">
        <v>87</v>
      </c>
      <c r="E286" s="208" t="s">
        <v>95</v>
      </c>
      <c r="F286" s="208" t="s">
        <v>106</v>
      </c>
      <c r="G286" s="208" t="s">
        <v>135</v>
      </c>
      <c r="H286" s="208" t="s">
        <v>141</v>
      </c>
      <c r="I286" s="208" t="s">
        <v>145</v>
      </c>
      <c r="J286" s="208" t="s">
        <v>151</v>
      </c>
      <c r="K286" s="208" t="s">
        <v>164</v>
      </c>
      <c r="L286" s="208" t="s">
        <v>172</v>
      </c>
      <c r="M286" s="208" t="s">
        <v>195</v>
      </c>
      <c r="N286" s="197"/>
      <c r="O286" s="208" t="s">
        <v>200</v>
      </c>
      <c r="P286" s="208" t="s">
        <v>205</v>
      </c>
      <c r="Q286" s="208" t="s">
        <v>212</v>
      </c>
      <c r="R286" s="208" t="s">
        <v>215</v>
      </c>
      <c r="S286" s="208" t="s">
        <v>223</v>
      </c>
      <c r="T286" s="208" t="s">
        <v>227</v>
      </c>
      <c r="U286" s="208" t="s">
        <v>234</v>
      </c>
      <c r="V286" s="208" t="s">
        <v>252</v>
      </c>
      <c r="W286" s="208" t="s">
        <v>265</v>
      </c>
      <c r="X286" s="208" t="s">
        <v>272</v>
      </c>
      <c r="Y286" s="208" t="s">
        <v>285</v>
      </c>
      <c r="Z286" s="208" t="s">
        <v>294</v>
      </c>
      <c r="AA286" s="208" t="s">
        <v>301</v>
      </c>
      <c r="AB286" s="208" t="s">
        <v>306</v>
      </c>
      <c r="AC286" s="208" t="s">
        <v>312</v>
      </c>
      <c r="AD286" s="208" t="s">
        <v>227</v>
      </c>
      <c r="AF286" s="197"/>
    </row>
    <row r="287" spans="1:68" ht="13.5" customHeight="1" thickBot="1" x14ac:dyDescent="0.25">
      <c r="A287" s="351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197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252</v>
      </c>
      <c r="D288" s="46">
        <f>IFERROR(X36*H36,"0")+IFERROR(X37*H37,"0")+IFERROR(X38*H38,"0")</f>
        <v>720</v>
      </c>
      <c r="E288" s="46">
        <f>IFERROR(X43*H43,"0")+IFERROR(X44*H44,"0")+IFERROR(X45*H45,"0")+IFERROR(X46*H46,"0")</f>
        <v>96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345.6</v>
      </c>
      <c r="G288" s="46">
        <f>IFERROR(X68*H68,"0")+IFERROR(X69*H69,"0")</f>
        <v>420</v>
      </c>
      <c r="H288" s="46">
        <f>IFERROR(X74*H74,"0")</f>
        <v>50.4</v>
      </c>
      <c r="I288" s="46">
        <f>IFERROR(X79*H79,"0")+IFERROR(X80*H80,"0")</f>
        <v>50.4</v>
      </c>
      <c r="J288" s="46">
        <f>IFERROR(X85*H85,"0")+IFERROR(X86*H86,"0")+IFERROR(X87*H87,"0")+IFERROR(X88*H88,"0")+IFERROR(X89*H89,"0")+IFERROR(X90*H90,"0")</f>
        <v>557.76</v>
      </c>
      <c r="K288" s="46">
        <f>IFERROR(X95*H95,"0")+IFERROR(X96*H96,"0")+IFERROR(X97*H97,"0")</f>
        <v>161.28</v>
      </c>
      <c r="L288" s="46">
        <f>IFERROR(X102*H102,"0")+IFERROR(X103*H103,"0")+IFERROR(X104*H104,"0")+IFERROR(X105*H105,"0")+IFERROR(X106*H106,"0")+IFERROR(X107*H107,"0")+IFERROR(X108*H108,"0")+IFERROR(X109*H109,"0")+IFERROR(X110*H110,"0")</f>
        <v>259.20000000000005</v>
      </c>
      <c r="M288" s="46">
        <f>IFERROR(X115*H115,"0")+IFERROR(X116*H116,"0")</f>
        <v>294</v>
      </c>
      <c r="N288" s="197"/>
      <c r="O288" s="46">
        <f>IFERROR(X121*H121,"0")+IFERROR(X122*H122,"0")</f>
        <v>294</v>
      </c>
      <c r="P288" s="46">
        <f>IFERROR(X127*H127,"0")+IFERROR(X128*H128,"0")+IFERROR(X129*H129,"0")</f>
        <v>126</v>
      </c>
      <c r="Q288" s="46">
        <f>IFERROR(X134*H134,"0")</f>
        <v>42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60</v>
      </c>
      <c r="V288" s="46">
        <f>IFERROR(X171*H171,"0")+IFERROR(X172*H172,"0")+IFERROR(X173*H173,"0")+IFERROR(X177*H177,"0")</f>
        <v>504</v>
      </c>
      <c r="W288" s="46">
        <f>IFERROR(X183*H183,"0")+IFERROR(X184*H184,"0")+IFERROR(X185*H185,"0")</f>
        <v>0</v>
      </c>
      <c r="X288" s="46">
        <f>IFERROR(X190*H190,"0")+IFERROR(X191*H191,"0")+IFERROR(X192*H192,"0")+IFERROR(X193*H193,"0")+IFERROR(X194*H194,"0")+IFERROR(X195*H195,"0")</f>
        <v>0</v>
      </c>
      <c r="Y288" s="46">
        <f>IFERROR(X200*H200,"0")+IFERROR(X201*H201,"0")+IFERROR(X202*H202,"0")+IFERROR(X203*H203,"0")</f>
        <v>86.4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4223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2143.1999999999998</v>
      </c>
      <c r="B291" s="60">
        <f>SUMPRODUCT(--(BB:BB="ПГП"),--(W:W="кор"),H:H,Y:Y)+SUMPRODUCT(--(BB:BB="ПГП"),--(W:W="кг"),Y:Y)</f>
        <v>6398.84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58,00"/>
        <filter val="10,00"/>
        <filter val="12,00"/>
        <filter val="120,00"/>
        <filter val="126,00"/>
        <filter val="14,00"/>
        <filter val="140,00"/>
        <filter val="154,00"/>
        <filter val="161,28"/>
        <filter val="168,00"/>
        <filter val="2 280,00"/>
        <filter val="2 297,00"/>
        <filter val="210,00"/>
        <filter val="216,00"/>
        <filter val="24,00"/>
        <filter val="25"/>
        <filter val="252,00"/>
        <filter val="259,20"/>
        <filter val="28,00"/>
        <filter val="294,00"/>
        <filter val="308,00"/>
        <filter val="345,60"/>
        <filter val="356,00"/>
        <filter val="36,00"/>
        <filter val="42,00"/>
        <filter val="420,00"/>
        <filter val="48,00"/>
        <filter val="50,40"/>
        <filter val="504,00"/>
        <filter val="557,76"/>
        <filter val="56,00"/>
        <filter val="60,00"/>
        <filter val="634,00"/>
        <filter val="70,00"/>
        <filter val="720,00"/>
        <filter val="8 542,04"/>
        <filter val="80,00"/>
        <filter val="84,00"/>
        <filter val="86,40"/>
        <filter val="9 329,14"/>
        <filter val="9 954,14"/>
        <filter val="96,00"/>
        <filter val="98,00"/>
      </filters>
    </filterColumn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A9:C9"/>
    <mergeCell ref="P39:V39"/>
    <mergeCell ref="P70:V70"/>
    <mergeCell ref="A156:Z156"/>
    <mergeCell ref="H5:M5"/>
    <mergeCell ref="D6:M6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D202:E202"/>
    <mergeCell ref="D58:E58"/>
    <mergeCell ref="D251:E251"/>
    <mergeCell ref="AA286:AA287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A27:Z27"/>
    <mergeCell ref="A214:Z214"/>
    <mergeCell ref="A75:O76"/>
    <mergeCell ref="D85:E85"/>
    <mergeCell ref="A241:O242"/>
    <mergeCell ref="A227:Z227"/>
    <mergeCell ref="P61:T61"/>
    <mergeCell ref="D200:E200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222:E222"/>
    <mergeCell ref="A278:O283"/>
    <mergeCell ref="A143:Z143"/>
    <mergeCell ref="P242:V242"/>
    <mergeCell ref="D159:E159"/>
    <mergeCell ref="A232:Z232"/>
    <mergeCell ref="A178:O179"/>
    <mergeCell ref="P267:T267"/>
    <mergeCell ref="A186:O187"/>
    <mergeCell ref="D275:E275"/>
    <mergeCell ref="A188:Z18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135:O136"/>
    <mergeCell ref="A126:Z126"/>
    <mergeCell ref="G17:G18"/>
    <mergeCell ref="A81:O82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J9:M9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104:E104"/>
    <mergeCell ref="D62:E62"/>
    <mergeCell ref="D56:E56"/>
    <mergeCell ref="D193:E193"/>
    <mergeCell ref="D127:E127"/>
    <mergeCell ref="P37:T37"/>
    <mergeCell ref="D51:E51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W285:Z285"/>
    <mergeCell ref="P235:T235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B17:B18"/>
    <mergeCell ref="D209:E20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A73:Z73"/>
    <mergeCell ref="D258:E258"/>
    <mergeCell ref="P56:T56"/>
    <mergeCell ref="D195:E195"/>
    <mergeCell ref="P273:T273"/>
    <mergeCell ref="D272:E272"/>
    <mergeCell ref="P272:T272"/>
    <mergeCell ref="D264:E264"/>
    <mergeCell ref="P244:T244"/>
    <mergeCell ref="P209:T209"/>
    <mergeCell ref="A149:Z149"/>
    <mergeCell ref="P171:T171"/>
    <mergeCell ref="D55:E55"/>
    <mergeCell ref="D30:E30"/>
    <mergeCell ref="P122:T122"/>
    <mergeCell ref="A42:Z42"/>
    <mergeCell ref="P43:T43"/>
    <mergeCell ref="P79:T79"/>
    <mergeCell ref="D60:E60"/>
    <mergeCell ref="A83:Z83"/>
    <mergeCell ref="A34:Z34"/>
    <mergeCell ref="D45:E45"/>
    <mergeCell ref="A50:Z50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  <mergeCell ref="V10:W10"/>
    <mergeCell ref="A229:O230"/>
    <mergeCell ref="P145:T145"/>
    <mergeCell ref="D53:E53"/>
    <mergeCell ref="A84:Z84"/>
    <mergeCell ref="P160:T16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