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4CD30C-78A0-4753-920A-2FC2320584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BP334" i="1" s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Z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BP314" i="1" s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BO268" i="1"/>
  <c r="BM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N245" i="1"/>
  <c r="BM245" i="1"/>
  <c r="Z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Y232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92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56" i="1" l="1"/>
  <c r="BN256" i="1"/>
  <c r="Z256" i="1"/>
  <c r="BP326" i="1"/>
  <c r="BN326" i="1"/>
  <c r="Z326" i="1"/>
  <c r="BP347" i="1"/>
  <c r="BN347" i="1"/>
  <c r="Z347" i="1"/>
  <c r="BP367" i="1"/>
  <c r="BN367" i="1"/>
  <c r="Z367" i="1"/>
  <c r="BP373" i="1"/>
  <c r="BN373" i="1"/>
  <c r="Z373" i="1"/>
  <c r="BP409" i="1"/>
  <c r="BN409" i="1"/>
  <c r="Z409" i="1"/>
  <c r="BP443" i="1"/>
  <c r="BN443" i="1"/>
  <c r="Z443" i="1"/>
  <c r="BP452" i="1"/>
  <c r="BN452" i="1"/>
  <c r="Z452" i="1"/>
  <c r="BP504" i="1"/>
  <c r="BN504" i="1"/>
  <c r="Z50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31" i="1"/>
  <c r="BN31" i="1"/>
  <c r="Z32" i="1"/>
  <c r="BN32" i="1"/>
  <c r="Z33" i="1"/>
  <c r="BN33" i="1"/>
  <c r="Z57" i="1"/>
  <c r="BN57" i="1"/>
  <c r="Z85" i="1"/>
  <c r="BN85" i="1"/>
  <c r="Z99" i="1"/>
  <c r="BN99" i="1"/>
  <c r="Z112" i="1"/>
  <c r="BN112" i="1"/>
  <c r="Z123" i="1"/>
  <c r="BN123" i="1"/>
  <c r="Z128" i="1"/>
  <c r="BN128" i="1"/>
  <c r="Z129" i="1"/>
  <c r="BN129" i="1"/>
  <c r="Z139" i="1"/>
  <c r="BN139" i="1"/>
  <c r="Z160" i="1"/>
  <c r="BN160" i="1"/>
  <c r="H602" i="1"/>
  <c r="Z181" i="1"/>
  <c r="BN181" i="1"/>
  <c r="I602" i="1"/>
  <c r="Z195" i="1"/>
  <c r="BN195" i="1"/>
  <c r="Z212" i="1"/>
  <c r="BN212" i="1"/>
  <c r="Z224" i="1"/>
  <c r="BN224" i="1"/>
  <c r="Z236" i="1"/>
  <c r="BN236" i="1"/>
  <c r="BP292" i="1"/>
  <c r="BN292" i="1"/>
  <c r="Z292" i="1"/>
  <c r="BP336" i="1"/>
  <c r="BN336" i="1"/>
  <c r="Z336" i="1"/>
  <c r="BP342" i="1"/>
  <c r="BN342" i="1"/>
  <c r="Z342" i="1"/>
  <c r="BP348" i="1"/>
  <c r="BN348" i="1"/>
  <c r="Z348" i="1"/>
  <c r="BP381" i="1"/>
  <c r="BN381" i="1"/>
  <c r="Z381" i="1"/>
  <c r="BP435" i="1"/>
  <c r="BN435" i="1"/>
  <c r="Z435" i="1"/>
  <c r="BP444" i="1"/>
  <c r="BN444" i="1"/>
  <c r="Z444" i="1"/>
  <c r="BP485" i="1"/>
  <c r="BN485" i="1"/>
  <c r="Z485" i="1"/>
  <c r="BP518" i="1"/>
  <c r="BN518" i="1"/>
  <c r="Z518" i="1"/>
  <c r="BP545" i="1"/>
  <c r="BN545" i="1"/>
  <c r="Z545" i="1"/>
  <c r="BP547" i="1"/>
  <c r="BN547" i="1"/>
  <c r="Z547" i="1"/>
  <c r="Y566" i="1"/>
  <c r="Y565" i="1"/>
  <c r="BP561" i="1"/>
  <c r="BN561" i="1"/>
  <c r="Z561" i="1"/>
  <c r="Z565" i="1" s="1"/>
  <c r="BP563" i="1"/>
  <c r="BN563" i="1"/>
  <c r="Z563" i="1"/>
  <c r="BP350" i="1"/>
  <c r="BN350" i="1"/>
  <c r="Z350" i="1"/>
  <c r="BP354" i="1"/>
  <c r="BN354" i="1"/>
  <c r="Z354" i="1"/>
  <c r="BP375" i="1"/>
  <c r="BN375" i="1"/>
  <c r="Z375" i="1"/>
  <c r="BP385" i="1"/>
  <c r="BN385" i="1"/>
  <c r="Z385" i="1"/>
  <c r="BP415" i="1"/>
  <c r="BN415" i="1"/>
  <c r="Z415" i="1"/>
  <c r="BP437" i="1"/>
  <c r="BN437" i="1"/>
  <c r="Z437" i="1"/>
  <c r="BP446" i="1"/>
  <c r="BN446" i="1"/>
  <c r="Z446" i="1"/>
  <c r="Y458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Z525" i="1" s="1"/>
  <c r="BP577" i="1"/>
  <c r="BN577" i="1"/>
  <c r="Z577" i="1"/>
  <c r="Y587" i="1"/>
  <c r="Y586" i="1"/>
  <c r="BP585" i="1"/>
  <c r="BN585" i="1"/>
  <c r="Z585" i="1"/>
  <c r="Z586" i="1" s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Z83" i="1"/>
  <c r="BN83" i="1"/>
  <c r="BP83" i="1"/>
  <c r="Z87" i="1"/>
  <c r="BN87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Y133" i="1"/>
  <c r="Z131" i="1"/>
  <c r="BN131" i="1"/>
  <c r="Y141" i="1"/>
  <c r="Z137" i="1"/>
  <c r="BN137" i="1"/>
  <c r="Z145" i="1"/>
  <c r="BN145" i="1"/>
  <c r="Z156" i="1"/>
  <c r="BN156" i="1"/>
  <c r="Y162" i="1"/>
  <c r="Z167" i="1"/>
  <c r="BN167" i="1"/>
  <c r="Y177" i="1"/>
  <c r="Z175" i="1"/>
  <c r="BN175" i="1"/>
  <c r="Y183" i="1"/>
  <c r="Z189" i="1"/>
  <c r="BN189" i="1"/>
  <c r="Z193" i="1"/>
  <c r="BN193" i="1"/>
  <c r="Z200" i="1"/>
  <c r="BN200" i="1"/>
  <c r="Z210" i="1"/>
  <c r="BN210" i="1"/>
  <c r="BP210" i="1"/>
  <c r="Z214" i="1"/>
  <c r="BN214" i="1"/>
  <c r="Z222" i="1"/>
  <c r="BN222" i="1"/>
  <c r="Z226" i="1"/>
  <c r="BN226" i="1"/>
  <c r="Z230" i="1"/>
  <c r="BN230" i="1"/>
  <c r="Y240" i="1"/>
  <c r="Z238" i="1"/>
  <c r="BN238" i="1"/>
  <c r="K602" i="1"/>
  <c r="Z247" i="1"/>
  <c r="BN247" i="1"/>
  <c r="Z251" i="1"/>
  <c r="BN251" i="1"/>
  <c r="Y265" i="1"/>
  <c r="Z258" i="1"/>
  <c r="BN258" i="1"/>
  <c r="Z262" i="1"/>
  <c r="BN262" i="1"/>
  <c r="O602" i="1"/>
  <c r="Z278" i="1"/>
  <c r="Z279" i="1" s="1"/>
  <c r="BN278" i="1"/>
  <c r="BP278" i="1"/>
  <c r="Y279" i="1"/>
  <c r="Z283" i="1"/>
  <c r="BN283" i="1"/>
  <c r="Z290" i="1"/>
  <c r="BN290" i="1"/>
  <c r="Z294" i="1"/>
  <c r="BN294" i="1"/>
  <c r="T602" i="1"/>
  <c r="Y311" i="1"/>
  <c r="Z315" i="1"/>
  <c r="BN315" i="1"/>
  <c r="Z316" i="1"/>
  <c r="BN316" i="1"/>
  <c r="Z320" i="1"/>
  <c r="BN320" i="1"/>
  <c r="Z328" i="1"/>
  <c r="BN328" i="1"/>
  <c r="Z334" i="1"/>
  <c r="BN334" i="1"/>
  <c r="V602" i="1"/>
  <c r="Y362" i="1"/>
  <c r="BP361" i="1"/>
  <c r="BN361" i="1"/>
  <c r="Z361" i="1"/>
  <c r="Z362" i="1" s="1"/>
  <c r="Y369" i="1"/>
  <c r="BP365" i="1"/>
  <c r="BN365" i="1"/>
  <c r="Z365" i="1"/>
  <c r="BP379" i="1"/>
  <c r="BN379" i="1"/>
  <c r="Z379" i="1"/>
  <c r="BP397" i="1"/>
  <c r="BN397" i="1"/>
  <c r="Z397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Y525" i="1"/>
  <c r="AE602" i="1"/>
  <c r="Y578" i="1"/>
  <c r="BP576" i="1"/>
  <c r="BN576" i="1"/>
  <c r="Z576" i="1"/>
  <c r="Z578" i="1" s="1"/>
  <c r="Y345" i="1"/>
  <c r="Y352" i="1"/>
  <c r="Y351" i="1"/>
  <c r="Y357" i="1"/>
  <c r="Y394" i="1"/>
  <c r="F9" i="1"/>
  <c r="J9" i="1"/>
  <c r="F10" i="1"/>
  <c r="Y36" i="1"/>
  <c r="Y60" i="1"/>
  <c r="Y64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Y196" i="1"/>
  <c r="Y203" i="1"/>
  <c r="Y207" i="1"/>
  <c r="Y219" i="1"/>
  <c r="Y233" i="1"/>
  <c r="Y241" i="1"/>
  <c r="Y252" i="1"/>
  <c r="Z270" i="1"/>
  <c r="BN270" i="1"/>
  <c r="Z272" i="1"/>
  <c r="BN272" i="1"/>
  <c r="Y275" i="1"/>
  <c r="Y280" i="1"/>
  <c r="Q602" i="1"/>
  <c r="Z284" i="1"/>
  <c r="Z286" i="1" s="1"/>
  <c r="BN284" i="1"/>
  <c r="Y287" i="1"/>
  <c r="R602" i="1"/>
  <c r="Z291" i="1"/>
  <c r="BN291" i="1"/>
  <c r="Z293" i="1"/>
  <c r="BN293" i="1"/>
  <c r="Y296" i="1"/>
  <c r="Y301" i="1"/>
  <c r="Y306" i="1"/>
  <c r="Z309" i="1"/>
  <c r="Z310" i="1" s="1"/>
  <c r="BN309" i="1"/>
  <c r="Y310" i="1"/>
  <c r="Z314" i="1"/>
  <c r="BN314" i="1"/>
  <c r="Z317" i="1"/>
  <c r="BN317" i="1"/>
  <c r="BP327" i="1"/>
  <c r="BN327" i="1"/>
  <c r="Z327" i="1"/>
  <c r="Y338" i="1"/>
  <c r="BP335" i="1"/>
  <c r="BN335" i="1"/>
  <c r="Z335" i="1"/>
  <c r="BP343" i="1"/>
  <c r="BN343" i="1"/>
  <c r="Z343" i="1"/>
  <c r="Z351" i="1"/>
  <c r="BP349" i="1"/>
  <c r="BN349" i="1"/>
  <c r="Z349" i="1"/>
  <c r="Y358" i="1"/>
  <c r="BP366" i="1"/>
  <c r="BN366" i="1"/>
  <c r="Z366" i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473" i="1"/>
  <c r="BN473" i="1"/>
  <c r="Z473" i="1"/>
  <c r="H9" i="1"/>
  <c r="B602" i="1"/>
  <c r="X593" i="1"/>
  <c r="X594" i="1"/>
  <c r="X596" i="1"/>
  <c r="Y24" i="1"/>
  <c r="Z26" i="1"/>
  <c r="BN26" i="1"/>
  <c r="BP26" i="1"/>
  <c r="Z28" i="1"/>
  <c r="BN28" i="1"/>
  <c r="Z30" i="1"/>
  <c r="BN30" i="1"/>
  <c r="Z34" i="1"/>
  <c r="BN34" i="1"/>
  <c r="C602" i="1"/>
  <c r="Z54" i="1"/>
  <c r="BN54" i="1"/>
  <c r="Z56" i="1"/>
  <c r="BN56" i="1"/>
  <c r="Z58" i="1"/>
  <c r="BN58" i="1"/>
  <c r="Y59" i="1"/>
  <c r="Z62" i="1"/>
  <c r="Z64" i="1" s="1"/>
  <c r="BN62" i="1"/>
  <c r="BP62" i="1"/>
  <c r="D602" i="1"/>
  <c r="Z69" i="1"/>
  <c r="BN69" i="1"/>
  <c r="Z71" i="1"/>
  <c r="BN71" i="1"/>
  <c r="Z72" i="1"/>
  <c r="BN72" i="1"/>
  <c r="Z74" i="1"/>
  <c r="BN74" i="1"/>
  <c r="Y75" i="1"/>
  <c r="Z78" i="1"/>
  <c r="Z80" i="1" s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BN98" i="1"/>
  <c r="E602" i="1"/>
  <c r="Z105" i="1"/>
  <c r="Z107" i="1" s="1"/>
  <c r="BN105" i="1"/>
  <c r="Y108" i="1"/>
  <c r="Z111" i="1"/>
  <c r="BN111" i="1"/>
  <c r="Z113" i="1"/>
  <c r="BN113" i="1"/>
  <c r="F602" i="1"/>
  <c r="Z120" i="1"/>
  <c r="BN120" i="1"/>
  <c r="Z122" i="1"/>
  <c r="BN122" i="1"/>
  <c r="Y125" i="1"/>
  <c r="Z127" i="1"/>
  <c r="BN127" i="1"/>
  <c r="BP127" i="1"/>
  <c r="Z130" i="1"/>
  <c r="BN130" i="1"/>
  <c r="Z136" i="1"/>
  <c r="BN136" i="1"/>
  <c r="Z138" i="1"/>
  <c r="BN138" i="1"/>
  <c r="Z140" i="1"/>
  <c r="BN140" i="1"/>
  <c r="Z144" i="1"/>
  <c r="Z146" i="1" s="1"/>
  <c r="BN144" i="1"/>
  <c r="BP144" i="1"/>
  <c r="G602" i="1"/>
  <c r="Z151" i="1"/>
  <c r="Z152" i="1" s="1"/>
  <c r="BN151" i="1"/>
  <c r="Y152" i="1"/>
  <c r="Z155" i="1"/>
  <c r="BN155" i="1"/>
  <c r="BP155" i="1"/>
  <c r="Z161" i="1"/>
  <c r="Z162" i="1" s="1"/>
  <c r="BN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BN188" i="1"/>
  <c r="BP188" i="1"/>
  <c r="Z190" i="1"/>
  <c r="BN190" i="1"/>
  <c r="Z192" i="1"/>
  <c r="BN192" i="1"/>
  <c r="Z194" i="1"/>
  <c r="BN194" i="1"/>
  <c r="Y197" i="1"/>
  <c r="J602" i="1"/>
  <c r="Z201" i="1"/>
  <c r="Z202" i="1" s="1"/>
  <c r="BN201" i="1"/>
  <c r="Y202" i="1"/>
  <c r="Z205" i="1"/>
  <c r="Z207" i="1" s="1"/>
  <c r="BN205" i="1"/>
  <c r="BP205" i="1"/>
  <c r="Z211" i="1"/>
  <c r="BN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Z235" i="1"/>
  <c r="BN235" i="1"/>
  <c r="BP235" i="1"/>
  <c r="Z237" i="1"/>
  <c r="BN237" i="1"/>
  <c r="Z239" i="1"/>
  <c r="BN239" i="1"/>
  <c r="Z244" i="1"/>
  <c r="BN244" i="1"/>
  <c r="BP244" i="1"/>
  <c r="Z246" i="1"/>
  <c r="BN246" i="1"/>
  <c r="Z248" i="1"/>
  <c r="BN248" i="1"/>
  <c r="Z250" i="1"/>
  <c r="BN250" i="1"/>
  <c r="Y253" i="1"/>
  <c r="M602" i="1"/>
  <c r="Z257" i="1"/>
  <c r="BN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Y286" i="1"/>
  <c r="Y295" i="1"/>
  <c r="U602" i="1"/>
  <c r="Y322" i="1"/>
  <c r="BP319" i="1"/>
  <c r="BN319" i="1"/>
  <c r="BP321" i="1"/>
  <c r="BN321" i="1"/>
  <c r="Z321" i="1"/>
  <c r="Y323" i="1"/>
  <c r="Y330" i="1"/>
  <c r="BP325" i="1"/>
  <c r="BN325" i="1"/>
  <c r="Z325" i="1"/>
  <c r="Z329" i="1" s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Z344" i="1" s="1"/>
  <c r="BP355" i="1"/>
  <c r="BN355" i="1"/>
  <c r="Z355" i="1"/>
  <c r="Z357" i="1" s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Z393" i="1" s="1"/>
  <c r="X602" i="1"/>
  <c r="Y407" i="1"/>
  <c r="BP402" i="1"/>
  <c r="BN402" i="1"/>
  <c r="Z402" i="1"/>
  <c r="Z406" i="1" s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Z602" i="1"/>
  <c r="Y468" i="1"/>
  <c r="Y476" i="1"/>
  <c r="Y477" i="1"/>
  <c r="BP470" i="1"/>
  <c r="BN470" i="1"/>
  <c r="Z470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BP499" i="1"/>
  <c r="BN499" i="1"/>
  <c r="Z499" i="1"/>
  <c r="BP503" i="1"/>
  <c r="BN503" i="1"/>
  <c r="Z503" i="1"/>
  <c r="Y510" i="1"/>
  <c r="BP515" i="1"/>
  <c r="BN515" i="1"/>
  <c r="Z515" i="1"/>
  <c r="Y519" i="1"/>
  <c r="BP523" i="1"/>
  <c r="BN523" i="1"/>
  <c r="Z523" i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487" i="1" l="1"/>
  <c r="Z510" i="1"/>
  <c r="Z274" i="1"/>
  <c r="Z252" i="1"/>
  <c r="Z232" i="1"/>
  <c r="Z183" i="1"/>
  <c r="Z157" i="1"/>
  <c r="Z132" i="1"/>
  <c r="Z100" i="1"/>
  <c r="Z36" i="1"/>
  <c r="Z398" i="1"/>
  <c r="Z368" i="1"/>
  <c r="Z548" i="1"/>
  <c r="Z218" i="1"/>
  <c r="Z115" i="1"/>
  <c r="Z59" i="1"/>
  <c r="Y594" i="1"/>
  <c r="X595" i="1"/>
  <c r="Z382" i="1"/>
  <c r="Z338" i="1"/>
  <c r="Z264" i="1"/>
  <c r="Z141" i="1"/>
  <c r="Z124" i="1"/>
  <c r="Z89" i="1"/>
  <c r="Z75" i="1"/>
  <c r="Y593" i="1"/>
  <c r="Y595" i="1" s="1"/>
  <c r="Z295" i="1"/>
  <c r="Y596" i="1"/>
  <c r="Z572" i="1"/>
  <c r="Z558" i="1"/>
  <c r="Z541" i="1"/>
  <c r="Z453" i="1"/>
  <c r="Z322" i="1"/>
  <c r="Z519" i="1"/>
  <c r="Z505" i="1"/>
  <c r="Z476" i="1"/>
  <c r="Z419" i="1"/>
  <c r="Z240" i="1"/>
  <c r="Z196" i="1"/>
  <c r="Z177" i="1"/>
  <c r="Z169" i="1"/>
  <c r="Y592" i="1"/>
  <c r="Z597" i="1" l="1"/>
</calcChain>
</file>

<file path=xl/sharedStrings.xml><?xml version="1.0" encoding="utf-8"?>
<sst xmlns="http://schemas.openxmlformats.org/spreadsheetml/2006/main" count="2430" uniqueCount="765">
  <si>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</si>
  <si>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</si>
  <si>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</si>
  <si>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</si>
  <si>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</si>
  <si>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18.09.2024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</si>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</sst>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764</v>
      </c>
      <c r="I5" s="672"/>
      <c r="J5" s="672"/>
      <c r="K5" s="672"/>
      <c r="L5" s="672"/>
      <c r="M5" s="472"/>
      <c r="N5" s="58"/>
      <c r="P5" s="24" t="s">
        <v>10</v>
      </c>
      <c r="Q5" s="739">
        <v>45558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Понедельник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53">
        <v>0.375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20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21</v>
      </c>
      <c r="Q10" s="588"/>
      <c r="R10" s="589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7"/>
      <c r="R11" s="558"/>
      <c r="U11" s="24" t="s">
        <v>26</v>
      </c>
      <c r="V11" s="694" t="s">
        <v>27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28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29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30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31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32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33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35</v>
      </c>
      <c r="B17" s="446" t="s">
        <v>36</v>
      </c>
      <c r="C17" s="566" t="s">
        <v>37</v>
      </c>
      <c r="D17" s="446" t="s">
        <v>38</v>
      </c>
      <c r="E17" s="499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46" t="s">
        <v>49</v>
      </c>
      <c r="Q17" s="498"/>
      <c r="R17" s="498"/>
      <c r="S17" s="498"/>
      <c r="T17" s="499"/>
      <c r="U17" s="777" t="s">
        <v>50</v>
      </c>
      <c r="V17" s="546"/>
      <c r="W17" s="446" t="s">
        <v>51</v>
      </c>
      <c r="X17" s="446" t="s">
        <v>52</v>
      </c>
      <c r="Y17" s="737" t="s">
        <v>53</v>
      </c>
      <c r="Z17" s="446" t="s">
        <v>54</v>
      </c>
      <c r="AA17" s="627" t="s">
        <v>55</v>
      </c>
      <c r="AB17" s="627" t="s">
        <v>56</v>
      </c>
      <c r="AC17" s="627" t="s">
        <v>57</v>
      </c>
      <c r="AD17" s="627" t="s">
        <v>58</v>
      </c>
      <c r="AE17" s="716"/>
      <c r="AF17" s="717"/>
      <c r="AG17" s="523"/>
      <c r="BD17" s="609" t="s">
        <v>59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60</v>
      </c>
      <c r="V18" s="374" t="s">
        <v>61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7" t="s">
        <v>75</v>
      </c>
      <c r="Q26" s="392"/>
      <c r="R26" s="392"/>
      <c r="S26" s="392"/>
      <c r="T26" s="393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2"/>
      <c r="R32" s="392"/>
      <c r="S32" s="392"/>
      <c r="T32" s="393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9" t="s">
        <v>90</v>
      </c>
      <c r="Q33" s="392"/>
      <c r="R33" s="392"/>
      <c r="S33" s="392"/>
      <c r="T33" s="393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107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80">
        <v>200</v>
      </c>
      <c r="Y53" s="381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80">
        <v>360</v>
      </c>
      <c r="Y56" s="381">
        <f t="shared" si="6"/>
        <v>360</v>
      </c>
      <c r="Z56" s="36">
        <f>IFERROR(IF(Y56=0,"",ROUNDUP(Y56/H56,0)*0.00937),"")</f>
        <v>0.84329999999999994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381.6</v>
      </c>
      <c r="BN56" s="64">
        <f t="shared" si="8"/>
        <v>381.6</v>
      </c>
      <c r="BO56" s="64">
        <f t="shared" si="9"/>
        <v>0.75</v>
      </c>
      <c r="BP56" s="64">
        <f t="shared" si="10"/>
        <v>0.75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82">
        <f>IFERROR(X53/H53,"0")+IFERROR(X54/H54,"0")+IFERROR(X55/H55,"0")+IFERROR(X56/H56,"0")+IFERROR(X57/H57,"0")+IFERROR(X58/H58,"0")</f>
        <v>108.51851851851852</v>
      </c>
      <c r="Y59" s="382">
        <f>IFERROR(Y53/H53,"0")+IFERROR(Y54/H54,"0")+IFERROR(Y55/H55,"0")+IFERROR(Y56/H56,"0")+IFERROR(Y57/H57,"0")+IFERROR(Y58/H58,"0")</f>
        <v>109</v>
      </c>
      <c r="Z59" s="382">
        <f>IFERROR(IF(Z53="",0,Z53),"0")+IFERROR(IF(Z54="",0,Z54),"0")+IFERROR(IF(Z55="",0,Z55),"0")+IFERROR(IF(Z56="",0,Z56),"0")+IFERROR(IF(Z57="",0,Z57),"0")+IFERROR(IF(Z58="",0,Z58),"0")</f>
        <v>1.2565499999999998</v>
      </c>
      <c r="AA59" s="383"/>
      <c r="AB59" s="383"/>
      <c r="AC59" s="383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82">
        <f>IFERROR(SUM(X53:X58),"0")</f>
        <v>560</v>
      </c>
      <c r="Y60" s="382">
        <f>IFERROR(SUM(Y53:Y58),"0")</f>
        <v>565.20000000000005</v>
      </c>
      <c r="Z60" s="37"/>
      <c r="AA60" s="383"/>
      <c r="AB60" s="383"/>
      <c r="AC60" s="383"/>
    </row>
    <row r="61" spans="1:68" ht="14.25" hidden="1" customHeight="1" x14ac:dyDescent="0.25">
      <c r="A61" s="423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0">
        <v>500</v>
      </c>
      <c r="Y68" s="381">
        <f t="shared" ref="Y68:Y74" si="11">IFERROR(IF(X68="",0,CEILING((X68/$H68),1)*$H68),"")</f>
        <v>507.6</v>
      </c>
      <c r="Z68" s="36">
        <f>IFERROR(IF(Y68=0,"",ROUNDUP(Y68/H68,0)*0.02175),"")</f>
        <v>1.0222499999999999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522.22222222222217</v>
      </c>
      <c r="BN68" s="64">
        <f t="shared" ref="BN68:BN74" si="13">IFERROR(Y68*I68/H68,"0")</f>
        <v>530.16</v>
      </c>
      <c r="BO68" s="64">
        <f t="shared" ref="BO68:BO74" si="14">IFERROR(1/J68*(X68/H68),"0")</f>
        <v>0.82671957671957652</v>
      </c>
      <c r="BP68" s="64">
        <f t="shared" ref="BP68:BP74" si="15">IFERROR(1/J68*(Y68/H68),"0")</f>
        <v>0.83928571428571419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32" t="s">
        <v>140</v>
      </c>
      <c r="Q72" s="392"/>
      <c r="R72" s="392"/>
      <c r="S72" s="392"/>
      <c r="T72" s="393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0">
        <v>450</v>
      </c>
      <c r="Y74" s="381">
        <f t="shared" si="11"/>
        <v>450</v>
      </c>
      <c r="Z74" s="36">
        <f>IFERROR(IF(Y74=0,"",ROUNDUP(Y74/H74,0)*0.00937),"")</f>
        <v>0.93699999999999994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474</v>
      </c>
      <c r="BN74" s="64">
        <f t="shared" si="13"/>
        <v>474</v>
      </c>
      <c r="BO74" s="64">
        <f t="shared" si="14"/>
        <v>0.83333333333333337</v>
      </c>
      <c r="BP74" s="64">
        <f t="shared" si="15"/>
        <v>0.83333333333333337</v>
      </c>
    </row>
    <row r="75" spans="1:68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82">
        <f>IFERROR(X68/H68,"0")+IFERROR(X69/H69,"0")+IFERROR(X70/H70,"0")+IFERROR(X71/H71,"0")+IFERROR(X72/H72,"0")+IFERROR(X73/H73,"0")+IFERROR(X74/H74,"0")</f>
        <v>146.2962962962963</v>
      </c>
      <c r="Y75" s="382">
        <f>IFERROR(Y68/H68,"0")+IFERROR(Y69/H69,"0")+IFERROR(Y70/H70,"0")+IFERROR(Y71/H71,"0")+IFERROR(Y72/H72,"0")+IFERROR(Y73/H73,"0")+IFERROR(Y74/H74,"0")</f>
        <v>147</v>
      </c>
      <c r="Z75" s="382">
        <f>IFERROR(IF(Z68="",0,Z68),"0")+IFERROR(IF(Z69="",0,Z69),"0")+IFERROR(IF(Z70="",0,Z70),"0")+IFERROR(IF(Z71="",0,Z71),"0")+IFERROR(IF(Z72="",0,Z72),"0")+IFERROR(IF(Z73="",0,Z73),"0")+IFERROR(IF(Z74="",0,Z74),"0")</f>
        <v>1.9592499999999999</v>
      </c>
      <c r="AA75" s="383"/>
      <c r="AB75" s="383"/>
      <c r="AC75" s="383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82">
        <f>IFERROR(SUM(X68:X74),"0")</f>
        <v>950</v>
      </c>
      <c r="Y76" s="382">
        <f>IFERROR(SUM(Y68:Y74),"0")</f>
        <v>957.6</v>
      </c>
      <c r="Z76" s="37"/>
      <c r="AA76" s="383"/>
      <c r="AB76" s="383"/>
      <c r="AC76" s="383"/>
    </row>
    <row r="77" spans="1:68" ht="14.25" hidden="1" customHeight="1" x14ac:dyDescent="0.25">
      <c r="A77" s="423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80">
        <v>30</v>
      </c>
      <c r="Y78" s="381">
        <f>IFERROR(IF(X78="",0,CEILING((X78/$H78),1)*$H78),"")</f>
        <v>32.400000000000006</v>
      </c>
      <c r="Z78" s="36">
        <f>IFERROR(IF(Y78=0,"",ROUNDUP(Y78/H78,0)*0.02175),"")</f>
        <v>6.5250000000000002E-2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31.333333333333329</v>
      </c>
      <c r="BN78" s="64">
        <f>IFERROR(Y78*I78/H78,"0")</f>
        <v>33.840000000000003</v>
      </c>
      <c r="BO78" s="64">
        <f>IFERROR(1/J78*(X78/H78),"0")</f>
        <v>4.96031746031746E-2</v>
      </c>
      <c r="BP78" s="64">
        <f>IFERROR(1/J78*(Y78/H78),"0")</f>
        <v>5.3571428571428575E-2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68</v>
      </c>
      <c r="X79" s="380">
        <v>202.5</v>
      </c>
      <c r="Y79" s="381">
        <f>IFERROR(IF(X79="",0,CEILING((X79/$H79),1)*$H79),"")</f>
        <v>202.5</v>
      </c>
      <c r="Z79" s="36">
        <f>IFERROR(IF(Y79=0,"",ROUNDUP(Y79/H79,0)*0.00753),"")</f>
        <v>0.56474999999999997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217.49999999999997</v>
      </c>
      <c r="BN79" s="64">
        <f>IFERROR(Y79*I79/H79,"0")</f>
        <v>217.49999999999997</v>
      </c>
      <c r="BO79" s="64">
        <f>IFERROR(1/J79*(X79/H79),"0")</f>
        <v>0.48076923076923073</v>
      </c>
      <c r="BP79" s="64">
        <f>IFERROR(1/J79*(Y79/H79),"0")</f>
        <v>0.48076923076923073</v>
      </c>
    </row>
    <row r="80" spans="1:68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82">
        <f>IFERROR(X78/H78,"0")+IFERROR(X79/H79,"0")</f>
        <v>77.777777777777771</v>
      </c>
      <c r="Y80" s="382">
        <f>IFERROR(Y78/H78,"0")+IFERROR(Y79/H79,"0")</f>
        <v>78</v>
      </c>
      <c r="Z80" s="382">
        <f>IFERROR(IF(Z78="",0,Z78),"0")+IFERROR(IF(Z79="",0,Z79),"0")</f>
        <v>0.63</v>
      </c>
      <c r="AA80" s="383"/>
      <c r="AB80" s="383"/>
      <c r="AC80" s="383"/>
    </row>
    <row r="81" spans="1:68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82">
        <f>IFERROR(SUM(X78:X79),"0")</f>
        <v>232.5</v>
      </c>
      <c r="Y81" s="382">
        <f>IFERROR(SUM(Y78:Y79),"0")</f>
        <v>234.9</v>
      </c>
      <c r="Z81" s="37"/>
      <c r="AA81" s="383"/>
      <c r="AB81" s="383"/>
      <c r="AC81" s="383"/>
    </row>
    <row r="82" spans="1:68" ht="14.25" hidden="1" customHeight="1" x14ac:dyDescent="0.25">
      <c r="A82" s="423" t="s">
        <v>63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150</v>
      </c>
      <c r="B83" s="54" t="s">
        <v>151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154</v>
      </c>
      <c r="B85" s="54" t="s">
        <v>155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80">
        <v>30</v>
      </c>
      <c r="Y86" s="381">
        <f t="shared" si="16"/>
        <v>30.6</v>
      </c>
      <c r="Z86" s="36">
        <f>IFERROR(IF(Y86=0,"",ROUNDUP(Y86/H86,0)*0.00502),"")</f>
        <v>8.5339999999999999E-2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31.666666666666664</v>
      </c>
      <c r="BN86" s="64">
        <f t="shared" si="18"/>
        <v>32.299999999999997</v>
      </c>
      <c r="BO86" s="64">
        <f t="shared" si="19"/>
        <v>7.122507122507124E-2</v>
      </c>
      <c r="BP86" s="64">
        <f t="shared" si="20"/>
        <v>7.2649572649572655E-2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80">
        <v>30</v>
      </c>
      <c r="Y87" s="381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68</v>
      </c>
      <c r="X88" s="380">
        <v>45</v>
      </c>
      <c r="Y88" s="381">
        <f t="shared" si="16"/>
        <v>45</v>
      </c>
      <c r="Z88" s="36">
        <f>IFERROR(IF(Y88=0,"",ROUNDUP(Y88/H88,0)*0.00502),"")</f>
        <v>0.1255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47.5</v>
      </c>
      <c r="BN88" s="64">
        <f t="shared" si="18"/>
        <v>47.5</v>
      </c>
      <c r="BO88" s="64">
        <f t="shared" si="19"/>
        <v>0.10683760683760685</v>
      </c>
      <c r="BP88" s="64">
        <f t="shared" si="20"/>
        <v>0.10683760683760685</v>
      </c>
    </row>
    <row r="89" spans="1:68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82">
        <f>IFERROR(X83/H83,"0")+IFERROR(X84/H84,"0")+IFERROR(X85/H85,"0")+IFERROR(X86/H86,"0")+IFERROR(X87/H87,"0")+IFERROR(X88/H88,"0")</f>
        <v>58.333333333333336</v>
      </c>
      <c r="Y89" s="382">
        <f>IFERROR(Y83/H83,"0")+IFERROR(Y84/H84,"0")+IFERROR(Y85/H85,"0")+IFERROR(Y86/H86,"0")+IFERROR(Y87/H87,"0")+IFERROR(Y88/H88,"0")</f>
        <v>59</v>
      </c>
      <c r="Z89" s="382">
        <f>IFERROR(IF(Z83="",0,Z83),"0")+IFERROR(IF(Z84="",0,Z84),"0")+IFERROR(IF(Z85="",0,Z85),"0")+IFERROR(IF(Z86="",0,Z86),"0")+IFERROR(IF(Z87="",0,Z87),"0")+IFERROR(IF(Z88="",0,Z88),"0")</f>
        <v>0.29618</v>
      </c>
      <c r="AA89" s="383"/>
      <c r="AB89" s="383"/>
      <c r="AC89" s="383"/>
    </row>
    <row r="90" spans="1:68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82">
        <f>IFERROR(SUM(X83:X88),"0")</f>
        <v>105</v>
      </c>
      <c r="Y90" s="382">
        <f>IFERROR(SUM(Y83:Y88),"0")</f>
        <v>106.2</v>
      </c>
      <c r="Z90" s="37"/>
      <c r="AA90" s="383"/>
      <c r="AB90" s="383"/>
      <c r="AC90" s="383"/>
    </row>
    <row r="91" spans="1:68" ht="14.25" hidden="1" customHeight="1" x14ac:dyDescent="0.25">
      <c r="A91" s="423" t="s">
        <v>71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162</v>
      </c>
      <c r="B92" s="54" t="s">
        <v>163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164</v>
      </c>
      <c r="B93" s="54" t="s">
        <v>165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166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167</v>
      </c>
      <c r="B97" s="54" t="s">
        <v>168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80">
        <v>60</v>
      </c>
      <c r="Y98" s="381">
        <f>IFERROR(IF(X98="",0,CEILING((X98/$H98),1)*$H98),"")</f>
        <v>67.2</v>
      </c>
      <c r="Z98" s="36">
        <f>IFERROR(IF(Y98=0,"",ROUNDUP(Y98/H98,0)*0.02175),"")</f>
        <v>0.17399999999999999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64.028571428571425</v>
      </c>
      <c r="BN98" s="64">
        <f>IFERROR(Y98*I98/H98,"0")</f>
        <v>71.712000000000003</v>
      </c>
      <c r="BO98" s="64">
        <f>IFERROR(1/J98*(X98/H98),"0")</f>
        <v>0.12755102040816324</v>
      </c>
      <c r="BP98" s="64">
        <f>IFERROR(1/J98*(Y98/H98),"0")</f>
        <v>0.14285714285714285</v>
      </c>
    </row>
    <row r="99" spans="1:68" ht="27" hidden="1" customHeight="1" x14ac:dyDescent="0.25">
      <c r="A99" s="54" t="s">
        <v>170</v>
      </c>
      <c r="B99" s="54" t="s">
        <v>171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82">
        <f>IFERROR(X97/H97,"0")+IFERROR(X98/H98,"0")+IFERROR(X99/H99,"0")</f>
        <v>7.1428571428571423</v>
      </c>
      <c r="Y100" s="382">
        <f>IFERROR(Y97/H97,"0")+IFERROR(Y98/H98,"0")+IFERROR(Y99/H99,"0")</f>
        <v>8</v>
      </c>
      <c r="Z100" s="382">
        <f>IFERROR(IF(Z97="",0,Z97),"0")+IFERROR(IF(Z98="",0,Z98),"0")+IFERROR(IF(Z99="",0,Z99),"0")</f>
        <v>0.17399999999999999</v>
      </c>
      <c r="AA100" s="383"/>
      <c r="AB100" s="383"/>
      <c r="AC100" s="383"/>
    </row>
    <row r="101" spans="1:68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82">
        <f>IFERROR(SUM(X97:X99),"0")</f>
        <v>60</v>
      </c>
      <c r="Y101" s="382">
        <f>IFERROR(SUM(Y97:Y99),"0")</f>
        <v>67.2</v>
      </c>
      <c r="Z101" s="37"/>
      <c r="AA101" s="383"/>
      <c r="AB101" s="383"/>
      <c r="AC101" s="383"/>
    </row>
    <row r="102" spans="1:68" ht="16.5" hidden="1" customHeight="1" x14ac:dyDescent="0.25">
      <c r="A102" s="420" t="s">
        <v>172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109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0">
        <v>250</v>
      </c>
      <c r="Y104" s="381">
        <f>IFERROR(IF(X104="",0,CEILING((X104/$H104),1)*$H104),"")</f>
        <v>259.20000000000005</v>
      </c>
      <c r="Z104" s="36">
        <f>IFERROR(IF(Y104=0,"",ROUNDUP(Y104/H104,0)*0.02175),"")</f>
        <v>0.52200000000000002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261.11111111111109</v>
      </c>
      <c r="BN104" s="64">
        <f>IFERROR(Y104*I104/H104,"0")</f>
        <v>270.72000000000003</v>
      </c>
      <c r="BO104" s="64">
        <f>IFERROR(1/J104*(X104/H104),"0")</f>
        <v>0.41335978835978826</v>
      </c>
      <c r="BP104" s="64">
        <f>IFERROR(1/J104*(Y104/H104),"0")</f>
        <v>0.4285714285714286</v>
      </c>
    </row>
    <row r="105" spans="1:68" ht="16.5" hidden="1" customHeight="1" x14ac:dyDescent="0.25">
      <c r="A105" s="54" t="s">
        <v>175</v>
      </c>
      <c r="B105" s="54" t="s">
        <v>176</v>
      </c>
      <c r="C105" s="31">
        <v>4301011476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0">
        <v>315</v>
      </c>
      <c r="Y106" s="381">
        <f>IFERROR(IF(X106="",0,CEILING((X106/$H106),1)*$H106),"")</f>
        <v>315</v>
      </c>
      <c r="Z106" s="36">
        <f>IFERROR(IF(Y106=0,"",ROUNDUP(Y106/H106,0)*0.00937),"")</f>
        <v>0.65590000000000004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329.70000000000005</v>
      </c>
      <c r="BN106" s="64">
        <f>IFERROR(Y106*I106/H106,"0")</f>
        <v>329.70000000000005</v>
      </c>
      <c r="BO106" s="64">
        <f>IFERROR(1/J106*(X106/H106),"0")</f>
        <v>0.58333333333333337</v>
      </c>
      <c r="BP106" s="64">
        <f>IFERROR(1/J106*(Y106/H106),"0")</f>
        <v>0.58333333333333337</v>
      </c>
    </row>
    <row r="107" spans="1:68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82">
        <f>IFERROR(X104/H104,"0")+IFERROR(X105/H105,"0")+IFERROR(X106/H106,"0")</f>
        <v>93.148148148148152</v>
      </c>
      <c r="Y107" s="382">
        <f>IFERROR(Y104/H104,"0")+IFERROR(Y105/H105,"0")+IFERROR(Y106/H106,"0")</f>
        <v>94</v>
      </c>
      <c r="Z107" s="382">
        <f>IFERROR(IF(Z104="",0,Z104),"0")+IFERROR(IF(Z105="",0,Z105),"0")+IFERROR(IF(Z106="",0,Z106),"0")</f>
        <v>1.1779000000000002</v>
      </c>
      <c r="AA107" s="383"/>
      <c r="AB107" s="383"/>
      <c r="AC107" s="383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82">
        <f>IFERROR(SUM(X104:X106),"0")</f>
        <v>565</v>
      </c>
      <c r="Y108" s="382">
        <f>IFERROR(SUM(Y104:Y106),"0")</f>
        <v>574.20000000000005</v>
      </c>
      <c r="Z108" s="37"/>
      <c r="AA108" s="383"/>
      <c r="AB108" s="383"/>
      <c r="AC108" s="383"/>
    </row>
    <row r="109" spans="1:68" ht="14.25" hidden="1" customHeight="1" x14ac:dyDescent="0.25">
      <c r="A109" s="423" t="s">
        <v>71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179</v>
      </c>
      <c r="B110" s="54" t="s">
        <v>180</v>
      </c>
      <c r="C110" s="31">
        <v>4301051437</v>
      </c>
      <c r="D110" s="387">
        <v>4607091386967</v>
      </c>
      <c r="E110" s="388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7">
        <v>4607091386967</v>
      </c>
      <c r="E111" s="388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80">
        <v>160</v>
      </c>
      <c r="Y111" s="381">
        <f>IFERROR(IF(X111="",0,CEILING((X111/$H111),1)*$H111),"")</f>
        <v>168</v>
      </c>
      <c r="Z111" s="36">
        <f>IFERROR(IF(Y111=0,"",ROUNDUP(Y111/H111,0)*0.02175),"")</f>
        <v>0.43499999999999994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170.74285714285713</v>
      </c>
      <c r="BN111" s="64">
        <f>IFERROR(Y111*I111/H111,"0")</f>
        <v>179.28</v>
      </c>
      <c r="BO111" s="64">
        <f>IFERROR(1/J111*(X111/H111),"0")</f>
        <v>0.3401360544217687</v>
      </c>
      <c r="BP111" s="64">
        <f>IFERROR(1/J111*(Y111/H111),"0")</f>
        <v>0.3571428571428571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80">
        <v>495</v>
      </c>
      <c r="Y112" s="381">
        <f>IFERROR(IF(X112="",0,CEILING((X112/$H112),1)*$H112),"")</f>
        <v>496.8</v>
      </c>
      <c r="Z112" s="36">
        <f>IFERROR(IF(Y112=0,"",ROUNDUP(Y112/H112,0)*0.00753),"")</f>
        <v>1.3855200000000001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544.86666666666667</v>
      </c>
      <c r="BN112" s="64">
        <f>IFERROR(Y112*I112/H112,"0")</f>
        <v>546.84799999999996</v>
      </c>
      <c r="BO112" s="64">
        <f>IFERROR(1/J112*(X112/H112),"0")</f>
        <v>1.175213675213675</v>
      </c>
      <c r="BP112" s="64">
        <f>IFERROR(1/J112*(Y112/H112),"0")</f>
        <v>1.1794871794871795</v>
      </c>
    </row>
    <row r="113" spans="1:68" ht="16.5" hidden="1" customHeight="1" x14ac:dyDescent="0.25">
      <c r="A113" s="54" t="s">
        <v>184</v>
      </c>
      <c r="B113" s="54" t="s">
        <v>185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186</v>
      </c>
      <c r="B114" s="54" t="s">
        <v>187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82">
        <f>IFERROR(X110/H110,"0")+IFERROR(X111/H111,"0")+IFERROR(X112/H112,"0")+IFERROR(X113/H113,"0")+IFERROR(X114/H114,"0")</f>
        <v>202.38095238095235</v>
      </c>
      <c r="Y115" s="382">
        <f>IFERROR(Y110/H110,"0")+IFERROR(Y111/H111,"0")+IFERROR(Y112/H112,"0")+IFERROR(Y113/H113,"0")+IFERROR(Y114/H114,"0")</f>
        <v>204</v>
      </c>
      <c r="Z115" s="382">
        <f>IFERROR(IF(Z110="",0,Z110),"0")+IFERROR(IF(Z111="",0,Z111),"0")+IFERROR(IF(Z112="",0,Z112),"0")+IFERROR(IF(Z113="",0,Z113),"0")+IFERROR(IF(Z114="",0,Z114),"0")</f>
        <v>1.8205200000000001</v>
      </c>
      <c r="AA115" s="383"/>
      <c r="AB115" s="383"/>
      <c r="AC115" s="383"/>
    </row>
    <row r="116" spans="1:68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82">
        <f>IFERROR(SUM(X110:X114),"0")</f>
        <v>655</v>
      </c>
      <c r="Y116" s="382">
        <f>IFERROR(SUM(Y110:Y114),"0")</f>
        <v>664.8</v>
      </c>
      <c r="Z116" s="37"/>
      <c r="AA116" s="383"/>
      <c r="AB116" s="383"/>
      <c r="AC116" s="383"/>
    </row>
    <row r="117" spans="1:68" ht="16.5" hidden="1" customHeight="1" x14ac:dyDescent="0.25">
      <c r="A117" s="420" t="s">
        <v>188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109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189</v>
      </c>
      <c r="B119" s="54" t="s">
        <v>190</v>
      </c>
      <c r="C119" s="31">
        <v>4301011514</v>
      </c>
      <c r="D119" s="387">
        <v>4680115882133</v>
      </c>
      <c r="E119" s="388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7">
        <v>4680115882133</v>
      </c>
      <c r="E120" s="388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80">
        <v>90</v>
      </c>
      <c r="Y120" s="381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93.857142857142861</v>
      </c>
      <c r="BN120" s="64">
        <f>IFERROR(Y120*I120/H120,"0")</f>
        <v>105.12</v>
      </c>
      <c r="BO120" s="64">
        <f>IFERROR(1/J120*(X120/H120),"0")</f>
        <v>0.14349489795918369</v>
      </c>
      <c r="BP120" s="64">
        <f>IFERROR(1/J120*(Y120/H120),"0")</f>
        <v>0.1607142857142857</v>
      </c>
    </row>
    <row r="121" spans="1:68" ht="16.5" hidden="1" customHeight="1" x14ac:dyDescent="0.25">
      <c r="A121" s="54" t="s">
        <v>192</v>
      </c>
      <c r="B121" s="54" t="s">
        <v>193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0">
        <v>450</v>
      </c>
      <c r="Y122" s="381">
        <f>IFERROR(IF(X122="",0,CEILING((X122/$H122),1)*$H122),"")</f>
        <v>450</v>
      </c>
      <c r="Z122" s="36">
        <f>IFERROR(IF(Y122=0,"",ROUNDUP(Y122/H122,0)*0.00937),"")</f>
        <v>0.93699999999999994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474</v>
      </c>
      <c r="BN122" s="64">
        <f>IFERROR(Y122*I122/H122,"0")</f>
        <v>474</v>
      </c>
      <c r="BO122" s="64">
        <f>IFERROR(1/J122*(X122/H122),"0")</f>
        <v>0.83333333333333337</v>
      </c>
      <c r="BP122" s="64">
        <f>IFERROR(1/J122*(Y122/H122),"0")</f>
        <v>0.83333333333333337</v>
      </c>
    </row>
    <row r="123" spans="1:68" ht="16.5" hidden="1" customHeight="1" x14ac:dyDescent="0.25">
      <c r="A123" s="54" t="s">
        <v>196</v>
      </c>
      <c r="B123" s="54" t="s">
        <v>197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82">
        <f>IFERROR(X119/H119,"0")+IFERROR(X120/H120,"0")+IFERROR(X121/H121,"0")+IFERROR(X122/H122,"0")+IFERROR(X123/H123,"0")</f>
        <v>108.03571428571429</v>
      </c>
      <c r="Y124" s="382">
        <f>IFERROR(Y119/H119,"0")+IFERROR(Y120/H120,"0")+IFERROR(Y121/H121,"0")+IFERROR(Y122/H122,"0")+IFERROR(Y123/H123,"0")</f>
        <v>109</v>
      </c>
      <c r="Z124" s="382">
        <f>IFERROR(IF(Z119="",0,Z119),"0")+IFERROR(IF(Z120="",0,Z120),"0")+IFERROR(IF(Z121="",0,Z121),"0")+IFERROR(IF(Z122="",0,Z122),"0")+IFERROR(IF(Z123="",0,Z123),"0")</f>
        <v>1.1327499999999999</v>
      </c>
      <c r="AA124" s="383"/>
      <c r="AB124" s="383"/>
      <c r="AC124" s="383"/>
    </row>
    <row r="125" spans="1:68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82">
        <f>IFERROR(SUM(X119:X123),"0")</f>
        <v>540</v>
      </c>
      <c r="Y125" s="382">
        <f>IFERROR(SUM(Y119:Y123),"0")</f>
        <v>550.79999999999995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198</v>
      </c>
      <c r="B127" s="54" t="s">
        <v>199</v>
      </c>
      <c r="C127" s="31">
        <v>4301020345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08" t="s">
        <v>200</v>
      </c>
      <c r="Q127" s="392"/>
      <c r="R127" s="392"/>
      <c r="S127" s="392"/>
      <c r="T127" s="393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198</v>
      </c>
      <c r="B128" s="54" t="s">
        <v>201</v>
      </c>
      <c r="C128" s="31">
        <v>4301020235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50</v>
      </c>
      <c r="P128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2"/>
      <c r="R128" s="392"/>
      <c r="S128" s="392"/>
      <c r="T128" s="393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202</v>
      </c>
      <c r="B129" s="54" t="s">
        <v>203</v>
      </c>
      <c r="C129" s="31">
        <v>4301020346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3" t="s">
        <v>204</v>
      </c>
      <c r="Q129" s="392"/>
      <c r="R129" s="392"/>
      <c r="S129" s="392"/>
      <c r="T129" s="393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202</v>
      </c>
      <c r="B130" s="54" t="s">
        <v>205</v>
      </c>
      <c r="C130" s="31">
        <v>4301020258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0">
        <v>8</v>
      </c>
      <c r="Y131" s="381">
        <f>IFERROR(IF(X131="",0,CEILING((X131/$H131),1)*$H131),"")</f>
        <v>9.6</v>
      </c>
      <c r="Z131" s="36">
        <f>IFERROR(IF(Y131=0,"",ROUNDUP(Y131/H131,0)*0.00753),"")</f>
        <v>3.0120000000000001E-2</v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8.6666666666666679</v>
      </c>
      <c r="BN131" s="64">
        <f>IFERROR(Y131*I131/H131,"0")</f>
        <v>10.4</v>
      </c>
      <c r="BO131" s="64">
        <f>IFERROR(1/J131*(X131/H131),"0")</f>
        <v>2.1367521367521368E-2</v>
      </c>
      <c r="BP131" s="64">
        <f>IFERROR(1/J131*(Y131/H131),"0")</f>
        <v>2.564102564102564E-2</v>
      </c>
    </row>
    <row r="132" spans="1:68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82">
        <f>IFERROR(X127/H127,"0")+IFERROR(X128/H128,"0")+IFERROR(X129/H129,"0")+IFERROR(X130/H130,"0")+IFERROR(X131/H131,"0")</f>
        <v>3.3333333333333335</v>
      </c>
      <c r="Y132" s="382">
        <f>IFERROR(Y127/H127,"0")+IFERROR(Y128/H128,"0")+IFERROR(Y129/H129,"0")+IFERROR(Y130/H130,"0")+IFERROR(Y131/H131,"0")</f>
        <v>4</v>
      </c>
      <c r="Z132" s="382">
        <f>IFERROR(IF(Z127="",0,Z127),"0")+IFERROR(IF(Z128="",0,Z128),"0")+IFERROR(IF(Z129="",0,Z129),"0")+IFERROR(IF(Z130="",0,Z130),"0")+IFERROR(IF(Z131="",0,Z131),"0")</f>
        <v>3.0120000000000001E-2</v>
      </c>
      <c r="AA132" s="383"/>
      <c r="AB132" s="383"/>
      <c r="AC132" s="383"/>
    </row>
    <row r="133" spans="1:68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82">
        <f>IFERROR(SUM(X127:X131),"0")</f>
        <v>8</v>
      </c>
      <c r="Y133" s="382">
        <f>IFERROR(SUM(Y127:Y131),"0")</f>
        <v>9.6</v>
      </c>
      <c r="Z133" s="37"/>
      <c r="AA133" s="383"/>
      <c r="AB133" s="383"/>
      <c r="AC133" s="383"/>
    </row>
    <row r="134" spans="1:68" ht="14.25" hidden="1" customHeight="1" x14ac:dyDescent="0.25">
      <c r="A134" s="423" t="s">
        <v>71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208</v>
      </c>
      <c r="B135" s="54" t="s">
        <v>209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68</v>
      </c>
      <c r="X136" s="380">
        <v>630</v>
      </c>
      <c r="Y136" s="381">
        <f t="shared" si="21"/>
        <v>630</v>
      </c>
      <c r="Z136" s="36">
        <f>IFERROR(IF(Y136=0,"",ROUNDUP(Y136/H136,0)*0.02175),"")</f>
        <v>1.6312499999999999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671.85</v>
      </c>
      <c r="BN136" s="64">
        <f t="shared" si="23"/>
        <v>671.85</v>
      </c>
      <c r="BO136" s="64">
        <f t="shared" si="24"/>
        <v>1.3392857142857142</v>
      </c>
      <c r="BP136" s="64">
        <f t="shared" si="25"/>
        <v>1.3392857142857142</v>
      </c>
    </row>
    <row r="137" spans="1:68" ht="16.5" hidden="1" customHeight="1" x14ac:dyDescent="0.25">
      <c r="A137" s="54" t="s">
        <v>211</v>
      </c>
      <c r="B137" s="54" t="s">
        <v>212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0">
        <v>540</v>
      </c>
      <c r="Y138" s="381">
        <f t="shared" si="21"/>
        <v>540</v>
      </c>
      <c r="Z138" s="36">
        <f>IFERROR(IF(Y138=0,"",ROUNDUP(Y138/H138,0)*0.00753),"")</f>
        <v>1.506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594.39999999999986</v>
      </c>
      <c r="BN138" s="64">
        <f t="shared" si="23"/>
        <v>594.39999999999986</v>
      </c>
      <c r="BO138" s="64">
        <f t="shared" si="24"/>
        <v>1.2820512820512819</v>
      </c>
      <c r="BP138" s="64">
        <f t="shared" si="25"/>
        <v>1.2820512820512819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0">
        <v>48</v>
      </c>
      <c r="Y139" s="381">
        <f t="shared" si="21"/>
        <v>48.6</v>
      </c>
      <c r="Z139" s="36">
        <f>IFERROR(IF(Y139=0,"",ROUNDUP(Y139/H139,0)*0.00753),"")</f>
        <v>0.20331000000000002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53.333333333333329</v>
      </c>
      <c r="BN139" s="64">
        <f t="shared" si="23"/>
        <v>54</v>
      </c>
      <c r="BO139" s="64">
        <f t="shared" si="24"/>
        <v>0.17094017094017092</v>
      </c>
      <c r="BP139" s="64">
        <f t="shared" si="25"/>
        <v>0.17307692307692307</v>
      </c>
    </row>
    <row r="140" spans="1:68" ht="16.5" hidden="1" customHeight="1" x14ac:dyDescent="0.25">
      <c r="A140" s="54" t="s">
        <v>217</v>
      </c>
      <c r="B140" s="54" t="s">
        <v>218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82">
        <f>IFERROR(X135/H135,"0")+IFERROR(X136/H136,"0")+IFERROR(X137/H137,"0")+IFERROR(X138/H138,"0")+IFERROR(X139/H139,"0")+IFERROR(X140/H140,"0")</f>
        <v>301.66666666666669</v>
      </c>
      <c r="Y141" s="382">
        <f>IFERROR(Y135/H135,"0")+IFERROR(Y136/H136,"0")+IFERROR(Y137/H137,"0")+IFERROR(Y138/H138,"0")+IFERROR(Y139/H139,"0")+IFERROR(Y140/H140,"0")</f>
        <v>302</v>
      </c>
      <c r="Z141" s="382">
        <f>IFERROR(IF(Z135="",0,Z135),"0")+IFERROR(IF(Z136="",0,Z136),"0")+IFERROR(IF(Z137="",0,Z137),"0")+IFERROR(IF(Z138="",0,Z138),"0")+IFERROR(IF(Z139="",0,Z139),"0")+IFERROR(IF(Z140="",0,Z140),"0")</f>
        <v>3.34056</v>
      </c>
      <c r="AA141" s="383"/>
      <c r="AB141" s="383"/>
      <c r="AC141" s="383"/>
    </row>
    <row r="142" spans="1:68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82">
        <f>IFERROR(SUM(X135:X140),"0")</f>
        <v>1218</v>
      </c>
      <c r="Y142" s="382">
        <f>IFERROR(SUM(Y135:Y140),"0")</f>
        <v>1218.5999999999999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166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219</v>
      </c>
      <c r="B144" s="54" t="s">
        <v>220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68</v>
      </c>
      <c r="X145" s="380">
        <v>66</v>
      </c>
      <c r="Y145" s="381">
        <f>IFERROR(IF(X145="",0,CEILING((X145/$H145),1)*$H145),"")</f>
        <v>67.319999999999993</v>
      </c>
      <c r="Z145" s="36">
        <f>IFERROR(IF(Y145=0,"",ROUNDUP(Y145/H145,0)*0.00753),"")</f>
        <v>0.25602000000000003</v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75.266666666666666</v>
      </c>
      <c r="BN145" s="64">
        <f>IFERROR(Y145*I145/H145,"0")</f>
        <v>76.771999999999991</v>
      </c>
      <c r="BO145" s="64">
        <f>IFERROR(1/J145*(X145/H145),"0")</f>
        <v>0.21367521367521369</v>
      </c>
      <c r="BP145" s="64">
        <f>IFERROR(1/J145*(Y145/H145),"0")</f>
        <v>0.21794871794871795</v>
      </c>
    </row>
    <row r="146" spans="1:68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82">
        <f>IFERROR(X144/H144,"0")+IFERROR(X145/H145,"0")</f>
        <v>33.333333333333336</v>
      </c>
      <c r="Y146" s="382">
        <f>IFERROR(Y144/H144,"0")+IFERROR(Y145/H145,"0")</f>
        <v>34</v>
      </c>
      <c r="Z146" s="382">
        <f>IFERROR(IF(Z144="",0,Z144),"0")+IFERROR(IF(Z145="",0,Z145),"0")</f>
        <v>0.25602000000000003</v>
      </c>
      <c r="AA146" s="383"/>
      <c r="AB146" s="383"/>
      <c r="AC146" s="383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82">
        <f>IFERROR(SUM(X144:X145),"0")</f>
        <v>66</v>
      </c>
      <c r="Y147" s="382">
        <f>IFERROR(SUM(Y144:Y145),"0")</f>
        <v>67.319999999999993</v>
      </c>
      <c r="Z147" s="37"/>
      <c r="AA147" s="383"/>
      <c r="AB147" s="383"/>
      <c r="AC147" s="383"/>
    </row>
    <row r="148" spans="1:68" ht="16.5" hidden="1" customHeight="1" x14ac:dyDescent="0.25">
      <c r="A148" s="420" t="s">
        <v>223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109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68</v>
      </c>
      <c r="X150" s="380">
        <v>80</v>
      </c>
      <c r="Y150" s="381">
        <f>IFERROR(IF(X150="",0,CEILING((X150/$H150),1)*$H150),"")</f>
        <v>80</v>
      </c>
      <c r="Z150" s="36">
        <f>IFERROR(IF(Y150=0,"",ROUNDUP(Y150/H150,0)*0.00753),"")</f>
        <v>0.18825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85</v>
      </c>
      <c r="BN150" s="64">
        <f>IFERROR(Y150*I150/H150,"0")</f>
        <v>85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ht="27" hidden="1" customHeight="1" x14ac:dyDescent="0.25">
      <c r="A151" s="54" t="s">
        <v>224</v>
      </c>
      <c r="B151" s="54" t="s">
        <v>226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82">
        <f>IFERROR(X150/H150,"0")+IFERROR(X151/H151,"0")</f>
        <v>25</v>
      </c>
      <c r="Y152" s="382">
        <f>IFERROR(Y150/H150,"0")+IFERROR(Y151/H151,"0")</f>
        <v>25</v>
      </c>
      <c r="Z152" s="382">
        <f>IFERROR(IF(Z150="",0,Z150),"0")+IFERROR(IF(Z151="",0,Z151),"0")</f>
        <v>0.18825</v>
      </c>
      <c r="AA152" s="383"/>
      <c r="AB152" s="383"/>
      <c r="AC152" s="383"/>
    </row>
    <row r="153" spans="1:68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82">
        <f>IFERROR(SUM(X150:X151),"0")</f>
        <v>80</v>
      </c>
      <c r="Y153" s="382">
        <f>IFERROR(SUM(Y150:Y151),"0")</f>
        <v>80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63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68</v>
      </c>
      <c r="X155" s="380">
        <v>35</v>
      </c>
      <c r="Y155" s="381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hidden="1" customHeight="1" x14ac:dyDescent="0.25">
      <c r="A156" s="54" t="s">
        <v>227</v>
      </c>
      <c r="B156" s="54" t="s">
        <v>229</v>
      </c>
      <c r="C156" s="31">
        <v>4301031235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82">
        <f>IFERROR(X155/H155,"0")+IFERROR(X156/H156,"0")</f>
        <v>12.5</v>
      </c>
      <c r="Y157" s="382">
        <f>IFERROR(Y155/H155,"0")+IFERROR(Y156/H156,"0")</f>
        <v>13</v>
      </c>
      <c r="Z157" s="382">
        <f>IFERROR(IF(Z155="",0,Z155),"0")+IFERROR(IF(Z156="",0,Z156),"0")</f>
        <v>9.7890000000000005E-2</v>
      </c>
      <c r="AA157" s="383"/>
      <c r="AB157" s="383"/>
      <c r="AC157" s="383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82">
        <f>IFERROR(SUM(X155:X156),"0")</f>
        <v>35</v>
      </c>
      <c r="Y158" s="382">
        <f>IFERROR(SUM(Y155:Y156),"0")</f>
        <v>36.4</v>
      </c>
      <c r="Z158" s="37"/>
      <c r="AA158" s="383"/>
      <c r="AB158" s="383"/>
      <c r="AC158" s="383"/>
    </row>
    <row r="159" spans="1:68" ht="14.25" hidden="1" customHeight="1" x14ac:dyDescent="0.25">
      <c r="A159" s="423" t="s">
        <v>71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230</v>
      </c>
      <c r="B160" s="54" t="s">
        <v>231</v>
      </c>
      <c r="C160" s="31">
        <v>4301051477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2"/>
      <c r="R160" s="392"/>
      <c r="S160" s="392"/>
      <c r="T160" s="393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4301051476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2"/>
      <c r="R161" s="392"/>
      <c r="S161" s="392"/>
      <c r="T161" s="393"/>
      <c r="U161" s="34"/>
      <c r="V161" s="34"/>
      <c r="W161" s="35" t="s">
        <v>68</v>
      </c>
      <c r="X161" s="380">
        <v>33</v>
      </c>
      <c r="Y161" s="381">
        <f>IFERROR(IF(X161="",0,CEILING((X161/$H161),1)*$H161),"")</f>
        <v>34.32</v>
      </c>
      <c r="Z161" s="36">
        <f>IFERROR(IF(Y161=0,"",ROUNDUP(Y161/H161,0)*0.00753),"")</f>
        <v>9.7890000000000005E-2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36.599999999999994</v>
      </c>
      <c r="BN161" s="64">
        <f>IFERROR(Y161*I161/H161,"0")</f>
        <v>38.063999999999993</v>
      </c>
      <c r="BO161" s="64">
        <f>IFERROR(1/J161*(X161/H161),"0")</f>
        <v>8.0128205128205121E-2</v>
      </c>
      <c r="BP161" s="64">
        <f>IFERROR(1/J161*(Y161/H161),"0")</f>
        <v>8.3333333333333329E-2</v>
      </c>
    </row>
    <row r="162" spans="1:68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82">
        <f>IFERROR(X160/H160,"0")+IFERROR(X161/H161,"0")</f>
        <v>12.5</v>
      </c>
      <c r="Y162" s="382">
        <f>IFERROR(Y160/H160,"0")+IFERROR(Y161/H161,"0")</f>
        <v>13</v>
      </c>
      <c r="Z162" s="382">
        <f>IFERROR(IF(Z160="",0,Z160),"0")+IFERROR(IF(Z161="",0,Z161),"0")</f>
        <v>9.7890000000000005E-2</v>
      </c>
      <c r="AA162" s="383"/>
      <c r="AB162" s="383"/>
      <c r="AC162" s="383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82">
        <f>IFERROR(SUM(X160:X161),"0")</f>
        <v>33</v>
      </c>
      <c r="Y163" s="382">
        <f>IFERROR(SUM(Y160:Y161),"0")</f>
        <v>34.32</v>
      </c>
      <c r="Z163" s="37"/>
      <c r="AA163" s="383"/>
      <c r="AB163" s="383"/>
      <c r="AC163" s="383"/>
    </row>
    <row r="164" spans="1:68" ht="16.5" hidden="1" customHeight="1" x14ac:dyDescent="0.25">
      <c r="A164" s="420" t="s">
        <v>107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109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233</v>
      </c>
      <c r="B166" s="54" t="s">
        <v>234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68</v>
      </c>
      <c r="X167" s="380">
        <v>90</v>
      </c>
      <c r="Y167" s="381">
        <f>IFERROR(IF(X167="",0,CEILING((X167/$H167),1)*$H167),"")</f>
        <v>90</v>
      </c>
      <c r="Z167" s="36">
        <f>IFERROR(IF(Y167=0,"",ROUNDUP(Y167/H167,0)*0.00753),"")</f>
        <v>0.22590000000000002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96</v>
      </c>
      <c r="BN167" s="64">
        <f>IFERROR(Y167*I167/H167,"0")</f>
        <v>96</v>
      </c>
      <c r="BO167" s="64">
        <f>IFERROR(1/J167*(X167/H167),"0")</f>
        <v>0.19230769230769229</v>
      </c>
      <c r="BP167" s="64">
        <f>IFERROR(1/J167*(Y167/H167),"0")</f>
        <v>0.19230769230769229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82">
        <f>IFERROR(X166/H166,"0")+IFERROR(X167/H167,"0")+IFERROR(X168/H168,"0")</f>
        <v>30</v>
      </c>
      <c r="Y169" s="382">
        <f>IFERROR(Y166/H166,"0")+IFERROR(Y167/H167,"0")+IFERROR(Y168/H168,"0")</f>
        <v>30</v>
      </c>
      <c r="Z169" s="382">
        <f>IFERROR(IF(Z166="",0,Z166),"0")+IFERROR(IF(Z167="",0,Z167),"0")+IFERROR(IF(Z168="",0,Z168),"0")</f>
        <v>0.22590000000000002</v>
      </c>
      <c r="AA169" s="383"/>
      <c r="AB169" s="383"/>
      <c r="AC169" s="383"/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82">
        <f>IFERROR(SUM(X166:X168),"0")</f>
        <v>90</v>
      </c>
      <c r="Y170" s="382">
        <f>IFERROR(SUM(Y166:Y168),"0")</f>
        <v>90</v>
      </c>
      <c r="Z170" s="37"/>
      <c r="AA170" s="383"/>
      <c r="AB170" s="383"/>
      <c r="AC170" s="383"/>
    </row>
    <row r="171" spans="1:68" ht="14.25" hidden="1" customHeight="1" x14ac:dyDescent="0.25">
      <c r="A171" s="423" t="s">
        <v>63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239</v>
      </c>
      <c r="B172" s="54" t="s">
        <v>240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241</v>
      </c>
      <c r="B173" s="54" t="s">
        <v>242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243</v>
      </c>
      <c r="B174" s="54" t="s">
        <v>244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245</v>
      </c>
      <c r="B175" s="54" t="s">
        <v>246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247</v>
      </c>
      <c r="B176" s="54" t="s">
        <v>248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71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hidden="1" customHeight="1" x14ac:dyDescent="0.25">
      <c r="A180" s="54" t="s">
        <v>249</v>
      </c>
      <c r="B180" s="54" t="s">
        <v>250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251</v>
      </c>
      <c r="B181" s="54" t="s">
        <v>252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68</v>
      </c>
      <c r="X182" s="380">
        <v>60</v>
      </c>
      <c r="Y182" s="381">
        <f>IFERROR(IF(X182="",0,CEILING((X182/$H182),1)*$H182),"")</f>
        <v>60</v>
      </c>
      <c r="Z182" s="36">
        <f>IFERROR(IF(Y182=0,"",ROUNDUP(Y182/H182,0)*0.00753),"")</f>
        <v>0.15060000000000001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65.44</v>
      </c>
      <c r="BN182" s="64">
        <f>IFERROR(Y182*I182/H182,"0")</f>
        <v>65.44</v>
      </c>
      <c r="BO182" s="64">
        <f>IFERROR(1/J182*(X182/H182),"0")</f>
        <v>0.12820512820512819</v>
      </c>
      <c r="BP182" s="64">
        <f>IFERROR(1/J182*(Y182/H182),"0")</f>
        <v>0.12820512820512819</v>
      </c>
    </row>
    <row r="183" spans="1:68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82">
        <f>IFERROR(X180/H180,"0")+IFERROR(X181/H181,"0")+IFERROR(X182/H182,"0")</f>
        <v>20</v>
      </c>
      <c r="Y183" s="382">
        <f>IFERROR(Y180/H180,"0")+IFERROR(Y181/H181,"0")+IFERROR(Y182/H182,"0")</f>
        <v>20</v>
      </c>
      <c r="Z183" s="382">
        <f>IFERROR(IF(Z180="",0,Z180),"0")+IFERROR(IF(Z181="",0,Z181),"0")+IFERROR(IF(Z182="",0,Z182),"0")</f>
        <v>0.15060000000000001</v>
      </c>
      <c r="AA183" s="383"/>
      <c r="AB183" s="383"/>
      <c r="AC183" s="383"/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82">
        <f>IFERROR(SUM(X180:X182),"0")</f>
        <v>60</v>
      </c>
      <c r="Y184" s="382">
        <f>IFERROR(SUM(Y180:Y182),"0")</f>
        <v>60</v>
      </c>
      <c r="Z184" s="37"/>
      <c r="AA184" s="383"/>
      <c r="AB184" s="383"/>
      <c r="AC184" s="383"/>
    </row>
    <row r="185" spans="1:68" ht="27.75" hidden="1" customHeight="1" x14ac:dyDescent="0.2">
      <c r="A185" s="389" t="s">
        <v>255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256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63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68</v>
      </c>
      <c r="X188" s="380">
        <v>70</v>
      </c>
      <c r="Y188" s="381">
        <f t="shared" ref="Y188:Y195" si="26">IFERROR(IF(X188="",0,CEILING((X188/$H188),1)*$H188),"")</f>
        <v>71.400000000000006</v>
      </c>
      <c r="Z188" s="36">
        <f>IFERROR(IF(Y188=0,"",ROUNDUP(Y188/H188,0)*0.00753),"")</f>
        <v>0.12801000000000001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74.333333333333329</v>
      </c>
      <c r="BN188" s="64">
        <f t="shared" ref="BN188:BN195" si="28">IFERROR(Y188*I188/H188,"0")</f>
        <v>75.820000000000007</v>
      </c>
      <c r="BO188" s="64">
        <f t="shared" ref="BO188:BO195" si="29">IFERROR(1/J188*(X188/H188),"0")</f>
        <v>0.10683760683760682</v>
      </c>
      <c r="BP188" s="64">
        <f t="shared" ref="BP188:BP195" si="30">IFERROR(1/J188*(Y188/H188),"0")</f>
        <v>0.10897435897435898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68</v>
      </c>
      <c r="X189" s="380">
        <v>40</v>
      </c>
      <c r="Y189" s="381">
        <f t="shared" si="26"/>
        <v>42</v>
      </c>
      <c r="Z189" s="36">
        <f>IFERROR(IF(Y189=0,"",ROUNDUP(Y189/H189,0)*0.00753),"")</f>
        <v>7.5300000000000006E-2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42.476190476190474</v>
      </c>
      <c r="BN189" s="64">
        <f t="shared" si="28"/>
        <v>44.599999999999994</v>
      </c>
      <c r="BO189" s="64">
        <f t="shared" si="29"/>
        <v>6.1050061050061048E-2</v>
      </c>
      <c r="BP189" s="64">
        <f t="shared" si="30"/>
        <v>6.4102564102564097E-2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80">
        <v>70</v>
      </c>
      <c r="Y190" s="381">
        <f t="shared" si="26"/>
        <v>71.400000000000006</v>
      </c>
      <c r="Z190" s="36">
        <f>IFERROR(IF(Y190=0,"",ROUNDUP(Y190/H190,0)*0.00753),"")</f>
        <v>0.12801000000000001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73.333333333333329</v>
      </c>
      <c r="BN190" s="64">
        <f t="shared" si="28"/>
        <v>74.8</v>
      </c>
      <c r="BO190" s="64">
        <f t="shared" si="29"/>
        <v>0.10683760683760682</v>
      </c>
      <c r="BP190" s="64">
        <f t="shared" si="30"/>
        <v>0.10897435897435898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68</v>
      </c>
      <c r="X191" s="380">
        <v>175</v>
      </c>
      <c r="Y191" s="381">
        <f t="shared" si="26"/>
        <v>176.4</v>
      </c>
      <c r="Z191" s="36">
        <f>IFERROR(IF(Y191=0,"",ROUNDUP(Y191/H191,0)*0.00502),"")</f>
        <v>0.42168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185.83333333333331</v>
      </c>
      <c r="BN191" s="64">
        <f t="shared" si="28"/>
        <v>187.32</v>
      </c>
      <c r="BO191" s="64">
        <f t="shared" si="29"/>
        <v>0.35612535612535612</v>
      </c>
      <c r="BP191" s="64">
        <f t="shared" si="30"/>
        <v>0.35897435897435903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80">
        <v>280</v>
      </c>
      <c r="Y192" s="381">
        <f t="shared" si="26"/>
        <v>281.40000000000003</v>
      </c>
      <c r="Z192" s="36">
        <f>IFERROR(IF(Y192=0,"",ROUNDUP(Y192/H192,0)*0.00502),"")</f>
        <v>0.67268000000000006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297.33333333333331</v>
      </c>
      <c r="BN192" s="64">
        <f t="shared" si="28"/>
        <v>298.82</v>
      </c>
      <c r="BO192" s="64">
        <f t="shared" si="29"/>
        <v>0.56980056980056981</v>
      </c>
      <c r="BP192" s="64">
        <f t="shared" si="30"/>
        <v>0.57264957264957272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68</v>
      </c>
      <c r="X193" s="380">
        <v>315</v>
      </c>
      <c r="Y193" s="381">
        <f t="shared" si="26"/>
        <v>315</v>
      </c>
      <c r="Z193" s="36">
        <f>IFERROR(IF(Y193=0,"",ROUNDUP(Y193/H193,0)*0.00502),"")</f>
        <v>0.753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330</v>
      </c>
      <c r="BN193" s="64">
        <f t="shared" si="28"/>
        <v>330</v>
      </c>
      <c r="BO193" s="64">
        <f t="shared" si="29"/>
        <v>0.64102564102564108</v>
      </c>
      <c r="BP193" s="64">
        <f t="shared" si="30"/>
        <v>0.64102564102564108</v>
      </c>
    </row>
    <row r="194" spans="1:68" ht="27" hidden="1" customHeight="1" x14ac:dyDescent="0.25">
      <c r="A194" s="54" t="s">
        <v>269</v>
      </c>
      <c r="B194" s="54" t="s">
        <v>270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271</v>
      </c>
      <c r="B195" s="54" t="s">
        <v>272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409.52380952380952</v>
      </c>
      <c r="Y196" s="382">
        <f>IFERROR(Y188/H188,"0")+IFERROR(Y189/H189,"0")+IFERROR(Y190/H190,"0")+IFERROR(Y191/H191,"0")+IFERROR(Y192/H192,"0")+IFERROR(Y193/H193,"0")+IFERROR(Y194/H194,"0")+IFERROR(Y195/H195,"0")</f>
        <v>412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2.1786800000000004</v>
      </c>
      <c r="AA196" s="383"/>
      <c r="AB196" s="383"/>
      <c r="AC196" s="383"/>
    </row>
    <row r="197" spans="1:68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82">
        <f>IFERROR(SUM(X188:X195),"0")</f>
        <v>950</v>
      </c>
      <c r="Y197" s="382">
        <f>IFERROR(SUM(Y188:Y195),"0")</f>
        <v>957.60000000000014</v>
      </c>
      <c r="Z197" s="37"/>
      <c r="AA197" s="383"/>
      <c r="AB197" s="383"/>
      <c r="AC197" s="383"/>
    </row>
    <row r="198" spans="1:68" ht="16.5" hidden="1" customHeight="1" x14ac:dyDescent="0.25">
      <c r="A198" s="420" t="s">
        <v>273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109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274</v>
      </c>
      <c r="B200" s="54" t="s">
        <v>275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276</v>
      </c>
      <c r="B201" s="54" t="s">
        <v>277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145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278</v>
      </c>
      <c r="B205" s="54" t="s">
        <v>279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280</v>
      </c>
      <c r="B206" s="54" t="s">
        <v>281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63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0">
        <v>180</v>
      </c>
      <c r="Y210" s="381">
        <f t="shared" ref="Y210:Y217" si="31">IFERROR(IF(X210="",0,CEILING((X210/$H210),1)*$H210),"")</f>
        <v>183.60000000000002</v>
      </c>
      <c r="Z210" s="36">
        <f>IFERROR(IF(Y210=0,"",ROUNDUP(Y210/H210,0)*0.00937),"")</f>
        <v>0.31857999999999997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187</v>
      </c>
      <c r="BN210" s="64">
        <f t="shared" ref="BN210:BN217" si="33">IFERROR(Y210*I210/H210,"0")</f>
        <v>190.74</v>
      </c>
      <c r="BO210" s="64">
        <f t="shared" ref="BO210:BO217" si="34">IFERROR(1/J210*(X210/H210),"0")</f>
        <v>0.27777777777777773</v>
      </c>
      <c r="BP210" s="64">
        <f t="shared" ref="BP210:BP217" si="35">IFERROR(1/J210*(Y210/H210),"0")</f>
        <v>0.28333333333333333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80">
        <v>150</v>
      </c>
      <c r="Y211" s="381">
        <f t="shared" si="31"/>
        <v>151.20000000000002</v>
      </c>
      <c r="Z211" s="36">
        <f>IFERROR(IF(Y211=0,"",ROUNDUP(Y211/H211,0)*0.00937),"")</f>
        <v>0.26235999999999998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155.83333333333331</v>
      </c>
      <c r="BN211" s="64">
        <f t="shared" si="33"/>
        <v>157.08000000000001</v>
      </c>
      <c r="BO211" s="64">
        <f t="shared" si="34"/>
        <v>0.23148148148148145</v>
      </c>
      <c r="BP211" s="64">
        <f t="shared" si="35"/>
        <v>0.23333333333333334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80">
        <v>330</v>
      </c>
      <c r="Y212" s="381">
        <f t="shared" si="31"/>
        <v>334.8</v>
      </c>
      <c r="Z212" s="36">
        <f>IFERROR(IF(Y212=0,"",ROUNDUP(Y212/H212,0)*0.00937),"")</f>
        <v>0.58094000000000001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342.83333333333337</v>
      </c>
      <c r="BN212" s="64">
        <f t="shared" si="33"/>
        <v>347.82</v>
      </c>
      <c r="BO212" s="64">
        <f t="shared" si="34"/>
        <v>0.50925925925925919</v>
      </c>
      <c r="BP212" s="64">
        <f t="shared" si="35"/>
        <v>0.51666666666666661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80">
        <v>170</v>
      </c>
      <c r="Y213" s="381">
        <f t="shared" si="31"/>
        <v>172.8</v>
      </c>
      <c r="Z213" s="36">
        <f>IFERROR(IF(Y213=0,"",ROUNDUP(Y213/H213,0)*0.00937),"")</f>
        <v>0.29984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176.61111111111111</v>
      </c>
      <c r="BN213" s="64">
        <f t="shared" si="33"/>
        <v>179.52</v>
      </c>
      <c r="BO213" s="64">
        <f t="shared" si="34"/>
        <v>0.26234567901234568</v>
      </c>
      <c r="BP213" s="64">
        <f t="shared" si="35"/>
        <v>0.26666666666666666</v>
      </c>
    </row>
    <row r="214" spans="1:68" ht="27" hidden="1" customHeight="1" x14ac:dyDescent="0.25">
      <c r="A214" s="54" t="s">
        <v>290</v>
      </c>
      <c r="B214" s="54" t="s">
        <v>291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292</v>
      </c>
      <c r="B215" s="54" t="s">
        <v>293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294</v>
      </c>
      <c r="B216" s="54" t="s">
        <v>295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296</v>
      </c>
      <c r="B217" s="54" t="s">
        <v>297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153.7037037037037</v>
      </c>
      <c r="Y218" s="382">
        <f>IFERROR(Y210/H210,"0")+IFERROR(Y211/H211,"0")+IFERROR(Y212/H212,"0")+IFERROR(Y213/H213,"0")+IFERROR(Y214/H214,"0")+IFERROR(Y215/H215,"0")+IFERROR(Y216/H216,"0")+IFERROR(Y217/H217,"0")</f>
        <v>156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1.4617200000000001</v>
      </c>
      <c r="AA218" s="383"/>
      <c r="AB218" s="383"/>
      <c r="AC218" s="383"/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82">
        <f>IFERROR(SUM(X210:X217),"0")</f>
        <v>830</v>
      </c>
      <c r="Y219" s="382">
        <f>IFERROR(SUM(Y210:Y217),"0")</f>
        <v>842.40000000000009</v>
      </c>
      <c r="Z219" s="37"/>
      <c r="AA219" s="383"/>
      <c r="AB219" s="383"/>
      <c r="AC219" s="383"/>
    </row>
    <row r="220" spans="1:68" ht="14.25" hidden="1" customHeight="1" x14ac:dyDescent="0.25">
      <c r="A220" s="423" t="s">
        <v>71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298</v>
      </c>
      <c r="B221" s="54" t="s">
        <v>299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300</v>
      </c>
      <c r="B222" s="54" t="s">
        <v>301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302</v>
      </c>
      <c r="B223" s="54" t="s">
        <v>303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0">
        <v>130</v>
      </c>
      <c r="Y224" s="381">
        <f t="shared" si="36"/>
        <v>130.5</v>
      </c>
      <c r="Z224" s="36">
        <f>IFERROR(IF(Y224=0,"",ROUNDUP(Y224/H224,0)*0.02175),"")</f>
        <v>0.32624999999999998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138.42758620689656</v>
      </c>
      <c r="BN224" s="64">
        <f t="shared" si="38"/>
        <v>138.96</v>
      </c>
      <c r="BO224" s="64">
        <f t="shared" si="39"/>
        <v>0.26683087027914615</v>
      </c>
      <c r="BP224" s="64">
        <f t="shared" si="40"/>
        <v>0.26785714285714285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0">
        <v>400</v>
      </c>
      <c r="Y225" s="381">
        <f t="shared" si="36"/>
        <v>400.8</v>
      </c>
      <c r="Z225" s="36">
        <f t="shared" ref="Z225:Z231" si="41">IFERROR(IF(Y225=0,"",ROUNDUP(Y225/H225,0)*0.00753),"")</f>
        <v>1.2575100000000001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448.33333333333337</v>
      </c>
      <c r="BN225" s="64">
        <f t="shared" si="38"/>
        <v>449.23</v>
      </c>
      <c r="BO225" s="64">
        <f t="shared" si="39"/>
        <v>1.0683760683760684</v>
      </c>
      <c r="BP225" s="64">
        <f t="shared" si="40"/>
        <v>1.0705128205128205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80">
        <v>640</v>
      </c>
      <c r="Y227" s="381">
        <f t="shared" si="36"/>
        <v>640.79999999999995</v>
      </c>
      <c r="Z227" s="36">
        <f t="shared" si="41"/>
        <v>2.01051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712.53333333333342</v>
      </c>
      <c r="BN227" s="64">
        <f t="shared" si="38"/>
        <v>713.42399999999998</v>
      </c>
      <c r="BO227" s="64">
        <f t="shared" si="39"/>
        <v>1.7094017094017095</v>
      </c>
      <c r="BP227" s="64">
        <f t="shared" si="40"/>
        <v>1.7115384615384615</v>
      </c>
    </row>
    <row r="228" spans="1:68" ht="27" hidden="1" customHeight="1" x14ac:dyDescent="0.25">
      <c r="A228" s="54" t="s">
        <v>312</v>
      </c>
      <c r="B228" s="54" t="s">
        <v>313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314</v>
      </c>
      <c r="B229" s="54" t="s">
        <v>315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68</v>
      </c>
      <c r="X230" s="380">
        <v>140</v>
      </c>
      <c r="Y230" s="381">
        <f t="shared" si="36"/>
        <v>141.6</v>
      </c>
      <c r="Z230" s="36">
        <f t="shared" si="41"/>
        <v>0.44427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155.8666666666667</v>
      </c>
      <c r="BN230" s="64">
        <f t="shared" si="38"/>
        <v>157.64800000000002</v>
      </c>
      <c r="BO230" s="64">
        <f t="shared" si="39"/>
        <v>0.37393162393162394</v>
      </c>
      <c r="BP230" s="64">
        <f t="shared" si="40"/>
        <v>0.37820512820512819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68</v>
      </c>
      <c r="X231" s="380">
        <v>360</v>
      </c>
      <c r="Y231" s="381">
        <f t="shared" si="36"/>
        <v>360</v>
      </c>
      <c r="Z231" s="36">
        <f t="shared" si="41"/>
        <v>1.1294999999999999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401.7</v>
      </c>
      <c r="BN231" s="64">
        <f t="shared" si="38"/>
        <v>401.7</v>
      </c>
      <c r="BO231" s="64">
        <f t="shared" si="39"/>
        <v>0.96153846153846145</v>
      </c>
      <c r="BP231" s="64">
        <f t="shared" si="40"/>
        <v>0.96153846153846145</v>
      </c>
    </row>
    <row r="232" spans="1:68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656.60919540229884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658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5.1680400000000004</v>
      </c>
      <c r="AA232" s="383"/>
      <c r="AB232" s="383"/>
      <c r="AC232" s="383"/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82">
        <f>IFERROR(SUM(X221:X231),"0")</f>
        <v>1670</v>
      </c>
      <c r="Y233" s="382">
        <f>IFERROR(SUM(Y221:Y231),"0")</f>
        <v>1673.6999999999998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166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320</v>
      </c>
      <c r="B235" s="54" t="s">
        <v>321</v>
      </c>
      <c r="C235" s="31">
        <v>4301060404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320</v>
      </c>
      <c r="B236" s="54" t="s">
        <v>322</v>
      </c>
      <c r="C236" s="31">
        <v>4301060360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323</v>
      </c>
      <c r="B237" s="54" t="s">
        <v>324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0">
        <v>80</v>
      </c>
      <c r="Y238" s="381">
        <f>IFERROR(IF(X238="",0,CEILING((X238/$H238),1)*$H238),"")</f>
        <v>81.599999999999994</v>
      </c>
      <c r="Z238" s="36">
        <f>IFERROR(IF(Y238=0,"",ROUNDUP(Y238/H238,0)*0.00753),"")</f>
        <v>0.25602000000000003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89.066666666666677</v>
      </c>
      <c r="BN238" s="64">
        <f>IFERROR(Y238*I238/H238,"0")</f>
        <v>90.847999999999999</v>
      </c>
      <c r="BO238" s="64">
        <f>IFERROR(1/J238*(X238/H238),"0")</f>
        <v>0.21367521367521369</v>
      </c>
      <c r="BP238" s="64">
        <f>IFERROR(1/J238*(Y238/H238),"0")</f>
        <v>0.21794871794871795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0">
        <v>100</v>
      </c>
      <c r="Y239" s="381">
        <f>IFERROR(IF(X239="",0,CEILING((X239/$H239),1)*$H239),"")</f>
        <v>100.8</v>
      </c>
      <c r="Z239" s="36">
        <f>IFERROR(IF(Y239=0,"",ROUNDUP(Y239/H239,0)*0.00753),"")</f>
        <v>0.31625999999999999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111.33333333333333</v>
      </c>
      <c r="BN239" s="64">
        <f>IFERROR(Y239*I239/H239,"0")</f>
        <v>112.224</v>
      </c>
      <c r="BO239" s="64">
        <f>IFERROR(1/J239*(X239/H239),"0")</f>
        <v>0.26709401709401709</v>
      </c>
      <c r="BP239" s="64">
        <f>IFERROR(1/J239*(Y239/H239),"0")</f>
        <v>0.26923076923076922</v>
      </c>
    </row>
    <row r="240" spans="1:68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82">
        <f>IFERROR(X235/H235,"0")+IFERROR(X236/H236,"0")+IFERROR(X237/H237,"0")+IFERROR(X238/H238,"0")+IFERROR(X239/H239,"0")</f>
        <v>75</v>
      </c>
      <c r="Y240" s="382">
        <f>IFERROR(Y235/H235,"0")+IFERROR(Y236/H236,"0")+IFERROR(Y237/H237,"0")+IFERROR(Y238/H238,"0")+IFERROR(Y239/H239,"0")</f>
        <v>76</v>
      </c>
      <c r="Z240" s="382">
        <f>IFERROR(IF(Z235="",0,Z235),"0")+IFERROR(IF(Z236="",0,Z236),"0")+IFERROR(IF(Z237="",0,Z237),"0")+IFERROR(IF(Z238="",0,Z238),"0")+IFERROR(IF(Z239="",0,Z239),"0")</f>
        <v>0.57228000000000001</v>
      </c>
      <c r="AA240" s="383"/>
      <c r="AB240" s="383"/>
      <c r="AC240" s="383"/>
    </row>
    <row r="241" spans="1:68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82">
        <f>IFERROR(SUM(X235:X239),"0")</f>
        <v>180</v>
      </c>
      <c r="Y241" s="382">
        <f>IFERROR(SUM(Y235:Y239),"0")</f>
        <v>182.39999999999998</v>
      </c>
      <c r="Z241" s="37"/>
      <c r="AA241" s="383"/>
      <c r="AB241" s="383"/>
      <c r="AC241" s="383"/>
    </row>
    <row r="242" spans="1:68" ht="16.5" hidden="1" customHeight="1" x14ac:dyDescent="0.25">
      <c r="A242" s="420" t="s">
        <v>329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109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330</v>
      </c>
      <c r="B244" s="54" t="s">
        <v>331</v>
      </c>
      <c r="C244" s="31">
        <v>4301011945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112</v>
      </c>
      <c r="L244" s="32"/>
      <c r="M244" s="33" t="s">
        <v>132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4301011717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4301011944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112</v>
      </c>
      <c r="L247" s="32"/>
      <c r="M247" s="33" t="s">
        <v>132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335</v>
      </c>
      <c r="B248" s="54" t="s">
        <v>337</v>
      </c>
      <c r="C248" s="31">
        <v>4301011733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68</v>
      </c>
      <c r="X251" s="380">
        <v>48</v>
      </c>
      <c r="Y251" s="381">
        <f t="shared" si="42"/>
        <v>48</v>
      </c>
      <c r="Z251" s="36">
        <f>IFERROR(IF(Y251=0,"",ROUNDUP(Y251/H251,0)*0.00937),"")</f>
        <v>0.11244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50.88</v>
      </c>
      <c r="BN251" s="64">
        <f t="shared" si="44"/>
        <v>50.88</v>
      </c>
      <c r="BO251" s="64">
        <f t="shared" si="45"/>
        <v>0.1</v>
      </c>
      <c r="BP251" s="64">
        <f t="shared" si="46"/>
        <v>0.1</v>
      </c>
    </row>
    <row r="252" spans="1:68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12</v>
      </c>
      <c r="Y252" s="382">
        <f>IFERROR(Y244/H244,"0")+IFERROR(Y245/H245,"0")+IFERROR(Y246/H246,"0")+IFERROR(Y247/H247,"0")+IFERROR(Y248/H248,"0")+IFERROR(Y249/H249,"0")+IFERROR(Y250/H250,"0")+IFERROR(Y251/H251,"0")</f>
        <v>12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0.11244</v>
      </c>
      <c r="AA252" s="383"/>
      <c r="AB252" s="383"/>
      <c r="AC252" s="383"/>
    </row>
    <row r="253" spans="1:68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82">
        <f>IFERROR(SUM(X244:X251),"0")</f>
        <v>48</v>
      </c>
      <c r="Y253" s="382">
        <f>IFERROR(SUM(Y244:Y251),"0")</f>
        <v>48</v>
      </c>
      <c r="Z253" s="37"/>
      <c r="AA253" s="383"/>
      <c r="AB253" s="383"/>
      <c r="AC253" s="383"/>
    </row>
    <row r="254" spans="1:68" ht="16.5" hidden="1" customHeight="1" x14ac:dyDescent="0.25">
      <c r="A254" s="420" t="s">
        <v>344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109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345</v>
      </c>
      <c r="B256" s="54" t="s">
        <v>346</v>
      </c>
      <c r="C256" s="31">
        <v>4301011942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112</v>
      </c>
      <c r="L256" s="32"/>
      <c r="M256" s="33" t="s">
        <v>132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4301011826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80">
        <v>20</v>
      </c>
      <c r="Y257" s="381">
        <f t="shared" si="47"/>
        <v>23.2</v>
      </c>
      <c r="Z257" s="36">
        <f>IFERROR(IF(Y257=0,"",ROUNDUP(Y257/H257,0)*0.02175),"")</f>
        <v>4.3499999999999997E-2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20.827586206896552</v>
      </c>
      <c r="BN257" s="64">
        <f t="shared" si="49"/>
        <v>24.159999999999997</v>
      </c>
      <c r="BO257" s="64">
        <f t="shared" si="50"/>
        <v>3.0788177339901478E-2</v>
      </c>
      <c r="BP257" s="64">
        <f t="shared" si="51"/>
        <v>3.5714285714285712E-2</v>
      </c>
    </row>
    <row r="258" spans="1:68" ht="27" hidden="1" customHeight="1" x14ac:dyDescent="0.25">
      <c r="A258" s="54" t="s">
        <v>348</v>
      </c>
      <c r="B258" s="54" t="s">
        <v>349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80">
        <v>40</v>
      </c>
      <c r="Y260" s="381">
        <f t="shared" si="47"/>
        <v>40</v>
      </c>
      <c r="Z260" s="36">
        <f>IFERROR(IF(Y260=0,"",ROUNDUP(Y260/H260,0)*0.00937),"")</f>
        <v>9.3700000000000006E-2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42.400000000000006</v>
      </c>
      <c r="BN260" s="64">
        <f t="shared" si="49"/>
        <v>42.400000000000006</v>
      </c>
      <c r="BO260" s="64">
        <f t="shared" si="50"/>
        <v>8.3333333333333329E-2</v>
      </c>
      <c r="BP260" s="64">
        <f t="shared" si="51"/>
        <v>8.3333333333333329E-2</v>
      </c>
    </row>
    <row r="261" spans="1:68" ht="27" hidden="1" customHeight="1" x14ac:dyDescent="0.25">
      <c r="A261" s="54" t="s">
        <v>354</v>
      </c>
      <c r="B261" s="54" t="s">
        <v>355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356</v>
      </c>
      <c r="B262" s="54" t="s">
        <v>357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68</v>
      </c>
      <c r="X263" s="380">
        <v>112</v>
      </c>
      <c r="Y263" s="381">
        <f t="shared" si="47"/>
        <v>112</v>
      </c>
      <c r="Z263" s="36">
        <f>IFERROR(IF(Y263=0,"",ROUNDUP(Y263/H263,0)*0.00937),"")</f>
        <v>0.26235999999999998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118.72</v>
      </c>
      <c r="BN263" s="64">
        <f t="shared" si="49"/>
        <v>118.72</v>
      </c>
      <c r="BO263" s="64">
        <f t="shared" si="50"/>
        <v>0.23333333333333334</v>
      </c>
      <c r="BP263" s="64">
        <f t="shared" si="51"/>
        <v>0.23333333333333334</v>
      </c>
    </row>
    <row r="264" spans="1:68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39.724137931034484</v>
      </c>
      <c r="Y264" s="382">
        <f>IFERROR(Y256/H256,"0")+IFERROR(Y257/H257,"0")+IFERROR(Y258/H258,"0")+IFERROR(Y259/H259,"0")+IFERROR(Y260/H260,"0")+IFERROR(Y261/H261,"0")+IFERROR(Y262/H262,"0")+IFERROR(Y263/H263,"0")</f>
        <v>40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0.39955999999999997</v>
      </c>
      <c r="AA264" s="383"/>
      <c r="AB264" s="383"/>
      <c r="AC264" s="383"/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82">
        <f>IFERROR(SUM(X256:X263),"0")</f>
        <v>172</v>
      </c>
      <c r="Y265" s="382">
        <f>IFERROR(SUM(Y256:Y263),"0")</f>
        <v>175.2</v>
      </c>
      <c r="Z265" s="37"/>
      <c r="AA265" s="383"/>
      <c r="AB265" s="383"/>
      <c r="AC265" s="383"/>
    </row>
    <row r="266" spans="1:68" ht="16.5" hidden="1" customHeight="1" x14ac:dyDescent="0.25">
      <c r="A266" s="420" t="s">
        <v>360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109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361</v>
      </c>
      <c r="B268" s="54" t="s">
        <v>362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363</v>
      </c>
      <c r="B269" s="54" t="s">
        <v>364</v>
      </c>
      <c r="C269" s="31">
        <v>4301011910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112</v>
      </c>
      <c r="L269" s="32"/>
      <c r="M269" s="33" t="s">
        <v>132</v>
      </c>
      <c r="N269" s="33"/>
      <c r="O269" s="32">
        <v>55</v>
      </c>
      <c r="P269" s="654" t="s">
        <v>365</v>
      </c>
      <c r="Q269" s="392"/>
      <c r="R269" s="392"/>
      <c r="S269" s="392"/>
      <c r="T269" s="393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363</v>
      </c>
      <c r="B270" s="54" t="s">
        <v>366</v>
      </c>
      <c r="C270" s="31">
        <v>4301011850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7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2"/>
      <c r="R270" s="392"/>
      <c r="S270" s="392"/>
      <c r="T270" s="393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367</v>
      </c>
      <c r="B271" s="54" t="s">
        <v>368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373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109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374</v>
      </c>
      <c r="B278" s="54" t="s">
        <v>375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376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377</v>
      </c>
      <c r="B283" s="54" t="s">
        <v>378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379</v>
      </c>
      <c r="B284" s="54" t="s">
        <v>380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381</v>
      </c>
      <c r="B285" s="54" t="s">
        <v>382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383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71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384</v>
      </c>
      <c r="B290" s="54" t="s">
        <v>385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386</v>
      </c>
      <c r="B291" s="54" t="s">
        <v>387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68</v>
      </c>
      <c r="X292" s="380">
        <v>400</v>
      </c>
      <c r="Y292" s="381">
        <f>IFERROR(IF(X292="",0,CEILING((X292/$H292),1)*$H292),"")</f>
        <v>400.8</v>
      </c>
      <c r="Z292" s="36">
        <f>IFERROR(IF(Y292=0,"",ROUNDUP(Y292/H292,0)*0.00753),"")</f>
        <v>1.2575100000000001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445.33333333333331</v>
      </c>
      <c r="BN292" s="64">
        <f>IFERROR(Y292*I292/H292,"0")</f>
        <v>446.2240000000001</v>
      </c>
      <c r="BO292" s="64">
        <f>IFERROR(1/J292*(X292/H292),"0")</f>
        <v>1.0683760683760684</v>
      </c>
      <c r="BP292" s="64">
        <f>IFERROR(1/J292*(Y292/H292),"0")</f>
        <v>1.0705128205128205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68</v>
      </c>
      <c r="X293" s="380">
        <v>360</v>
      </c>
      <c r="Y293" s="381">
        <f>IFERROR(IF(X293="",0,CEILING((X293/$H293),1)*$H293),"")</f>
        <v>360</v>
      </c>
      <c r="Z293" s="36">
        <f>IFERROR(IF(Y293=0,"",ROUNDUP(Y293/H293,0)*0.00753),"")</f>
        <v>1.1294999999999999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390</v>
      </c>
      <c r="BN293" s="64">
        <f>IFERROR(Y293*I293/H293,"0")</f>
        <v>390</v>
      </c>
      <c r="BO293" s="64">
        <f>IFERROR(1/J293*(X293/H293),"0")</f>
        <v>0.96153846153846145</v>
      </c>
      <c r="BP293" s="64">
        <f>IFERROR(1/J293*(Y293/H293),"0")</f>
        <v>0.96153846153846145</v>
      </c>
    </row>
    <row r="294" spans="1:68" ht="27" hidden="1" customHeight="1" x14ac:dyDescent="0.25">
      <c r="A294" s="54" t="s">
        <v>392</v>
      </c>
      <c r="B294" s="54" t="s">
        <v>393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82">
        <f>IFERROR(X290/H290,"0")+IFERROR(X291/H291,"0")+IFERROR(X292/H292,"0")+IFERROR(X293/H293,"0")+IFERROR(X294/H294,"0")</f>
        <v>316.66666666666669</v>
      </c>
      <c r="Y295" s="382">
        <f>IFERROR(Y290/H290,"0")+IFERROR(Y291/H291,"0")+IFERROR(Y292/H292,"0")+IFERROR(Y293/H293,"0")+IFERROR(Y294/H294,"0")</f>
        <v>317</v>
      </c>
      <c r="Z295" s="382">
        <f>IFERROR(IF(Z290="",0,Z290),"0")+IFERROR(IF(Z291="",0,Z291),"0")+IFERROR(IF(Z292="",0,Z292),"0")+IFERROR(IF(Z293="",0,Z293),"0")+IFERROR(IF(Z294="",0,Z294),"0")</f>
        <v>2.3870100000000001</v>
      </c>
      <c r="AA295" s="383"/>
      <c r="AB295" s="383"/>
      <c r="AC295" s="383"/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82">
        <f>IFERROR(SUM(X290:X294),"0")</f>
        <v>760</v>
      </c>
      <c r="Y296" s="382">
        <f>IFERROR(SUM(Y290:Y294),"0")</f>
        <v>760.8</v>
      </c>
      <c r="Z296" s="37"/>
      <c r="AA296" s="383"/>
      <c r="AB296" s="383"/>
      <c r="AC296" s="383"/>
    </row>
    <row r="297" spans="1:68" ht="16.5" hidden="1" customHeight="1" x14ac:dyDescent="0.25">
      <c r="A297" s="420" t="s">
        <v>394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71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395</v>
      </c>
      <c r="B299" s="54" t="s">
        <v>396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109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398</v>
      </c>
      <c r="B304" s="54" t="s">
        <v>399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63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68</v>
      </c>
      <c r="X308" s="380">
        <v>454.99999999999989</v>
      </c>
      <c r="Y308" s="381">
        <f>IFERROR(IF(X308="",0,CEILING((X308/$H308),1)*$H308),"")</f>
        <v>455.70000000000005</v>
      </c>
      <c r="Z308" s="36">
        <f>IFERROR(IF(Y308=0,"",ROUNDUP(Y308/H308,0)*0.00502),"")</f>
        <v>1.08934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476.66666666666657</v>
      </c>
      <c r="BN308" s="64">
        <f>IFERROR(Y308*I308/H308,"0")</f>
        <v>477.40000000000009</v>
      </c>
      <c r="BO308" s="64">
        <f>IFERROR(1/J308*(X308/H308),"0")</f>
        <v>0.92592592592592571</v>
      </c>
      <c r="BP308" s="64">
        <f>IFERROR(1/J308*(Y308/H308),"0")</f>
        <v>0.9273504273504275</v>
      </c>
    </row>
    <row r="309" spans="1:68" ht="27" hidden="1" customHeight="1" x14ac:dyDescent="0.25">
      <c r="A309" s="54" t="s">
        <v>402</v>
      </c>
      <c r="B309" s="54" t="s">
        <v>403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82">
        <f>IFERROR(X308/H308,"0")+IFERROR(X309/H309,"0")</f>
        <v>216.6666666666666</v>
      </c>
      <c r="Y310" s="382">
        <f>IFERROR(Y308/H308,"0")+IFERROR(Y309/H309,"0")</f>
        <v>217</v>
      </c>
      <c r="Z310" s="382">
        <f>IFERROR(IF(Z308="",0,Z308),"0")+IFERROR(IF(Z309="",0,Z309),"0")</f>
        <v>1.08934</v>
      </c>
      <c r="AA310" s="383"/>
      <c r="AB310" s="383"/>
      <c r="AC310" s="383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82">
        <f>IFERROR(SUM(X308:X309),"0")</f>
        <v>454.99999999999989</v>
      </c>
      <c r="Y311" s="382">
        <f>IFERROR(SUM(Y308:Y309),"0")</f>
        <v>455.70000000000005</v>
      </c>
      <c r="Z311" s="37"/>
      <c r="AA311" s="383"/>
      <c r="AB311" s="383"/>
      <c r="AC311" s="383"/>
    </row>
    <row r="312" spans="1:68" ht="16.5" hidden="1" customHeight="1" x14ac:dyDescent="0.25">
      <c r="A312" s="420" t="s">
        <v>404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109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405</v>
      </c>
      <c r="B314" s="54" t="s">
        <v>406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407</v>
      </c>
      <c r="B315" s="54" t="s">
        <v>408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409</v>
      </c>
      <c r="B316" s="54" t="s">
        <v>410</v>
      </c>
      <c r="C316" s="31">
        <v>4301011911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112</v>
      </c>
      <c r="L316" s="32"/>
      <c r="M316" s="33" t="s">
        <v>132</v>
      </c>
      <c r="N316" s="33"/>
      <c r="O316" s="32">
        <v>55</v>
      </c>
      <c r="P316" s="439" t="s">
        <v>411</v>
      </c>
      <c r="Q316" s="392"/>
      <c r="R316" s="392"/>
      <c r="S316" s="392"/>
      <c r="T316" s="393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409</v>
      </c>
      <c r="B317" s="54" t="s">
        <v>412</v>
      </c>
      <c r="C317" s="31">
        <v>4301012016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2"/>
      <c r="R317" s="392"/>
      <c r="S317" s="392"/>
      <c r="T317" s="393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68</v>
      </c>
      <c r="X318" s="380">
        <v>20</v>
      </c>
      <c r="Y318" s="381">
        <f t="shared" si="57"/>
        <v>20</v>
      </c>
      <c r="Z318" s="36">
        <f>IFERROR(IF(Y318=0,"",ROUNDUP(Y318/H318,0)*0.00937),"")</f>
        <v>4.6850000000000003E-2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21.200000000000003</v>
      </c>
      <c r="BN318" s="64">
        <f t="shared" si="59"/>
        <v>21.200000000000003</v>
      </c>
      <c r="BO318" s="64">
        <f t="shared" si="60"/>
        <v>4.1666666666666664E-2</v>
      </c>
      <c r="BP318" s="64">
        <f t="shared" si="61"/>
        <v>4.1666666666666664E-2</v>
      </c>
    </row>
    <row r="319" spans="1:68" ht="27" hidden="1" customHeight="1" x14ac:dyDescent="0.25">
      <c r="A319" s="54" t="s">
        <v>415</v>
      </c>
      <c r="B319" s="54" t="s">
        <v>416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418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68</v>
      </c>
      <c r="X321" s="380">
        <v>20</v>
      </c>
      <c r="Y321" s="381">
        <f t="shared" si="57"/>
        <v>20</v>
      </c>
      <c r="Z321" s="36">
        <f>IFERROR(IF(Y321=0,"",ROUNDUP(Y321/H321,0)*0.00937),"")</f>
        <v>4.6850000000000003E-2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21.200000000000003</v>
      </c>
      <c r="BN321" s="64">
        <f t="shared" si="59"/>
        <v>21.200000000000003</v>
      </c>
      <c r="BO321" s="64">
        <f t="shared" si="60"/>
        <v>4.1666666666666664E-2</v>
      </c>
      <c r="BP321" s="64">
        <f t="shared" si="61"/>
        <v>4.1666666666666664E-2</v>
      </c>
    </row>
    <row r="322" spans="1:68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10</v>
      </c>
      <c r="Y322" s="382">
        <f>IFERROR(Y314/H314,"0")+IFERROR(Y315/H315,"0")+IFERROR(Y316/H316,"0")+IFERROR(Y317/H317,"0")+IFERROR(Y318/H318,"0")+IFERROR(Y319/H319,"0")+IFERROR(Y320/H320,"0")+IFERROR(Y321/H321,"0")</f>
        <v>10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9.3700000000000006E-2</v>
      </c>
      <c r="AA322" s="383"/>
      <c r="AB322" s="383"/>
      <c r="AC322" s="383"/>
    </row>
    <row r="323" spans="1:68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82">
        <f>IFERROR(SUM(X314:X321),"0")</f>
        <v>40</v>
      </c>
      <c r="Y323" s="382">
        <f>IFERROR(SUM(Y314:Y321),"0")</f>
        <v>40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63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hidden="1" customHeight="1" x14ac:dyDescent="0.25">
      <c r="A325" s="54" t="s">
        <v>421</v>
      </c>
      <c r="B325" s="54" t="s">
        <v>422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423</v>
      </c>
      <c r="B326" s="54" t="s">
        <v>424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425</v>
      </c>
      <c r="B327" s="54" t="s">
        <v>426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427</v>
      </c>
      <c r="B328" s="54" t="s">
        <v>428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3" t="s">
        <v>71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hidden="1" customHeight="1" x14ac:dyDescent="0.25">
      <c r="A332" s="54" t="s">
        <v>429</v>
      </c>
      <c r="B332" s="54" t="s">
        <v>430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431</v>
      </c>
      <c r="B333" s="54" t="s">
        <v>432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433</v>
      </c>
      <c r="B334" s="54" t="s">
        <v>434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435</v>
      </c>
      <c r="B335" s="54" t="s">
        <v>436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437</v>
      </c>
      <c r="B336" s="54" t="s">
        <v>438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439</v>
      </c>
      <c r="B337" s="54" t="s">
        <v>440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166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68</v>
      </c>
      <c r="X341" s="380">
        <v>20</v>
      </c>
      <c r="Y341" s="381">
        <f>IFERROR(IF(X341="",0,CEILING((X341/$H341),1)*$H341),"")</f>
        <v>25.200000000000003</v>
      </c>
      <c r="Z341" s="36">
        <f>IFERROR(IF(Y341=0,"",ROUNDUP(Y341/H341,0)*0.02175),"")</f>
        <v>6.5250000000000002E-2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21.342857142857142</v>
      </c>
      <c r="BN341" s="64">
        <f>IFERROR(Y341*I341/H341,"0")</f>
        <v>26.892000000000003</v>
      </c>
      <c r="BO341" s="64">
        <f>IFERROR(1/J341*(X341/H341),"0")</f>
        <v>4.2517006802721087E-2</v>
      </c>
      <c r="BP341" s="64">
        <f>IFERROR(1/J341*(Y341/H341),"0")</f>
        <v>5.3571428571428568E-2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68</v>
      </c>
      <c r="X342" s="380">
        <v>350</v>
      </c>
      <c r="Y342" s="381">
        <f>IFERROR(IF(X342="",0,CEILING((X342/$H342),1)*$H342),"")</f>
        <v>351</v>
      </c>
      <c r="Z342" s="36">
        <f>IFERROR(IF(Y342=0,"",ROUNDUP(Y342/H342,0)*0.02175),"")</f>
        <v>0.9787499999999999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375.30769230769232</v>
      </c>
      <c r="BN342" s="64">
        <f>IFERROR(Y342*I342/H342,"0")</f>
        <v>376.38000000000005</v>
      </c>
      <c r="BO342" s="64">
        <f>IFERROR(1/J342*(X342/H342),"0")</f>
        <v>0.80128205128205132</v>
      </c>
      <c r="BP342" s="64">
        <f>IFERROR(1/J342*(Y342/H342),"0")</f>
        <v>0.80357142857142849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68</v>
      </c>
      <c r="X343" s="380">
        <v>30</v>
      </c>
      <c r="Y343" s="381">
        <f>IFERROR(IF(X343="",0,CEILING((X343/$H343),1)*$H343),"")</f>
        <v>33.6</v>
      </c>
      <c r="Z343" s="36">
        <f>IFERROR(IF(Y343=0,"",ROUNDUP(Y343/H343,0)*0.02175),"")</f>
        <v>8.6999999999999994E-2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32.014285714285712</v>
      </c>
      <c r="BN343" s="64">
        <f>IFERROR(Y343*I343/H343,"0")</f>
        <v>35.856000000000002</v>
      </c>
      <c r="BO343" s="64">
        <f>IFERROR(1/J343*(X343/H343),"0")</f>
        <v>6.377551020408162E-2</v>
      </c>
      <c r="BP343" s="64">
        <f>IFERROR(1/J343*(Y343/H343),"0")</f>
        <v>7.1428571428571425E-2</v>
      </c>
    </row>
    <row r="344" spans="1:68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82">
        <f>IFERROR(X341/H341,"0")+IFERROR(X342/H342,"0")+IFERROR(X343/H343,"0")</f>
        <v>50.824175824175825</v>
      </c>
      <c r="Y344" s="382">
        <f>IFERROR(Y341/H341,"0")+IFERROR(Y342/H342,"0")+IFERROR(Y343/H343,"0")</f>
        <v>52</v>
      </c>
      <c r="Z344" s="382">
        <f>IFERROR(IF(Z341="",0,Z341),"0")+IFERROR(IF(Z342="",0,Z342),"0")+IFERROR(IF(Z343="",0,Z343),"0")</f>
        <v>1.1309999999999998</v>
      </c>
      <c r="AA344" s="383"/>
      <c r="AB344" s="383"/>
      <c r="AC344" s="383"/>
    </row>
    <row r="345" spans="1:68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82">
        <f>IFERROR(SUM(X341:X343),"0")</f>
        <v>400</v>
      </c>
      <c r="Y345" s="382">
        <f>IFERROR(SUM(Y341:Y343),"0")</f>
        <v>409.8</v>
      </c>
      <c r="Z345" s="37"/>
      <c r="AA345" s="383"/>
      <c r="AB345" s="383"/>
      <c r="AC345" s="383"/>
    </row>
    <row r="346" spans="1:68" ht="14.25" hidden="1" customHeight="1" x14ac:dyDescent="0.25">
      <c r="A346" s="423" t="s">
        <v>95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447</v>
      </c>
      <c r="B347" s="54" t="s">
        <v>448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9" t="s">
        <v>449</v>
      </c>
      <c r="Q347" s="392"/>
      <c r="R347" s="392"/>
      <c r="S347" s="392"/>
      <c r="T347" s="393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450</v>
      </c>
      <c r="B348" s="54" t="s">
        <v>451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93" t="s">
        <v>452</v>
      </c>
      <c r="Q348" s="392"/>
      <c r="R348" s="392"/>
      <c r="S348" s="392"/>
      <c r="T348" s="393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453</v>
      </c>
      <c r="B349" s="54" t="s">
        <v>454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455</v>
      </c>
      <c r="B350" s="54" t="s">
        <v>456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457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458</v>
      </c>
      <c r="B354" s="54" t="s">
        <v>459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462</v>
      </c>
      <c r="B355" s="54" t="s">
        <v>463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464</v>
      </c>
      <c r="B356" s="54" t="s">
        <v>465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466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63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80">
        <v>30</v>
      </c>
      <c r="Y361" s="381">
        <f>IFERROR(IF(X361="",0,CEILING((X361/$H361),1)*$H361),"")</f>
        <v>30.6</v>
      </c>
      <c r="Z361" s="36">
        <f>IFERROR(IF(Y361=0,"",ROUNDUP(Y361/H361,0)*0.00753),"")</f>
        <v>0.12801000000000001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34.133333333333333</v>
      </c>
      <c r="BN361" s="64">
        <f>IFERROR(Y361*I361/H361,"0")</f>
        <v>34.816000000000003</v>
      </c>
      <c r="BO361" s="64">
        <f>IFERROR(1/J361*(X361/H361),"0")</f>
        <v>0.10683760683760685</v>
      </c>
      <c r="BP361" s="64">
        <f>IFERROR(1/J361*(Y361/H361),"0")</f>
        <v>0.10897435897435898</v>
      </c>
    </row>
    <row r="362" spans="1:68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82">
        <f>IFERROR(X361/H361,"0")</f>
        <v>16.666666666666668</v>
      </c>
      <c r="Y362" s="382">
        <f>IFERROR(Y361/H361,"0")</f>
        <v>17</v>
      </c>
      <c r="Z362" s="382">
        <f>IFERROR(IF(Z361="",0,Z361),"0")</f>
        <v>0.12801000000000001</v>
      </c>
      <c r="AA362" s="383"/>
      <c r="AB362" s="383"/>
      <c r="AC362" s="383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82">
        <f>IFERROR(SUM(X361:X361),"0")</f>
        <v>30</v>
      </c>
      <c r="Y363" s="382">
        <f>IFERROR(SUM(Y361:Y361),"0")</f>
        <v>30.6</v>
      </c>
      <c r="Z363" s="37"/>
      <c r="AA363" s="383"/>
      <c r="AB363" s="383"/>
      <c r="AC363" s="383"/>
    </row>
    <row r="364" spans="1:68" ht="14.25" hidden="1" customHeight="1" x14ac:dyDescent="0.25">
      <c r="A364" s="423" t="s">
        <v>71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469</v>
      </c>
      <c r="B365" s="54" t="s">
        <v>470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68</v>
      </c>
      <c r="X366" s="380">
        <v>350</v>
      </c>
      <c r="Y366" s="381">
        <f>IFERROR(IF(X366="",0,CEILING((X366/$H366),1)*$H366),"")</f>
        <v>350.7</v>
      </c>
      <c r="Z366" s="36">
        <f>IFERROR(IF(Y366=0,"",ROUNDUP(Y366/H366,0)*0.00753),"")</f>
        <v>1.2575100000000001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395.33333333333326</v>
      </c>
      <c r="BN366" s="64">
        <f>IFERROR(Y366*I366/H366,"0")</f>
        <v>396.12399999999997</v>
      </c>
      <c r="BO366" s="64">
        <f>IFERROR(1/J366*(X366/H366),"0")</f>
        <v>1.0683760683760684</v>
      </c>
      <c r="BP366" s="64">
        <f>IFERROR(1/J366*(Y366/H366),"0")</f>
        <v>1.0705128205128205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68</v>
      </c>
      <c r="X367" s="380">
        <v>315</v>
      </c>
      <c r="Y367" s="381">
        <f>IFERROR(IF(X367="",0,CEILING((X367/$H367),1)*$H367),"")</f>
        <v>315</v>
      </c>
      <c r="Z367" s="36">
        <f>IFERROR(IF(Y367=0,"",ROUNDUP(Y367/H367,0)*0.00753),"")</f>
        <v>1.1294999999999999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354</v>
      </c>
      <c r="BN367" s="64">
        <f>IFERROR(Y367*I367/H367,"0")</f>
        <v>354</v>
      </c>
      <c r="BO367" s="64">
        <f>IFERROR(1/J367*(X367/H367),"0")</f>
        <v>0.96153846153846145</v>
      </c>
      <c r="BP367" s="64">
        <f>IFERROR(1/J367*(Y367/H367),"0")</f>
        <v>0.96153846153846145</v>
      </c>
    </row>
    <row r="368" spans="1:68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82">
        <f>IFERROR(X365/H365,"0")+IFERROR(X366/H366,"0")+IFERROR(X367/H367,"0")</f>
        <v>316.66666666666663</v>
      </c>
      <c r="Y368" s="382">
        <f>IFERROR(Y365/H365,"0")+IFERROR(Y366/H366,"0")+IFERROR(Y367/H367,"0")</f>
        <v>317</v>
      </c>
      <c r="Z368" s="382">
        <f>IFERROR(IF(Z365="",0,Z365),"0")+IFERROR(IF(Z366="",0,Z366),"0")+IFERROR(IF(Z367="",0,Z367),"0")</f>
        <v>2.3870100000000001</v>
      </c>
      <c r="AA368" s="383"/>
      <c r="AB368" s="383"/>
      <c r="AC368" s="383"/>
    </row>
    <row r="369" spans="1:68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82">
        <f>IFERROR(SUM(X365:X367),"0")</f>
        <v>665</v>
      </c>
      <c r="Y369" s="382">
        <f>IFERROR(SUM(Y365:Y367),"0")</f>
        <v>665.7</v>
      </c>
      <c r="Z369" s="37"/>
      <c r="AA369" s="383"/>
      <c r="AB369" s="383"/>
      <c r="AC369" s="383"/>
    </row>
    <row r="370" spans="1:68" ht="27.75" hidden="1" customHeight="1" x14ac:dyDescent="0.2">
      <c r="A370" s="389" t="s">
        <v>475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476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109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4301011869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80">
        <v>200</v>
      </c>
      <c r="Y373" s="381">
        <f t="shared" ref="Y373:Y381" si="67">IFERROR(IF(X373="",0,CEILING((X373/$H373),1)*$H373),"")</f>
        <v>210</v>
      </c>
      <c r="Z373" s="36">
        <f>IFERROR(IF(Y373=0,"",ROUNDUP(Y373/H373,0)*0.02175),"")</f>
        <v>0.30449999999999999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206.4</v>
      </c>
      <c r="BN373" s="64">
        <f t="shared" ref="BN373:BN381" si="69">IFERROR(Y373*I373/H373,"0")</f>
        <v>216.72</v>
      </c>
      <c r="BO373" s="64">
        <f t="shared" ref="BO373:BO381" si="70">IFERROR(1/J373*(X373/H373),"0")</f>
        <v>0.27777777777777779</v>
      </c>
      <c r="BP373" s="64">
        <f t="shared" ref="BP373:BP381" si="71">IFERROR(1/J373*(Y373/H373),"0")</f>
        <v>0.29166666666666663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4301011946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132</v>
      </c>
      <c r="N374" s="33"/>
      <c r="O374" s="32">
        <v>60</v>
      </c>
      <c r="P374" s="56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4301011870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68</v>
      </c>
      <c r="X375" s="380">
        <v>800</v>
      </c>
      <c r="Y375" s="381">
        <f t="shared" si="67"/>
        <v>810</v>
      </c>
      <c r="Z375" s="36">
        <f>IFERROR(IF(Y375=0,"",ROUNDUP(Y375/H375,0)*0.02175),"")</f>
        <v>1.1744999999999999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825.6</v>
      </c>
      <c r="BN375" s="64">
        <f t="shared" si="69"/>
        <v>835.92000000000007</v>
      </c>
      <c r="BO375" s="64">
        <f t="shared" si="70"/>
        <v>1.1111111111111112</v>
      </c>
      <c r="BP375" s="64">
        <f t="shared" si="71"/>
        <v>1.125</v>
      </c>
    </row>
    <row r="376" spans="1:68" ht="27" hidden="1" customHeight="1" x14ac:dyDescent="0.25">
      <c r="A376" s="54" t="s">
        <v>480</v>
      </c>
      <c r="B376" s="54" t="s">
        <v>482</v>
      </c>
      <c r="C376" s="31">
        <v>4301011947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132</v>
      </c>
      <c r="N376" s="33"/>
      <c r="O376" s="32">
        <v>60</v>
      </c>
      <c r="P376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483</v>
      </c>
      <c r="B377" s="54" t="s">
        <v>484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68</v>
      </c>
      <c r="X378" s="380">
        <v>300</v>
      </c>
      <c r="Y378" s="381">
        <f t="shared" si="67"/>
        <v>300</v>
      </c>
      <c r="Z378" s="36">
        <f>IFERROR(IF(Y378=0,"",ROUNDUP(Y378/H378,0)*0.02175),"")</f>
        <v>0.43499999999999994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309.60000000000002</v>
      </c>
      <c r="BN378" s="64">
        <f t="shared" si="69"/>
        <v>309.60000000000002</v>
      </c>
      <c r="BO378" s="64">
        <f t="shared" si="70"/>
        <v>0.41666666666666663</v>
      </c>
      <c r="BP378" s="64">
        <f t="shared" si="71"/>
        <v>0.41666666666666663</v>
      </c>
    </row>
    <row r="379" spans="1:68" ht="27" hidden="1" customHeight="1" x14ac:dyDescent="0.25">
      <c r="A379" s="54" t="s">
        <v>486</v>
      </c>
      <c r="B379" s="54" t="s">
        <v>487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488</v>
      </c>
      <c r="B380" s="54" t="s">
        <v>489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68</v>
      </c>
      <c r="X381" s="380">
        <v>80</v>
      </c>
      <c r="Y381" s="381">
        <f t="shared" si="67"/>
        <v>80</v>
      </c>
      <c r="Z381" s="36">
        <f>IFERROR(IF(Y381=0,"",ROUNDUP(Y381/H381,0)*0.00937),"")</f>
        <v>0.14992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83.36</v>
      </c>
      <c r="BN381" s="64">
        <f t="shared" si="69"/>
        <v>83.36</v>
      </c>
      <c r="BO381" s="64">
        <f t="shared" si="70"/>
        <v>0.13333333333333333</v>
      </c>
      <c r="BP381" s="64">
        <f t="shared" si="71"/>
        <v>0.13333333333333333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102.66666666666667</v>
      </c>
      <c r="Y382" s="382">
        <f>IFERROR(Y373/H373,"0")+IFERROR(Y374/H374,"0")+IFERROR(Y375/H375,"0")+IFERROR(Y376/H376,"0")+IFERROR(Y377/H377,"0")+IFERROR(Y378/H378,"0")+IFERROR(Y379/H379,"0")+IFERROR(Y380/H380,"0")+IFERROR(Y381/H381,"0")</f>
        <v>104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2.0639199999999995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82">
        <f>IFERROR(SUM(X373:X381),"0")</f>
        <v>1380</v>
      </c>
      <c r="Y383" s="382">
        <f>IFERROR(SUM(Y373:Y381),"0")</f>
        <v>1400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145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68</v>
      </c>
      <c r="X385" s="380">
        <v>500</v>
      </c>
      <c r="Y385" s="381">
        <f>IFERROR(IF(X385="",0,CEILING((X385/$H385),1)*$H385),"")</f>
        <v>510</v>
      </c>
      <c r="Z385" s="36">
        <f>IFERROR(IF(Y385=0,"",ROUNDUP(Y385/H385,0)*0.02175),"")</f>
        <v>0.73949999999999994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516</v>
      </c>
      <c r="BN385" s="64">
        <f>IFERROR(Y385*I385/H385,"0")</f>
        <v>526.32000000000005</v>
      </c>
      <c r="BO385" s="64">
        <f>IFERROR(1/J385*(X385/H385),"0")</f>
        <v>0.69444444444444442</v>
      </c>
      <c r="BP385" s="64">
        <f>IFERROR(1/J385*(Y385/H385),"0")</f>
        <v>0.70833333333333326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68</v>
      </c>
      <c r="X386" s="380">
        <v>16</v>
      </c>
      <c r="Y386" s="381">
        <f>IFERROR(IF(X386="",0,CEILING((X386/$H386),1)*$H386),"")</f>
        <v>16</v>
      </c>
      <c r="Z386" s="36">
        <f>IFERROR(IF(Y386=0,"",ROUNDUP(Y386/H386,0)*0.00937),"")</f>
        <v>3.7479999999999999E-2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16.96</v>
      </c>
      <c r="BN386" s="64">
        <f>IFERROR(Y386*I386/H386,"0")</f>
        <v>16.96</v>
      </c>
      <c r="BO386" s="64">
        <f>IFERROR(1/J386*(X386/H386),"0")</f>
        <v>3.3333333333333333E-2</v>
      </c>
      <c r="BP386" s="64">
        <f>IFERROR(1/J386*(Y386/H386),"0")</f>
        <v>3.3333333333333333E-2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82">
        <f>IFERROR(X385/H385,"0")+IFERROR(X386/H386,"0")</f>
        <v>37.333333333333336</v>
      </c>
      <c r="Y387" s="382">
        <f>IFERROR(Y385/H385,"0")+IFERROR(Y386/H386,"0")</f>
        <v>38</v>
      </c>
      <c r="Z387" s="382">
        <f>IFERROR(IF(Z385="",0,Z385),"0")+IFERROR(IF(Z386="",0,Z386),"0")</f>
        <v>0.77697999999999989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82">
        <f>IFERROR(SUM(X385:X386),"0")</f>
        <v>516</v>
      </c>
      <c r="Y388" s="382">
        <f>IFERROR(SUM(Y385:Y386),"0")</f>
        <v>526</v>
      </c>
      <c r="Z388" s="37"/>
      <c r="AA388" s="383"/>
      <c r="AB388" s="383"/>
      <c r="AC388" s="383"/>
    </row>
    <row r="389" spans="1:68" ht="14.25" hidden="1" customHeight="1" x14ac:dyDescent="0.25">
      <c r="A389" s="423" t="s">
        <v>71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496</v>
      </c>
      <c r="B390" s="54" t="s">
        <v>497</v>
      </c>
      <c r="C390" s="31">
        <v>4301051639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496</v>
      </c>
      <c r="B391" s="54" t="s">
        <v>498</v>
      </c>
      <c r="C391" s="31">
        <v>4301051560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3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68</v>
      </c>
      <c r="X392" s="380">
        <v>20</v>
      </c>
      <c r="Y392" s="381">
        <f>IFERROR(IF(X392="",0,CEILING((X392/$H392),1)*$H392),"")</f>
        <v>23.4</v>
      </c>
      <c r="Z392" s="36">
        <f>IFERROR(IF(Y392=0,"",ROUNDUP(Y392/H392,0)*0.02175),"")</f>
        <v>6.5250000000000002E-2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21.446153846153852</v>
      </c>
      <c r="BN392" s="64">
        <f>IFERROR(Y392*I392/H392,"0")</f>
        <v>25.092000000000002</v>
      </c>
      <c r="BO392" s="64">
        <f>IFERROR(1/J392*(X392/H392),"0")</f>
        <v>4.5787545787545791E-2</v>
      </c>
      <c r="BP392" s="64">
        <f>IFERROR(1/J392*(Y392/H392),"0")</f>
        <v>5.3571428571428568E-2</v>
      </c>
    </row>
    <row r="393" spans="1:68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82">
        <f>IFERROR(X390/H390,"0")+IFERROR(X391/H391,"0")+IFERROR(X392/H392,"0")</f>
        <v>2.5641025641025643</v>
      </c>
      <c r="Y393" s="382">
        <f>IFERROR(Y390/H390,"0")+IFERROR(Y391/H391,"0")+IFERROR(Y392/H392,"0")</f>
        <v>3</v>
      </c>
      <c r="Z393" s="382">
        <f>IFERROR(IF(Z390="",0,Z390),"0")+IFERROR(IF(Z391="",0,Z391),"0")+IFERROR(IF(Z392="",0,Z392),"0")</f>
        <v>6.5250000000000002E-2</v>
      </c>
      <c r="AA393" s="383"/>
      <c r="AB393" s="383"/>
      <c r="AC393" s="383"/>
    </row>
    <row r="394" spans="1:68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82">
        <f>IFERROR(SUM(X390:X392),"0")</f>
        <v>20</v>
      </c>
      <c r="Y394" s="382">
        <f>IFERROR(SUM(Y390:Y392),"0")</f>
        <v>23.4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166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68</v>
      </c>
      <c r="X396" s="380">
        <v>60</v>
      </c>
      <c r="Y396" s="381">
        <f>IFERROR(IF(X396="",0,CEILING((X396/$H396),1)*$H396),"")</f>
        <v>62.4</v>
      </c>
      <c r="Z396" s="36">
        <f>IFERROR(IF(Y396=0,"",ROUNDUP(Y396/H396,0)*0.02175),"")</f>
        <v>0.17399999999999999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64.338461538461544</v>
      </c>
      <c r="BN396" s="64">
        <f>IFERROR(Y396*I396/H396,"0")</f>
        <v>66.912000000000006</v>
      </c>
      <c r="BO396" s="64">
        <f>IFERROR(1/J396*(X396/H396),"0")</f>
        <v>0.13736263736263735</v>
      </c>
      <c r="BP396" s="64">
        <f>IFERROR(1/J396*(Y396/H396),"0")</f>
        <v>0.14285714285714285</v>
      </c>
    </row>
    <row r="397" spans="1:68" ht="16.5" hidden="1" customHeight="1" x14ac:dyDescent="0.25">
      <c r="A397" s="54" t="s">
        <v>501</v>
      </c>
      <c r="B397" s="54" t="s">
        <v>503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82">
        <f>IFERROR(X396/H396,"0")+IFERROR(X397/H397,"0")</f>
        <v>7.6923076923076925</v>
      </c>
      <c r="Y398" s="382">
        <f>IFERROR(Y396/H396,"0")+IFERROR(Y397/H397,"0")</f>
        <v>8</v>
      </c>
      <c r="Z398" s="382">
        <f>IFERROR(IF(Z396="",0,Z396),"0")+IFERROR(IF(Z397="",0,Z397),"0")</f>
        <v>0.17399999999999999</v>
      </c>
      <c r="AA398" s="383"/>
      <c r="AB398" s="383"/>
      <c r="AC398" s="383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82">
        <f>IFERROR(SUM(X396:X397),"0")</f>
        <v>60</v>
      </c>
      <c r="Y399" s="382">
        <f>IFERROR(SUM(Y396:Y397),"0")</f>
        <v>62.4</v>
      </c>
      <c r="Z399" s="37"/>
      <c r="AA399" s="383"/>
      <c r="AB399" s="383"/>
      <c r="AC399" s="383"/>
    </row>
    <row r="400" spans="1:68" ht="16.5" hidden="1" customHeight="1" x14ac:dyDescent="0.25">
      <c r="A400" s="420" t="s">
        <v>504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109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505</v>
      </c>
      <c r="B402" s="54" t="s">
        <v>506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92" t="s">
        <v>507</v>
      </c>
      <c r="Q402" s="392"/>
      <c r="R402" s="392"/>
      <c r="S402" s="392"/>
      <c r="T402" s="393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508</v>
      </c>
      <c r="B403" s="54" t="s">
        <v>509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68</v>
      </c>
      <c r="X404" s="380">
        <v>90</v>
      </c>
      <c r="Y404" s="381">
        <f>IFERROR(IF(X404="",0,CEILING((X404/$H404),1)*$H404),"")</f>
        <v>96</v>
      </c>
      <c r="Z404" s="36">
        <f>IFERROR(IF(Y404=0,"",ROUNDUP(Y404/H404,0)*0.02175),"")</f>
        <v>0.17399999999999999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93.600000000000009</v>
      </c>
      <c r="BN404" s="64">
        <f>IFERROR(Y404*I404/H404,"0")</f>
        <v>99.839999999999989</v>
      </c>
      <c r="BO404" s="64">
        <f>IFERROR(1/J404*(X404/H404),"0")</f>
        <v>0.13392857142857142</v>
      </c>
      <c r="BP404" s="64">
        <f>IFERROR(1/J404*(Y404/H404),"0")</f>
        <v>0.14285714285714285</v>
      </c>
    </row>
    <row r="405" spans="1:68" ht="37.5" hidden="1" customHeight="1" x14ac:dyDescent="0.25">
      <c r="A405" s="54" t="s">
        <v>512</v>
      </c>
      <c r="B405" s="54" t="s">
        <v>513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82">
        <f>IFERROR(X402/H402,"0")+IFERROR(X403/H403,"0")+IFERROR(X404/H404,"0")+IFERROR(X405/H405,"0")</f>
        <v>7.5</v>
      </c>
      <c r="Y406" s="382">
        <f>IFERROR(Y402/H402,"0")+IFERROR(Y403/H403,"0")+IFERROR(Y404/H404,"0")+IFERROR(Y405/H405,"0")</f>
        <v>8</v>
      </c>
      <c r="Z406" s="382">
        <f>IFERROR(IF(Z402="",0,Z402),"0")+IFERROR(IF(Z403="",0,Z403),"0")+IFERROR(IF(Z404="",0,Z404),"0")+IFERROR(IF(Z405="",0,Z405),"0")</f>
        <v>0.17399999999999999</v>
      </c>
      <c r="AA406" s="383"/>
      <c r="AB406" s="383"/>
      <c r="AC406" s="383"/>
    </row>
    <row r="407" spans="1:68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82">
        <f>IFERROR(SUM(X402:X405),"0")</f>
        <v>90</v>
      </c>
      <c r="Y407" s="382">
        <f>IFERROR(SUM(Y402:Y405),"0")</f>
        <v>96</v>
      </c>
      <c r="Z407" s="37"/>
      <c r="AA407" s="383"/>
      <c r="AB407" s="383"/>
      <c r="AC407" s="383"/>
    </row>
    <row r="408" spans="1:68" ht="14.25" hidden="1" customHeight="1" x14ac:dyDescent="0.25">
      <c r="A408" s="423" t="s">
        <v>63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514</v>
      </c>
      <c r="B409" s="54" t="s">
        <v>515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516</v>
      </c>
      <c r="B410" s="54" t="s">
        <v>517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71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80">
        <v>90</v>
      </c>
      <c r="Y414" s="381">
        <f>IFERROR(IF(X414="",0,CEILING((X414/$H414),1)*$H414),"")</f>
        <v>93.6</v>
      </c>
      <c r="Z414" s="36">
        <f>IFERROR(IF(Y414=0,"",ROUNDUP(Y414/H414,0)*0.02175),"")</f>
        <v>0.26100000000000001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96.507692307692324</v>
      </c>
      <c r="BN414" s="64">
        <f>IFERROR(Y414*I414/H414,"0")</f>
        <v>100.36800000000001</v>
      </c>
      <c r="BO414" s="64">
        <f>IFERROR(1/J414*(X414/H414),"0")</f>
        <v>0.20604395604395603</v>
      </c>
      <c r="BP414" s="64">
        <f>IFERROR(1/J414*(Y414/H414),"0")</f>
        <v>0.21428571428571427</v>
      </c>
    </row>
    <row r="415" spans="1:68" ht="27" hidden="1" customHeight="1" x14ac:dyDescent="0.25">
      <c r="A415" s="54" t="s">
        <v>520</v>
      </c>
      <c r="B415" s="54" t="s">
        <v>521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522</v>
      </c>
      <c r="B416" s="54" t="s">
        <v>523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522</v>
      </c>
      <c r="B417" s="54" t="s">
        <v>524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525</v>
      </c>
      <c r="B418" s="54" t="s">
        <v>526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82">
        <f>IFERROR(X414/H414,"0")+IFERROR(X415/H415,"0")+IFERROR(X416/H416,"0")+IFERROR(X417/H417,"0")+IFERROR(X418/H418,"0")</f>
        <v>11.538461538461538</v>
      </c>
      <c r="Y419" s="382">
        <f>IFERROR(Y414/H414,"0")+IFERROR(Y415/H415,"0")+IFERROR(Y416/H416,"0")+IFERROR(Y417/H417,"0")+IFERROR(Y418/H418,"0")</f>
        <v>12</v>
      </c>
      <c r="Z419" s="382">
        <f>IFERROR(IF(Z414="",0,Z414),"0")+IFERROR(IF(Z415="",0,Z415),"0")+IFERROR(IF(Z416="",0,Z416),"0")+IFERROR(IF(Z417="",0,Z417),"0")+IFERROR(IF(Z418="",0,Z418),"0")</f>
        <v>0.26100000000000001</v>
      </c>
      <c r="AA419" s="383"/>
      <c r="AB419" s="383"/>
      <c r="AC419" s="383"/>
    </row>
    <row r="420" spans="1:68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82">
        <f>IFERROR(SUM(X414:X418),"0")</f>
        <v>90</v>
      </c>
      <c r="Y420" s="382">
        <f>IFERROR(SUM(Y414:Y418),"0")</f>
        <v>93.6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166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527</v>
      </c>
      <c r="B422" s="54" t="s">
        <v>528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529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109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531</v>
      </c>
      <c r="B428" s="54" t="s">
        <v>532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63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533</v>
      </c>
      <c r="B432" s="54" t="s">
        <v>534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68</v>
      </c>
      <c r="X433" s="380">
        <v>30</v>
      </c>
      <c r="Y433" s="381">
        <f t="shared" si="72"/>
        <v>33.6</v>
      </c>
      <c r="Z433" s="36">
        <f>IFERROR(IF(Y433=0,"",ROUNDUP(Y433/H433,0)*0.00753),"")</f>
        <v>6.0240000000000002E-2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31.642857142857135</v>
      </c>
      <c r="BN433" s="64">
        <f t="shared" si="74"/>
        <v>35.44</v>
      </c>
      <c r="BO433" s="64">
        <f t="shared" si="75"/>
        <v>4.5787545787545784E-2</v>
      </c>
      <c r="BP433" s="64">
        <f t="shared" si="76"/>
        <v>5.128205128205128E-2</v>
      </c>
    </row>
    <row r="434" spans="1:68" ht="27" hidden="1" customHeight="1" x14ac:dyDescent="0.25">
      <c r="A434" s="54" t="s">
        <v>536</v>
      </c>
      <c r="B434" s="54" t="s">
        <v>537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80">
        <v>40</v>
      </c>
      <c r="Y435" s="381">
        <f t="shared" si="72"/>
        <v>42</v>
      </c>
      <c r="Z435" s="36">
        <f>IFERROR(IF(Y435=0,"",ROUNDUP(Y435/H435,0)*0.00753),"")</f>
        <v>7.5300000000000006E-2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42.190476190476183</v>
      </c>
      <c r="BN435" s="64">
        <f t="shared" si="74"/>
        <v>44.3</v>
      </c>
      <c r="BO435" s="64">
        <f t="shared" si="75"/>
        <v>6.1050061050061048E-2</v>
      </c>
      <c r="BP435" s="64">
        <f t="shared" si="76"/>
        <v>6.4102564102564097E-2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541</v>
      </c>
      <c r="B437" s="54" t="s">
        <v>542</v>
      </c>
      <c r="C437" s="31">
        <v>4301031335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541</v>
      </c>
      <c r="B438" s="54" t="s">
        <v>543</v>
      </c>
      <c r="C438" s="31">
        <v>4301031257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544</v>
      </c>
      <c r="B439" s="54" t="s">
        <v>545</v>
      </c>
      <c r="C439" s="31">
        <v>4301031330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2"/>
      <c r="R439" s="392"/>
      <c r="S439" s="392"/>
      <c r="T439" s="393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4301031178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2"/>
      <c r="R440" s="392"/>
      <c r="S440" s="392"/>
      <c r="T440" s="393"/>
      <c r="U440" s="34"/>
      <c r="V440" s="34"/>
      <c r="W440" s="35" t="s">
        <v>68</v>
      </c>
      <c r="X440" s="380">
        <v>122.5</v>
      </c>
      <c r="Y440" s="381">
        <f t="shared" si="72"/>
        <v>123.9</v>
      </c>
      <c r="Z440" s="36">
        <f t="shared" si="77"/>
        <v>0.29618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130.08333333333334</v>
      </c>
      <c r="BN440" s="64">
        <f t="shared" si="74"/>
        <v>131.57</v>
      </c>
      <c r="BO440" s="64">
        <f t="shared" si="75"/>
        <v>0.2492877492877493</v>
      </c>
      <c r="BP440" s="64">
        <f t="shared" si="76"/>
        <v>0.25213675213675218</v>
      </c>
    </row>
    <row r="441" spans="1:68" ht="37.5" hidden="1" customHeight="1" x14ac:dyDescent="0.25">
      <c r="A441" s="54" t="s">
        <v>547</v>
      </c>
      <c r="B441" s="54" t="s">
        <v>548</v>
      </c>
      <c r="C441" s="31">
        <v>4301031336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547</v>
      </c>
      <c r="B442" s="54" t="s">
        <v>549</v>
      </c>
      <c r="C442" s="31">
        <v>4301031254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80">
        <v>52.5</v>
      </c>
      <c r="Y443" s="381">
        <f t="shared" si="72"/>
        <v>52.5</v>
      </c>
      <c r="Z443" s="36">
        <f t="shared" si="77"/>
        <v>0.1255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55.75</v>
      </c>
      <c r="BN443" s="64">
        <f t="shared" si="74"/>
        <v>55.75</v>
      </c>
      <c r="BO443" s="64">
        <f t="shared" si="75"/>
        <v>0.10683760683760685</v>
      </c>
      <c r="BP443" s="64">
        <f t="shared" si="76"/>
        <v>0.10683760683760685</v>
      </c>
    </row>
    <row r="444" spans="1:68" ht="37.5" hidden="1" customHeight="1" x14ac:dyDescent="0.25">
      <c r="A444" s="54" t="s">
        <v>550</v>
      </c>
      <c r="B444" s="54" t="s">
        <v>552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4" t="s">
        <v>553</v>
      </c>
      <c r="Q444" s="392"/>
      <c r="R444" s="392"/>
      <c r="S444" s="392"/>
      <c r="T444" s="393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554</v>
      </c>
      <c r="B445" s="54" t="s">
        <v>555</v>
      </c>
      <c r="C445" s="31">
        <v>4301031337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554</v>
      </c>
      <c r="B446" s="54" t="s">
        <v>556</v>
      </c>
      <c r="C446" s="31">
        <v>4301031258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557</v>
      </c>
      <c r="B447" s="54" t="s">
        <v>558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68</v>
      </c>
      <c r="X448" s="380">
        <v>140</v>
      </c>
      <c r="Y448" s="381">
        <f t="shared" si="72"/>
        <v>140.70000000000002</v>
      </c>
      <c r="Z448" s="36">
        <f t="shared" si="77"/>
        <v>0.33634000000000003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148.66666666666666</v>
      </c>
      <c r="BN448" s="64">
        <f t="shared" si="74"/>
        <v>149.41</v>
      </c>
      <c r="BO448" s="64">
        <f t="shared" si="75"/>
        <v>0.28490028490028491</v>
      </c>
      <c r="BP448" s="64">
        <f t="shared" si="76"/>
        <v>0.28632478632478636</v>
      </c>
    </row>
    <row r="449" spans="1:68" ht="37.5" hidden="1" customHeight="1" x14ac:dyDescent="0.25">
      <c r="A449" s="54" t="s">
        <v>560</v>
      </c>
      <c r="B449" s="54" t="s">
        <v>561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562</v>
      </c>
      <c r="B450" s="54" t="s">
        <v>563</v>
      </c>
      <c r="C450" s="31">
        <v>4301031338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562</v>
      </c>
      <c r="B451" s="54" t="s">
        <v>564</v>
      </c>
      <c r="C451" s="31">
        <v>4301031255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68</v>
      </c>
      <c r="X452" s="380">
        <v>196</v>
      </c>
      <c r="Y452" s="381">
        <f t="shared" si="72"/>
        <v>196.56</v>
      </c>
      <c r="Z452" s="36">
        <f>IFERROR(IF(Y452=0,"",ROUNDUP(Y452/H452,0)*0.00753),"")</f>
        <v>0.88101000000000007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303.33333333333337</v>
      </c>
      <c r="BN452" s="64">
        <f t="shared" si="74"/>
        <v>304.20000000000005</v>
      </c>
      <c r="BO452" s="64">
        <f t="shared" si="75"/>
        <v>0.74786324786324787</v>
      </c>
      <c r="BP452" s="64">
        <f t="shared" si="76"/>
        <v>0.75</v>
      </c>
    </row>
    <row r="453" spans="1:68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283.33333333333331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286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1.7745700000000002</v>
      </c>
      <c r="AA453" s="383"/>
      <c r="AB453" s="383"/>
      <c r="AC453" s="383"/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82">
        <f>IFERROR(SUM(X432:X452),"0")</f>
        <v>581</v>
      </c>
      <c r="Y454" s="382">
        <f>IFERROR(SUM(Y432:Y452),"0")</f>
        <v>589.26</v>
      </c>
      <c r="Z454" s="37"/>
      <c r="AA454" s="383"/>
      <c r="AB454" s="383"/>
      <c r="AC454" s="383"/>
    </row>
    <row r="455" spans="1:68" ht="14.25" hidden="1" customHeight="1" x14ac:dyDescent="0.25">
      <c r="A455" s="423" t="s">
        <v>71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567</v>
      </c>
      <c r="B456" s="54" t="s">
        <v>568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569</v>
      </c>
      <c r="B457" s="54" t="s">
        <v>570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95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68</v>
      </c>
      <c r="X461" s="380">
        <v>1.8</v>
      </c>
      <c r="Y461" s="381">
        <f>IFERROR(IF(X461="",0,CEILING((X461/$H461),1)*$H461),"")</f>
        <v>2.4</v>
      </c>
      <c r="Z461" s="36">
        <f>IFERROR(IF(Y461=0,"",ROUNDUP(Y461/H461,0)*0.00627),"")</f>
        <v>1.2540000000000001E-2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2.7</v>
      </c>
      <c r="BN461" s="64">
        <f>IFERROR(Y461*I461/H461,"0")</f>
        <v>3.6000000000000005</v>
      </c>
      <c r="BO461" s="64">
        <f>IFERROR(1/J461*(X461/H461),"0")</f>
        <v>7.4999999999999997E-3</v>
      </c>
      <c r="BP461" s="64">
        <f>IFERROR(1/J461*(Y461/H461),"0")</f>
        <v>0.01</v>
      </c>
    </row>
    <row r="462" spans="1:68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82">
        <f>IFERROR(X461/H461,"0")</f>
        <v>1.5</v>
      </c>
      <c r="Y462" s="382">
        <f>IFERROR(Y461/H461,"0")</f>
        <v>2</v>
      </c>
      <c r="Z462" s="382">
        <f>IFERROR(IF(Z461="",0,Z461),"0")</f>
        <v>1.2540000000000001E-2</v>
      </c>
      <c r="AA462" s="383"/>
      <c r="AB462" s="383"/>
      <c r="AC462" s="383"/>
    </row>
    <row r="463" spans="1:68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82">
        <f>IFERROR(SUM(X461:X461),"0")</f>
        <v>1.8</v>
      </c>
      <c r="Y463" s="382">
        <f>IFERROR(SUM(Y461:Y461),"0")</f>
        <v>2.4</v>
      </c>
      <c r="Z463" s="37"/>
      <c r="AA463" s="383"/>
      <c r="AB463" s="383"/>
      <c r="AC463" s="383"/>
    </row>
    <row r="464" spans="1:68" ht="16.5" hidden="1" customHeight="1" x14ac:dyDescent="0.25">
      <c r="A464" s="420" t="s">
        <v>575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576</v>
      </c>
      <c r="B466" s="54" t="s">
        <v>577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578</v>
      </c>
      <c r="B470" s="54" t="s">
        <v>579</v>
      </c>
      <c r="C470" s="31">
        <v>4301031324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2"/>
      <c r="R470" s="392"/>
      <c r="S470" s="392"/>
      <c r="T470" s="393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578</v>
      </c>
      <c r="B471" s="54" t="s">
        <v>580</v>
      </c>
      <c r="C471" s="31">
        <v>4301031212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2"/>
      <c r="R471" s="392"/>
      <c r="S471" s="392"/>
      <c r="T471" s="393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581</v>
      </c>
      <c r="B472" s="54" t="s">
        <v>582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583</v>
      </c>
      <c r="B473" s="54" t="s">
        <v>584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585</v>
      </c>
      <c r="B474" s="54" t="s">
        <v>586</v>
      </c>
      <c r="C474" s="31">
        <v>4301031327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4301031173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68</v>
      </c>
      <c r="X475" s="380">
        <v>17.5</v>
      </c>
      <c r="Y475" s="381">
        <f t="shared" si="78"/>
        <v>18.900000000000002</v>
      </c>
      <c r="Z475" s="36">
        <f>IFERROR(IF(Y475=0,"",ROUNDUP(Y475/H475,0)*0.00502),"")</f>
        <v>4.5179999999999998E-2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18.583333333333332</v>
      </c>
      <c r="BN475" s="64">
        <f t="shared" si="80"/>
        <v>20.07</v>
      </c>
      <c r="BO475" s="64">
        <f t="shared" si="81"/>
        <v>3.5612535612535613E-2</v>
      </c>
      <c r="BP475" s="64">
        <f t="shared" si="82"/>
        <v>3.8461538461538464E-2</v>
      </c>
    </row>
    <row r="476" spans="1:68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82">
        <f>IFERROR(X470/H470,"0")+IFERROR(X471/H471,"0")+IFERROR(X472/H472,"0")+IFERROR(X473/H473,"0")+IFERROR(X474/H474,"0")+IFERROR(X475/H475,"0")</f>
        <v>8.3333333333333321</v>
      </c>
      <c r="Y476" s="382">
        <f>IFERROR(Y470/H470,"0")+IFERROR(Y471/H471,"0")+IFERROR(Y472/H472,"0")+IFERROR(Y473/H473,"0")+IFERROR(Y474/H474,"0")+IFERROR(Y475/H475,"0")</f>
        <v>9</v>
      </c>
      <c r="Z476" s="382">
        <f>IFERROR(IF(Z470="",0,Z470),"0")+IFERROR(IF(Z471="",0,Z471),"0")+IFERROR(IF(Z472="",0,Z472),"0")+IFERROR(IF(Z473="",0,Z473),"0")+IFERROR(IF(Z474="",0,Z474),"0")+IFERROR(IF(Z475="",0,Z475),"0")</f>
        <v>4.5179999999999998E-2</v>
      </c>
      <c r="AA476" s="383"/>
      <c r="AB476" s="383"/>
      <c r="AC476" s="383"/>
    </row>
    <row r="477" spans="1:68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82">
        <f>IFERROR(SUM(X470:X475),"0")</f>
        <v>17.5</v>
      </c>
      <c r="Y477" s="382">
        <f>IFERROR(SUM(Y470:Y475),"0")</f>
        <v>18.900000000000002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104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68</v>
      </c>
      <c r="X479" s="380">
        <v>3.3</v>
      </c>
      <c r="Y479" s="381">
        <f>IFERROR(IF(X479="",0,CEILING((X479/$H479),1)*$H479),"")</f>
        <v>3.96</v>
      </c>
      <c r="Z479" s="36">
        <f>IFERROR(IF(Y479=0,"",ROUNDUP(Y479/H479,0)*0.00627),"")</f>
        <v>1.881E-2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4.6999999999999993</v>
      </c>
      <c r="BN479" s="64">
        <f>IFERROR(Y479*I479/H479,"0")</f>
        <v>5.64</v>
      </c>
      <c r="BO479" s="64">
        <f>IFERROR(1/J479*(X479/H479),"0")</f>
        <v>1.2499999999999997E-2</v>
      </c>
      <c r="BP479" s="64">
        <f>IFERROR(1/J479*(Y479/H479),"0")</f>
        <v>1.4999999999999999E-2</v>
      </c>
    </row>
    <row r="480" spans="1:68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82">
        <f>IFERROR(X479/H479,"0")</f>
        <v>2.4999999999999996</v>
      </c>
      <c r="Y480" s="382">
        <f>IFERROR(Y479/H479,"0")</f>
        <v>3</v>
      </c>
      <c r="Z480" s="382">
        <f>IFERROR(IF(Z479="",0,Z479),"0")</f>
        <v>1.881E-2</v>
      </c>
      <c r="AA480" s="383"/>
      <c r="AB480" s="383"/>
      <c r="AC480" s="383"/>
    </row>
    <row r="481" spans="1:68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82">
        <f>IFERROR(SUM(X479:X479),"0")</f>
        <v>3.3</v>
      </c>
      <c r="Y481" s="382">
        <f>IFERROR(SUM(Y479:Y479),"0")</f>
        <v>3.96</v>
      </c>
      <c r="Z481" s="37"/>
      <c r="AA481" s="383"/>
      <c r="AB481" s="383"/>
      <c r="AC481" s="383"/>
    </row>
    <row r="482" spans="1:68" ht="16.5" hidden="1" customHeight="1" x14ac:dyDescent="0.25">
      <c r="A482" s="420" t="s">
        <v>590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63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68</v>
      </c>
      <c r="X484" s="380">
        <v>20</v>
      </c>
      <c r="Y484" s="381">
        <f>IFERROR(IF(X484="",0,CEILING((X484/$H484),1)*$H484),"")</f>
        <v>20.399999999999999</v>
      </c>
      <c r="Z484" s="36">
        <f>IFERROR(IF(Y484=0,"",ROUNDUP(Y484/H484,0)*0.00502),"")</f>
        <v>8.5339999999999999E-2</v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22.866666666666667</v>
      </c>
      <c r="BN484" s="64">
        <f>IFERROR(Y484*I484/H484,"0")</f>
        <v>23.324000000000002</v>
      </c>
      <c r="BO484" s="64">
        <f>IFERROR(1/J484*(X484/H484),"0")</f>
        <v>7.122507122507124E-2</v>
      </c>
      <c r="BP484" s="64">
        <f>IFERROR(1/J484*(Y484/H484),"0")</f>
        <v>7.2649572649572655E-2</v>
      </c>
    </row>
    <row r="485" spans="1:68" ht="27" hidden="1" customHeight="1" x14ac:dyDescent="0.25">
      <c r="A485" s="54" t="s">
        <v>593</v>
      </c>
      <c r="B485" s="54" t="s">
        <v>594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68</v>
      </c>
      <c r="X486" s="380">
        <v>42</v>
      </c>
      <c r="Y486" s="381">
        <f>IFERROR(IF(X486="",0,CEILING((X486/$H486),1)*$H486),"")</f>
        <v>42</v>
      </c>
      <c r="Z486" s="36">
        <f>IFERROR(IF(Y486=0,"",ROUNDUP(Y486/H486,0)*0.00502),"")</f>
        <v>0.1757</v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70.7</v>
      </c>
      <c r="BN486" s="64">
        <f>IFERROR(Y486*I486/H486,"0")</f>
        <v>70.7</v>
      </c>
      <c r="BO486" s="64">
        <f>IFERROR(1/J486*(X486/H486),"0")</f>
        <v>0.1495726495726496</v>
      </c>
      <c r="BP486" s="64">
        <f>IFERROR(1/J486*(Y486/H486),"0")</f>
        <v>0.1495726495726496</v>
      </c>
    </row>
    <row r="487" spans="1:68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82">
        <f>IFERROR(X484/H484,"0")+IFERROR(X485/H485,"0")+IFERROR(X486/H486,"0")</f>
        <v>51.666666666666671</v>
      </c>
      <c r="Y487" s="382">
        <f>IFERROR(Y484/H484,"0")+IFERROR(Y485/H485,"0")+IFERROR(Y486/H486,"0")</f>
        <v>52</v>
      </c>
      <c r="Z487" s="382">
        <f>IFERROR(IF(Z484="",0,Z484),"0")+IFERROR(IF(Z485="",0,Z485),"0")+IFERROR(IF(Z486="",0,Z486),"0")</f>
        <v>0.26103999999999999</v>
      </c>
      <c r="AA487" s="383"/>
      <c r="AB487" s="383"/>
      <c r="AC487" s="383"/>
    </row>
    <row r="488" spans="1:68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82">
        <f>IFERROR(SUM(X484:X486),"0")</f>
        <v>62</v>
      </c>
      <c r="Y488" s="382">
        <f>IFERROR(SUM(Y484:Y486),"0")</f>
        <v>62.4</v>
      </c>
      <c r="Z488" s="37"/>
      <c r="AA488" s="383"/>
      <c r="AB488" s="383"/>
      <c r="AC488" s="383"/>
    </row>
    <row r="489" spans="1:68" ht="16.5" hidden="1" customHeight="1" x14ac:dyDescent="0.25">
      <c r="A489" s="420" t="s">
        <v>597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63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598</v>
      </c>
      <c r="B491" s="54" t="s">
        <v>599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600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600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109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68</v>
      </c>
      <c r="X497" s="380">
        <v>110</v>
      </c>
      <c r="Y497" s="381">
        <f t="shared" ref="Y497:Y504" si="83">IFERROR(IF(X497="",0,CEILING((X497/$H497),1)*$H497),"")</f>
        <v>110.88000000000001</v>
      </c>
      <c r="Z497" s="36">
        <f t="shared" ref="Z497:Z502" si="84">IFERROR(IF(Y497=0,"",ROUNDUP(Y497/H497,0)*0.01196),"")</f>
        <v>0.25115999999999999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117.49999999999999</v>
      </c>
      <c r="BN497" s="64">
        <f t="shared" ref="BN497:BN504" si="86">IFERROR(Y497*I497/H497,"0")</f>
        <v>118.44</v>
      </c>
      <c r="BO497" s="64">
        <f t="shared" ref="BO497:BO504" si="87">IFERROR(1/J497*(X497/H497),"0")</f>
        <v>0.20032051282051283</v>
      </c>
      <c r="BP497" s="64">
        <f t="shared" ref="BP497:BP504" si="88">IFERROR(1/J497*(Y497/H497),"0")</f>
        <v>0.20192307692307693</v>
      </c>
    </row>
    <row r="498" spans="1:68" ht="27" hidden="1" customHeight="1" x14ac:dyDescent="0.25">
      <c r="A498" s="54" t="s">
        <v>603</v>
      </c>
      <c r="B498" s="54" t="s">
        <v>604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605</v>
      </c>
      <c r="B499" s="54" t="s">
        <v>606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68</v>
      </c>
      <c r="X500" s="380">
        <v>240</v>
      </c>
      <c r="Y500" s="381">
        <f t="shared" si="83"/>
        <v>242.88000000000002</v>
      </c>
      <c r="Z500" s="36">
        <f t="shared" si="84"/>
        <v>0.55015999999999998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256.36363636363632</v>
      </c>
      <c r="BN500" s="64">
        <f t="shared" si="86"/>
        <v>259.44</v>
      </c>
      <c r="BO500" s="64">
        <f t="shared" si="87"/>
        <v>0.43706293706293708</v>
      </c>
      <c r="BP500" s="64">
        <f t="shared" si="88"/>
        <v>0.44230769230769235</v>
      </c>
    </row>
    <row r="501" spans="1:68" ht="16.5" hidden="1" customHeight="1" x14ac:dyDescent="0.25">
      <c r="A501" s="54" t="s">
        <v>609</v>
      </c>
      <c r="B501" s="54" t="s">
        <v>610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68</v>
      </c>
      <c r="X502" s="380">
        <v>110</v>
      </c>
      <c r="Y502" s="381">
        <f t="shared" si="83"/>
        <v>110.88000000000001</v>
      </c>
      <c r="Z502" s="36">
        <f t="shared" si="84"/>
        <v>0.25115999999999999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117.49999999999999</v>
      </c>
      <c r="BN502" s="64">
        <f t="shared" si="86"/>
        <v>118.44</v>
      </c>
      <c r="BO502" s="64">
        <f t="shared" si="87"/>
        <v>0.20032051282051283</v>
      </c>
      <c r="BP502" s="64">
        <f t="shared" si="88"/>
        <v>0.20192307692307693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68</v>
      </c>
      <c r="X503" s="380">
        <v>168</v>
      </c>
      <c r="Y503" s="381">
        <f t="shared" si="83"/>
        <v>169.20000000000002</v>
      </c>
      <c r="Z503" s="36">
        <f>IFERROR(IF(Y503=0,"",ROUNDUP(Y503/H503,0)*0.00937),"")</f>
        <v>0.44039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179.2</v>
      </c>
      <c r="BN503" s="64">
        <f t="shared" si="86"/>
        <v>180.48000000000002</v>
      </c>
      <c r="BO503" s="64">
        <f t="shared" si="87"/>
        <v>0.38888888888888884</v>
      </c>
      <c r="BP503" s="64">
        <f t="shared" si="88"/>
        <v>0.39166666666666672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68</v>
      </c>
      <c r="X504" s="380">
        <v>288</v>
      </c>
      <c r="Y504" s="381">
        <f t="shared" si="83"/>
        <v>288</v>
      </c>
      <c r="Z504" s="36">
        <f>IFERROR(IF(Y504=0,"",ROUNDUP(Y504/H504,0)*0.00937),"")</f>
        <v>0.74960000000000004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307.2</v>
      </c>
      <c r="BN504" s="64">
        <f t="shared" si="86"/>
        <v>307.2</v>
      </c>
      <c r="BO504" s="64">
        <f t="shared" si="87"/>
        <v>0.66666666666666663</v>
      </c>
      <c r="BP504" s="64">
        <f t="shared" si="88"/>
        <v>0.66666666666666663</v>
      </c>
    </row>
    <row r="505" spans="1:68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213.78787878787878</v>
      </c>
      <c r="Y505" s="382">
        <f>IFERROR(Y497/H497,"0")+IFERROR(Y498/H498,"0")+IFERROR(Y499/H499,"0")+IFERROR(Y500/H500,"0")+IFERROR(Y501/H501,"0")+IFERROR(Y502/H502,"0")+IFERROR(Y503/H503,"0")+IFERROR(Y504/H504,"0")</f>
        <v>215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2.24247</v>
      </c>
      <c r="AA505" s="383"/>
      <c r="AB505" s="383"/>
      <c r="AC505" s="383"/>
    </row>
    <row r="506" spans="1:68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82">
        <f>IFERROR(SUM(X497:X504),"0")</f>
        <v>916</v>
      </c>
      <c r="Y506" s="382">
        <f>IFERROR(SUM(Y497:Y504),"0")</f>
        <v>921.84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145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68</v>
      </c>
      <c r="X508" s="380">
        <v>150</v>
      </c>
      <c r="Y508" s="381">
        <f>IFERROR(IF(X508="",0,CEILING((X508/$H508),1)*$H508),"")</f>
        <v>153.12</v>
      </c>
      <c r="Z508" s="36">
        <f>IFERROR(IF(Y508=0,"",ROUNDUP(Y508/H508,0)*0.01196),"")</f>
        <v>0.34683999999999998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160.22727272727272</v>
      </c>
      <c r="BN508" s="64">
        <f>IFERROR(Y508*I508/H508,"0")</f>
        <v>163.56</v>
      </c>
      <c r="BO508" s="64">
        <f>IFERROR(1/J508*(X508/H508),"0")</f>
        <v>0.27316433566433568</v>
      </c>
      <c r="BP508" s="64">
        <f>IFERROR(1/J508*(Y508/H508),"0")</f>
        <v>0.27884615384615385</v>
      </c>
    </row>
    <row r="509" spans="1:68" ht="16.5" hidden="1" customHeight="1" x14ac:dyDescent="0.25">
      <c r="A509" s="54" t="s">
        <v>619</v>
      </c>
      <c r="B509" s="54" t="s">
        <v>620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82">
        <f>IFERROR(X508/H508,"0")+IFERROR(X509/H509,"0")</f>
        <v>28.409090909090907</v>
      </c>
      <c r="Y510" s="382">
        <f>IFERROR(Y508/H508,"0")+IFERROR(Y509/H509,"0")</f>
        <v>29</v>
      </c>
      <c r="Z510" s="382">
        <f>IFERROR(IF(Z508="",0,Z508),"0")+IFERROR(IF(Z509="",0,Z509),"0")</f>
        <v>0.34683999999999998</v>
      </c>
      <c r="AA510" s="383"/>
      <c r="AB510" s="383"/>
      <c r="AC510" s="383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82">
        <f>IFERROR(SUM(X508:X509),"0")</f>
        <v>150</v>
      </c>
      <c r="Y511" s="382">
        <f>IFERROR(SUM(Y508:Y509),"0")</f>
        <v>153.12</v>
      </c>
      <c r="Z511" s="37"/>
      <c r="AA511" s="383"/>
      <c r="AB511" s="383"/>
      <c r="AC511" s="383"/>
    </row>
    <row r="512" spans="1:68" ht="14.25" hidden="1" customHeight="1" x14ac:dyDescent="0.25">
      <c r="A512" s="423" t="s">
        <v>63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80">
        <v>80</v>
      </c>
      <c r="Y513" s="381">
        <f t="shared" ref="Y513:Y518" si="89">IFERROR(IF(X513="",0,CEILING((X513/$H513),1)*$H513),"")</f>
        <v>84.48</v>
      </c>
      <c r="Z513" s="36">
        <f>IFERROR(IF(Y513=0,"",ROUNDUP(Y513/H513,0)*0.01196),"")</f>
        <v>0.19136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85.454545454545453</v>
      </c>
      <c r="BN513" s="64">
        <f t="shared" ref="BN513:BN518" si="91">IFERROR(Y513*I513/H513,"0")</f>
        <v>90.24</v>
      </c>
      <c r="BO513" s="64">
        <f t="shared" ref="BO513:BO518" si="92">IFERROR(1/J513*(X513/H513),"0")</f>
        <v>0.14568764568764569</v>
      </c>
      <c r="BP513" s="64">
        <f t="shared" ref="BP513:BP518" si="93">IFERROR(1/J513*(Y513/H513),"0")</f>
        <v>0.15384615384615385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80">
        <v>90</v>
      </c>
      <c r="Y514" s="381">
        <f t="shared" si="89"/>
        <v>95.04</v>
      </c>
      <c r="Z514" s="36">
        <f>IFERROR(IF(Y514=0,"",ROUNDUP(Y514/H514,0)*0.01196),"")</f>
        <v>0.21528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96.136363636363626</v>
      </c>
      <c r="BN514" s="64">
        <f t="shared" si="91"/>
        <v>101.52000000000001</v>
      </c>
      <c r="BO514" s="64">
        <f t="shared" si="92"/>
        <v>0.16389860139860138</v>
      </c>
      <c r="BP514" s="64">
        <f t="shared" si="93"/>
        <v>0.17307692307692307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80">
        <v>180</v>
      </c>
      <c r="Y515" s="381">
        <f t="shared" si="89"/>
        <v>184.8</v>
      </c>
      <c r="Z515" s="36">
        <f>IFERROR(IF(Y515=0,"",ROUNDUP(Y515/H515,0)*0.01196),"")</f>
        <v>0.41860000000000003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192.27272727272725</v>
      </c>
      <c r="BN515" s="64">
        <f t="shared" si="91"/>
        <v>197.39999999999998</v>
      </c>
      <c r="BO515" s="64">
        <f t="shared" si="92"/>
        <v>0.32779720279720276</v>
      </c>
      <c r="BP515" s="64">
        <f t="shared" si="93"/>
        <v>0.33653846153846156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68</v>
      </c>
      <c r="X516" s="380">
        <v>132</v>
      </c>
      <c r="Y516" s="381">
        <f t="shared" si="89"/>
        <v>133.20000000000002</v>
      </c>
      <c r="Z516" s="36">
        <f>IFERROR(IF(Y516=0,"",ROUNDUP(Y516/H516,0)*0.00937),"")</f>
        <v>0.34669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140.79999999999998</v>
      </c>
      <c r="BN516" s="64">
        <f t="shared" si="91"/>
        <v>142.08000000000001</v>
      </c>
      <c r="BO516" s="64">
        <f t="shared" si="92"/>
        <v>0.30555555555555552</v>
      </c>
      <c r="BP516" s="64">
        <f t="shared" si="93"/>
        <v>0.3083333333333334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68</v>
      </c>
      <c r="X517" s="380">
        <v>12</v>
      </c>
      <c r="Y517" s="381">
        <f t="shared" si="89"/>
        <v>14.4</v>
      </c>
      <c r="Z517" s="36">
        <f>IFERROR(IF(Y517=0,"",ROUNDUP(Y517/H517,0)*0.00937),"")</f>
        <v>3.7479999999999999E-2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12.7</v>
      </c>
      <c r="BN517" s="64">
        <f t="shared" si="91"/>
        <v>15.24</v>
      </c>
      <c r="BO517" s="64">
        <f t="shared" si="92"/>
        <v>2.7777777777777776E-2</v>
      </c>
      <c r="BP517" s="64">
        <f t="shared" si="93"/>
        <v>3.3333333333333333E-2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68</v>
      </c>
      <c r="X518" s="380">
        <v>30</v>
      </c>
      <c r="Y518" s="381">
        <f t="shared" si="89"/>
        <v>32.4</v>
      </c>
      <c r="Z518" s="36">
        <f>IFERROR(IF(Y518=0,"",ROUNDUP(Y518/H518,0)*0.00937),"")</f>
        <v>8.4330000000000002E-2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31.75</v>
      </c>
      <c r="BN518" s="64">
        <f t="shared" si="91"/>
        <v>34.29</v>
      </c>
      <c r="BO518" s="64">
        <f t="shared" si="92"/>
        <v>6.9444444444444448E-2</v>
      </c>
      <c r="BP518" s="64">
        <f t="shared" si="93"/>
        <v>7.4999999999999997E-2</v>
      </c>
    </row>
    <row r="519" spans="1:68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82">
        <f>IFERROR(X513/H513,"0")+IFERROR(X514/H514,"0")+IFERROR(X515/H515,"0")+IFERROR(X516/H516,"0")+IFERROR(X517/H517,"0")+IFERROR(X518/H518,"0")</f>
        <v>114.6212121212121</v>
      </c>
      <c r="Y519" s="382">
        <f>IFERROR(Y513/H513,"0")+IFERROR(Y514/H514,"0")+IFERROR(Y515/H515,"0")+IFERROR(Y516/H516,"0")+IFERROR(Y517/H517,"0")+IFERROR(Y518/H518,"0")</f>
        <v>119</v>
      </c>
      <c r="Z519" s="382">
        <f>IFERROR(IF(Z513="",0,Z513),"0")+IFERROR(IF(Z514="",0,Z514),"0")+IFERROR(IF(Z515="",0,Z515),"0")+IFERROR(IF(Z516="",0,Z516),"0")+IFERROR(IF(Z517="",0,Z517),"0")+IFERROR(IF(Z518="",0,Z518),"0")</f>
        <v>1.2937399999999999</v>
      </c>
      <c r="AA519" s="383"/>
      <c r="AB519" s="383"/>
      <c r="AC519" s="383"/>
    </row>
    <row r="520" spans="1:68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82">
        <f>IFERROR(SUM(X513:X518),"0")</f>
        <v>524</v>
      </c>
      <c r="Y520" s="382">
        <f>IFERROR(SUM(Y513:Y518),"0")</f>
        <v>544.32000000000005</v>
      </c>
      <c r="Z520" s="37"/>
      <c r="AA520" s="383"/>
      <c r="AB520" s="383"/>
      <c r="AC520" s="383"/>
    </row>
    <row r="521" spans="1:68" ht="14.25" hidden="1" customHeight="1" x14ac:dyDescent="0.25">
      <c r="A521" s="423" t="s">
        <v>71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633</v>
      </c>
      <c r="B522" s="54" t="s">
        <v>634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635</v>
      </c>
      <c r="B523" s="54" t="s">
        <v>636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637</v>
      </c>
      <c r="B524" s="54" t="s">
        <v>638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166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639</v>
      </c>
      <c r="B528" s="54" t="s">
        <v>640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641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109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642</v>
      </c>
      <c r="B534" s="54" t="s">
        <v>643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644</v>
      </c>
      <c r="Q534" s="392"/>
      <c r="R534" s="392"/>
      <c r="S534" s="392"/>
      <c r="T534" s="393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645</v>
      </c>
      <c r="B535" s="54" t="s">
        <v>646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4" t="s">
        <v>647</v>
      </c>
      <c r="Q535" s="392"/>
      <c r="R535" s="392"/>
      <c r="S535" s="392"/>
      <c r="T535" s="393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1" t="s">
        <v>650</v>
      </c>
      <c r="Q536" s="392"/>
      <c r="R536" s="392"/>
      <c r="S536" s="392"/>
      <c r="T536" s="393"/>
      <c r="U536" s="34"/>
      <c r="V536" s="34"/>
      <c r="W536" s="35" t="s">
        <v>68</v>
      </c>
      <c r="X536" s="380">
        <v>20</v>
      </c>
      <c r="Y536" s="381">
        <f t="shared" si="94"/>
        <v>24</v>
      </c>
      <c r="Z536" s="36">
        <f>IFERROR(IF(Y536=0,"",ROUNDUP(Y536/H536,0)*0.02175),"")</f>
        <v>4.3499999999999997E-2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20.8</v>
      </c>
      <c r="BN536" s="64">
        <f t="shared" si="96"/>
        <v>24.959999999999997</v>
      </c>
      <c r="BO536" s="64">
        <f t="shared" si="97"/>
        <v>2.976190476190476E-2</v>
      </c>
      <c r="BP536" s="64">
        <f t="shared" si="98"/>
        <v>3.5714285714285712E-2</v>
      </c>
    </row>
    <row r="537" spans="1:68" ht="27" hidden="1" customHeight="1" x14ac:dyDescent="0.25">
      <c r="A537" s="54" t="s">
        <v>651</v>
      </c>
      <c r="B537" s="54" t="s">
        <v>652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8" t="s">
        <v>653</v>
      </c>
      <c r="Q537" s="392"/>
      <c r="R537" s="392"/>
      <c r="S537" s="392"/>
      <c r="T537" s="393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654</v>
      </c>
      <c r="B538" s="54" t="s">
        <v>655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26" t="s">
        <v>656</v>
      </c>
      <c r="Q538" s="392"/>
      <c r="R538" s="392"/>
      <c r="S538" s="392"/>
      <c r="T538" s="393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657</v>
      </c>
      <c r="B539" s="54" t="s">
        <v>658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8" t="s">
        <v>659</v>
      </c>
      <c r="Q539" s="392"/>
      <c r="R539" s="392"/>
      <c r="S539" s="392"/>
      <c r="T539" s="393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660</v>
      </c>
      <c r="B540" s="54" t="s">
        <v>661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93" t="s">
        <v>662</v>
      </c>
      <c r="Q540" s="392"/>
      <c r="R540" s="392"/>
      <c r="S540" s="392"/>
      <c r="T540" s="393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82">
        <f>IFERROR(X534/H534,"0")+IFERROR(X535/H535,"0")+IFERROR(X536/H536,"0")+IFERROR(X537/H537,"0")+IFERROR(X538/H538,"0")+IFERROR(X539/H539,"0")+IFERROR(X540/H540,"0")</f>
        <v>1.6666666666666667</v>
      </c>
      <c r="Y541" s="382">
        <f>IFERROR(Y534/H534,"0")+IFERROR(Y535/H535,"0")+IFERROR(Y536/H536,"0")+IFERROR(Y537/H537,"0")+IFERROR(Y538/H538,"0")+IFERROR(Y539/H539,"0")+IFERROR(Y540/H540,"0")</f>
        <v>2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4.3499999999999997E-2</v>
      </c>
      <c r="AA541" s="383"/>
      <c r="AB541" s="383"/>
      <c r="AC541" s="383"/>
    </row>
    <row r="542" spans="1:68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82">
        <f>IFERROR(SUM(X534:X540),"0")</f>
        <v>20</v>
      </c>
      <c r="Y542" s="382">
        <f>IFERROR(SUM(Y534:Y540),"0")</f>
        <v>24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663</v>
      </c>
      <c r="B544" s="54" t="s">
        <v>664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39" t="s">
        <v>665</v>
      </c>
      <c r="Q544" s="392"/>
      <c r="R544" s="392"/>
      <c r="S544" s="392"/>
      <c r="T544" s="393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666</v>
      </c>
      <c r="B545" s="54" t="s">
        <v>667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5" t="s">
        <v>668</v>
      </c>
      <c r="Q545" s="392"/>
      <c r="R545" s="392"/>
      <c r="S545" s="392"/>
      <c r="T545" s="393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669</v>
      </c>
      <c r="B546" s="54" t="s">
        <v>670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28" t="s">
        <v>671</v>
      </c>
      <c r="Q546" s="392"/>
      <c r="R546" s="392"/>
      <c r="S546" s="392"/>
      <c r="T546" s="393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672</v>
      </c>
      <c r="B547" s="54" t="s">
        <v>673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702" t="s">
        <v>674</v>
      </c>
      <c r="Q547" s="392"/>
      <c r="R547" s="392"/>
      <c r="S547" s="392"/>
      <c r="T547" s="393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63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675</v>
      </c>
      <c r="B551" s="54" t="s">
        <v>676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85" t="s">
        <v>677</v>
      </c>
      <c r="Q551" s="392"/>
      <c r="R551" s="392"/>
      <c r="S551" s="392"/>
      <c r="T551" s="393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680</v>
      </c>
      <c r="Q552" s="392"/>
      <c r="R552" s="392"/>
      <c r="S552" s="392"/>
      <c r="T552" s="393"/>
      <c r="U552" s="34"/>
      <c r="V552" s="34"/>
      <c r="W552" s="35" t="s">
        <v>68</v>
      </c>
      <c r="X552" s="380">
        <v>10</v>
      </c>
      <c r="Y552" s="381">
        <f t="shared" si="99"/>
        <v>12.600000000000001</v>
      </c>
      <c r="Z552" s="36">
        <f>IFERROR(IF(Y552=0,"",ROUNDUP(Y552/H552,0)*0.00753),"")</f>
        <v>2.2589999999999999E-2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10.619047619047619</v>
      </c>
      <c r="BN552" s="64">
        <f t="shared" si="101"/>
        <v>13.38</v>
      </c>
      <c r="BO552" s="64">
        <f t="shared" si="102"/>
        <v>1.5262515262515262E-2</v>
      </c>
      <c r="BP552" s="64">
        <f t="shared" si="103"/>
        <v>1.9230769230769232E-2</v>
      </c>
    </row>
    <row r="553" spans="1:68" ht="27" hidden="1" customHeight="1" x14ac:dyDescent="0.25">
      <c r="A553" s="54" t="s">
        <v>681</v>
      </c>
      <c r="B553" s="54" t="s">
        <v>682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3" t="s">
        <v>683</v>
      </c>
      <c r="Q553" s="392"/>
      <c r="R553" s="392"/>
      <c r="S553" s="392"/>
      <c r="T553" s="393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684</v>
      </c>
      <c r="B554" s="54" t="s">
        <v>685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60" t="s">
        <v>686</v>
      </c>
      <c r="Q554" s="392"/>
      <c r="R554" s="392"/>
      <c r="S554" s="392"/>
      <c r="T554" s="393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687</v>
      </c>
      <c r="B555" s="54" t="s">
        <v>688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69" t="s">
        <v>689</v>
      </c>
      <c r="Q555" s="392"/>
      <c r="R555" s="392"/>
      <c r="S555" s="392"/>
      <c r="T555" s="393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690</v>
      </c>
      <c r="B556" s="54" t="s">
        <v>691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26" t="s">
        <v>692</v>
      </c>
      <c r="Q556" s="392"/>
      <c r="R556" s="392"/>
      <c r="S556" s="392"/>
      <c r="T556" s="393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693</v>
      </c>
      <c r="B557" s="54" t="s">
        <v>694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91" t="s">
        <v>695</v>
      </c>
      <c r="Q557" s="392"/>
      <c r="R557" s="392"/>
      <c r="S557" s="392"/>
      <c r="T557" s="393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69</v>
      </c>
      <c r="Q558" s="385"/>
      <c r="R558" s="385"/>
      <c r="S558" s="385"/>
      <c r="T558" s="385"/>
      <c r="U558" s="385"/>
      <c r="V558" s="386"/>
      <c r="W558" s="37" t="s">
        <v>70</v>
      </c>
      <c r="X558" s="382">
        <f>IFERROR(X551/H551,"0")+IFERROR(X552/H552,"0")+IFERROR(X553/H553,"0")+IFERROR(X554/H554,"0")+IFERROR(X555/H555,"0")+IFERROR(X556/H556,"0")+IFERROR(X557/H557,"0")</f>
        <v>2.3809523809523809</v>
      </c>
      <c r="Y558" s="382">
        <f>IFERROR(Y551/H551,"0")+IFERROR(Y552/H552,"0")+IFERROR(Y553/H553,"0")+IFERROR(Y554/H554,"0")+IFERROR(Y555/H555,"0")+IFERROR(Y556/H556,"0")+IFERROR(Y557/H557,"0")</f>
        <v>3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2.2589999999999999E-2</v>
      </c>
      <c r="AA558" s="383"/>
      <c r="AB558" s="383"/>
      <c r="AC558" s="383"/>
    </row>
    <row r="559" spans="1:68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69</v>
      </c>
      <c r="Q559" s="385"/>
      <c r="R559" s="385"/>
      <c r="S559" s="385"/>
      <c r="T559" s="385"/>
      <c r="U559" s="385"/>
      <c r="V559" s="386"/>
      <c r="W559" s="37" t="s">
        <v>68</v>
      </c>
      <c r="X559" s="382">
        <f>IFERROR(SUM(X551:X557),"0")</f>
        <v>10</v>
      </c>
      <c r="Y559" s="382">
        <f>IFERROR(SUM(Y551:Y557),"0")</f>
        <v>12.600000000000001</v>
      </c>
      <c r="Z559" s="37"/>
      <c r="AA559" s="383"/>
      <c r="AB559" s="383"/>
      <c r="AC559" s="383"/>
    </row>
    <row r="560" spans="1:68" ht="14.25" hidden="1" customHeight="1" x14ac:dyDescent="0.25">
      <c r="A560" s="423" t="s">
        <v>71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45" t="s">
        <v>698</v>
      </c>
      <c r="Q561" s="392"/>
      <c r="R561" s="392"/>
      <c r="S561" s="392"/>
      <c r="T561" s="393"/>
      <c r="U561" s="34"/>
      <c r="V561" s="34"/>
      <c r="W561" s="35" t="s">
        <v>68</v>
      </c>
      <c r="X561" s="380">
        <v>1100</v>
      </c>
      <c r="Y561" s="381">
        <f>IFERROR(IF(X561="",0,CEILING((X561/$H561),1)*$H561),"")</f>
        <v>1107.5999999999999</v>
      </c>
      <c r="Z561" s="36">
        <f>IFERROR(IF(Y561=0,"",ROUNDUP(Y561/H561,0)*0.02175),"")</f>
        <v>3.0884999999999998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1179.5384615384617</v>
      </c>
      <c r="BN561" s="64">
        <f>IFERROR(Y561*I561/H561,"0")</f>
        <v>1187.6879999999999</v>
      </c>
      <c r="BO561" s="64">
        <f>IFERROR(1/J561*(X561/H561),"0")</f>
        <v>2.5183150183150182</v>
      </c>
      <c r="BP561" s="64">
        <f>IFERROR(1/J561*(Y561/H561),"0")</f>
        <v>2.5357142857142856</v>
      </c>
    </row>
    <row r="562" spans="1:68" ht="27" hidden="1" customHeight="1" x14ac:dyDescent="0.25">
      <c r="A562" s="54" t="s">
        <v>699</v>
      </c>
      <c r="B562" s="54" t="s">
        <v>700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394" t="s">
        <v>701</v>
      </c>
      <c r="Q562" s="392"/>
      <c r="R562" s="392"/>
      <c r="S562" s="392"/>
      <c r="T562" s="393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702</v>
      </c>
      <c r="B563" s="54" t="s">
        <v>703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58" t="s">
        <v>704</v>
      </c>
      <c r="Q563" s="392"/>
      <c r="R563" s="392"/>
      <c r="S563" s="392"/>
      <c r="T563" s="393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705</v>
      </c>
      <c r="B564" s="54" t="s">
        <v>706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08" t="s">
        <v>707</v>
      </c>
      <c r="Q564" s="392"/>
      <c r="R564" s="392"/>
      <c r="S564" s="392"/>
      <c r="T564" s="393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69</v>
      </c>
      <c r="Q565" s="385"/>
      <c r="R565" s="385"/>
      <c r="S565" s="385"/>
      <c r="T565" s="385"/>
      <c r="U565" s="385"/>
      <c r="V565" s="386"/>
      <c r="W565" s="37" t="s">
        <v>70</v>
      </c>
      <c r="X565" s="382">
        <f>IFERROR(X561/H561,"0")+IFERROR(X562/H562,"0")+IFERROR(X563/H563,"0")+IFERROR(X564/H564,"0")</f>
        <v>141.02564102564102</v>
      </c>
      <c r="Y565" s="382">
        <f>IFERROR(Y561/H561,"0")+IFERROR(Y562/H562,"0")+IFERROR(Y563/H563,"0")+IFERROR(Y564/H564,"0")</f>
        <v>142</v>
      </c>
      <c r="Z565" s="382">
        <f>IFERROR(IF(Z561="",0,Z561),"0")+IFERROR(IF(Z562="",0,Z562),"0")+IFERROR(IF(Z563="",0,Z563),"0")+IFERROR(IF(Z564="",0,Z564),"0")</f>
        <v>3.0884999999999998</v>
      </c>
      <c r="AA565" s="383"/>
      <c r="AB565" s="383"/>
      <c r="AC565" s="383"/>
    </row>
    <row r="566" spans="1:68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69</v>
      </c>
      <c r="Q566" s="385"/>
      <c r="R566" s="385"/>
      <c r="S566" s="385"/>
      <c r="T566" s="385"/>
      <c r="U566" s="385"/>
      <c r="V566" s="386"/>
      <c r="W566" s="37" t="s">
        <v>68</v>
      </c>
      <c r="X566" s="382">
        <f>IFERROR(SUM(X561:X564),"0")</f>
        <v>1100</v>
      </c>
      <c r="Y566" s="382">
        <f>IFERROR(SUM(Y561:Y564),"0")</f>
        <v>1107.5999999999999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166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708</v>
      </c>
      <c r="B568" s="54" t="s">
        <v>709</v>
      </c>
      <c r="C568" s="31">
        <v>4301060408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2" t="s">
        <v>710</v>
      </c>
      <c r="Q568" s="392"/>
      <c r="R568" s="392"/>
      <c r="S568" s="392"/>
      <c r="T568" s="393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4301060354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46" t="s">
        <v>712</v>
      </c>
      <c r="Q569" s="392"/>
      <c r="R569" s="392"/>
      <c r="S569" s="392"/>
      <c r="T569" s="393"/>
      <c r="U569" s="34"/>
      <c r="V569" s="34"/>
      <c r="W569" s="35" t="s">
        <v>68</v>
      </c>
      <c r="X569" s="380">
        <v>20</v>
      </c>
      <c r="Y569" s="381">
        <f>IFERROR(IF(X569="",0,CEILING((X569/$H569),1)*$H569),"")</f>
        <v>23.4</v>
      </c>
      <c r="Z569" s="36">
        <f>IFERROR(IF(Y569=0,"",ROUNDUP(Y569/H569,0)*0.02175),"")</f>
        <v>6.5250000000000002E-2</v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21.23076923076923</v>
      </c>
      <c r="BN569" s="64">
        <f>IFERROR(Y569*I569/H569,"0")</f>
        <v>24.84</v>
      </c>
      <c r="BO569" s="64">
        <f>IFERROR(1/J569*(X569/H569),"0")</f>
        <v>4.5787545787545791E-2</v>
      </c>
      <c r="BP569" s="64">
        <f>IFERROR(1/J569*(Y569/H569),"0")</f>
        <v>5.3571428571428568E-2</v>
      </c>
    </row>
    <row r="570" spans="1:68" ht="27" hidden="1" customHeight="1" x14ac:dyDescent="0.25">
      <c r="A570" s="54" t="s">
        <v>713</v>
      </c>
      <c r="B570" s="54" t="s">
        <v>714</v>
      </c>
      <c r="C570" s="31">
        <v>4301060407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4" t="s">
        <v>715</v>
      </c>
      <c r="Q570" s="392"/>
      <c r="R570" s="392"/>
      <c r="S570" s="392"/>
      <c r="T570" s="393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4301060355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6" t="s">
        <v>717</v>
      </c>
      <c r="Q571" s="392"/>
      <c r="R571" s="392"/>
      <c r="S571" s="392"/>
      <c r="T571" s="393"/>
      <c r="U571" s="34"/>
      <c r="V571" s="34"/>
      <c r="W571" s="35" t="s">
        <v>68</v>
      </c>
      <c r="X571" s="380">
        <v>20</v>
      </c>
      <c r="Y571" s="381">
        <f>IFERROR(IF(X571="",0,CEILING((X571/$H571),1)*$H571),"")</f>
        <v>23.4</v>
      </c>
      <c r="Z571" s="36">
        <f>IFERROR(IF(Y571=0,"",ROUNDUP(Y571/H571,0)*0.02175),"")</f>
        <v>6.5250000000000002E-2</v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21.23076923076923</v>
      </c>
      <c r="BN571" s="64">
        <f>IFERROR(Y571*I571/H571,"0")</f>
        <v>24.84</v>
      </c>
      <c r="BO571" s="64">
        <f>IFERROR(1/J571*(X571/H571),"0")</f>
        <v>4.5787545787545791E-2</v>
      </c>
      <c r="BP571" s="64">
        <f>IFERROR(1/J571*(Y571/H571),"0")</f>
        <v>5.3571428571428568E-2</v>
      </c>
    </row>
    <row r="572" spans="1:68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69</v>
      </c>
      <c r="Q572" s="385"/>
      <c r="R572" s="385"/>
      <c r="S572" s="385"/>
      <c r="T572" s="385"/>
      <c r="U572" s="385"/>
      <c r="V572" s="386"/>
      <c r="W572" s="37" t="s">
        <v>70</v>
      </c>
      <c r="X572" s="382">
        <f>IFERROR(X568/H568,"0")+IFERROR(X569/H569,"0")+IFERROR(X570/H570,"0")+IFERROR(X571/H571,"0")</f>
        <v>5.1282051282051286</v>
      </c>
      <c r="Y572" s="382">
        <f>IFERROR(Y568/H568,"0")+IFERROR(Y569/H569,"0")+IFERROR(Y570/H570,"0")+IFERROR(Y571/H571,"0")</f>
        <v>6</v>
      </c>
      <c r="Z572" s="382">
        <f>IFERROR(IF(Z568="",0,Z568),"0")+IFERROR(IF(Z569="",0,Z569),"0")+IFERROR(IF(Z570="",0,Z570),"0")+IFERROR(IF(Z571="",0,Z571),"0")</f>
        <v>0.1305</v>
      </c>
      <c r="AA572" s="383"/>
      <c r="AB572" s="383"/>
      <c r="AC572" s="383"/>
    </row>
    <row r="573" spans="1:68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69</v>
      </c>
      <c r="Q573" s="385"/>
      <c r="R573" s="385"/>
      <c r="S573" s="385"/>
      <c r="T573" s="385"/>
      <c r="U573" s="385"/>
      <c r="V573" s="386"/>
      <c r="W573" s="37" t="s">
        <v>68</v>
      </c>
      <c r="X573" s="382">
        <f>IFERROR(SUM(X568:X571),"0")</f>
        <v>40</v>
      </c>
      <c r="Y573" s="382">
        <f>IFERROR(SUM(Y568:Y571),"0")</f>
        <v>46.8</v>
      </c>
      <c r="Z573" s="37"/>
      <c r="AA573" s="383"/>
      <c r="AB573" s="383"/>
      <c r="AC573" s="383"/>
    </row>
    <row r="574" spans="1:68" ht="16.5" hidden="1" customHeight="1" x14ac:dyDescent="0.25">
      <c r="A574" s="420" t="s">
        <v>718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109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719</v>
      </c>
      <c r="B576" s="54" t="s">
        <v>720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688" t="s">
        <v>721</v>
      </c>
      <c r="Q576" s="392"/>
      <c r="R576" s="392"/>
      <c r="S576" s="392"/>
      <c r="T576" s="393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722</v>
      </c>
      <c r="B577" s="54" t="s">
        <v>723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706" t="s">
        <v>724</v>
      </c>
      <c r="Q577" s="392"/>
      <c r="R577" s="392"/>
      <c r="S577" s="392"/>
      <c r="T577" s="393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69</v>
      </c>
      <c r="Q578" s="385"/>
      <c r="R578" s="385"/>
      <c r="S578" s="385"/>
      <c r="T578" s="385"/>
      <c r="U578" s="385"/>
      <c r="V578" s="386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69</v>
      </c>
      <c r="Q579" s="385"/>
      <c r="R579" s="385"/>
      <c r="S579" s="385"/>
      <c r="T579" s="385"/>
      <c r="U579" s="385"/>
      <c r="V579" s="386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145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725</v>
      </c>
      <c r="B581" s="54" t="s">
        <v>726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20" t="s">
        <v>727</v>
      </c>
      <c r="Q581" s="392"/>
      <c r="R581" s="392"/>
      <c r="S581" s="392"/>
      <c r="T581" s="393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69</v>
      </c>
      <c r="Q582" s="385"/>
      <c r="R582" s="385"/>
      <c r="S582" s="385"/>
      <c r="T582" s="385"/>
      <c r="U582" s="385"/>
      <c r="V582" s="386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69</v>
      </c>
      <c r="Q583" s="385"/>
      <c r="R583" s="385"/>
      <c r="S583" s="385"/>
      <c r="T583" s="385"/>
      <c r="U583" s="385"/>
      <c r="V583" s="386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63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728</v>
      </c>
      <c r="B585" s="54" t="s">
        <v>729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09" t="s">
        <v>730</v>
      </c>
      <c r="Q585" s="392"/>
      <c r="R585" s="392"/>
      <c r="S585" s="392"/>
      <c r="T585" s="393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69</v>
      </c>
      <c r="Q586" s="385"/>
      <c r="R586" s="385"/>
      <c r="S586" s="385"/>
      <c r="T586" s="385"/>
      <c r="U586" s="385"/>
      <c r="V586" s="386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69</v>
      </c>
      <c r="Q587" s="385"/>
      <c r="R587" s="385"/>
      <c r="S587" s="385"/>
      <c r="T587" s="385"/>
      <c r="U587" s="385"/>
      <c r="V587" s="386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71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731</v>
      </c>
      <c r="B589" s="54" t="s">
        <v>732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4" t="s">
        <v>733</v>
      </c>
      <c r="Q589" s="392"/>
      <c r="R589" s="392"/>
      <c r="S589" s="392"/>
      <c r="T589" s="393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69</v>
      </c>
      <c r="Q590" s="385"/>
      <c r="R590" s="385"/>
      <c r="S590" s="385"/>
      <c r="T590" s="385"/>
      <c r="U590" s="385"/>
      <c r="V590" s="386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69</v>
      </c>
      <c r="Q591" s="385"/>
      <c r="R591" s="385"/>
      <c r="S591" s="385"/>
      <c r="T591" s="385"/>
      <c r="U591" s="385"/>
      <c r="V591" s="386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734</v>
      </c>
      <c r="Q592" s="545"/>
      <c r="R592" s="545"/>
      <c r="S592" s="545"/>
      <c r="T592" s="545"/>
      <c r="U592" s="545"/>
      <c r="V592" s="546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17039.099999999999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17247.64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735</v>
      </c>
      <c r="Q593" s="545"/>
      <c r="R593" s="545"/>
      <c r="S593" s="545"/>
      <c r="T593" s="545"/>
      <c r="U593" s="545"/>
      <c r="V593" s="546"/>
      <c r="W593" s="37" t="s">
        <v>68</v>
      </c>
      <c r="X593" s="382">
        <f>IFERROR(SUM(BM22:BM589),"0")</f>
        <v>18347.600670249296</v>
      </c>
      <c r="Y593" s="382">
        <f>IFERROR(SUM(BN22:BN589),"0")</f>
        <v>18568.910000000007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736</v>
      </c>
      <c r="Q594" s="545"/>
      <c r="R594" s="545"/>
      <c r="S594" s="545"/>
      <c r="T594" s="545"/>
      <c r="U594" s="545"/>
      <c r="V594" s="546"/>
      <c r="W594" s="37" t="s">
        <v>737</v>
      </c>
      <c r="X594" s="38">
        <f>ROUNDUP(SUM(BO22:BO589),0)</f>
        <v>37</v>
      </c>
      <c r="Y594" s="38">
        <f>ROUNDUP(SUM(BP22:BP589),0)</f>
        <v>37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738</v>
      </c>
      <c r="Q595" s="545"/>
      <c r="R595" s="545"/>
      <c r="S595" s="545"/>
      <c r="T595" s="545"/>
      <c r="U595" s="545"/>
      <c r="V595" s="546"/>
      <c r="W595" s="37" t="s">
        <v>68</v>
      </c>
      <c r="X595" s="382">
        <f>GrossWeightTotal+PalletQtyTotal*25</f>
        <v>19272.600670249296</v>
      </c>
      <c r="Y595" s="382">
        <f>GrossWeightTotalR+PalletQtyTotalR*25</f>
        <v>19493.910000000007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739</v>
      </c>
      <c r="Q596" s="545"/>
      <c r="R596" s="545"/>
      <c r="S596" s="545"/>
      <c r="T596" s="545"/>
      <c r="U596" s="545"/>
      <c r="V596" s="546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4537.6664724164712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4574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740</v>
      </c>
      <c r="Q597" s="545"/>
      <c r="R597" s="545"/>
      <c r="S597" s="545"/>
      <c r="T597" s="545"/>
      <c r="U597" s="545"/>
      <c r="V597" s="546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42.738600000000005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405" t="s">
        <v>107</v>
      </c>
      <c r="D599" s="406"/>
      <c r="E599" s="406"/>
      <c r="F599" s="406"/>
      <c r="G599" s="406"/>
      <c r="H599" s="407"/>
      <c r="I599" s="405" t="s">
        <v>255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475</v>
      </c>
      <c r="X599" s="407"/>
      <c r="Y599" s="405" t="s">
        <v>529</v>
      </c>
      <c r="Z599" s="406"/>
      <c r="AA599" s="406"/>
      <c r="AB599" s="407"/>
      <c r="AC599" s="377" t="s">
        <v>600</v>
      </c>
      <c r="AD599" s="405" t="s">
        <v>641</v>
      </c>
      <c r="AE599" s="407"/>
      <c r="AF599" s="378"/>
    </row>
    <row r="600" spans="1:32" ht="14.25" customHeight="1" thickTop="1" x14ac:dyDescent="0.2">
      <c r="A600" s="695" t="s">
        <v>743</v>
      </c>
      <c r="B600" s="405" t="s">
        <v>62</v>
      </c>
      <c r="C600" s="405" t="s">
        <v>108</v>
      </c>
      <c r="D600" s="405" t="s">
        <v>128</v>
      </c>
      <c r="E600" s="405" t="s">
        <v>172</v>
      </c>
      <c r="F600" s="405" t="s">
        <v>188</v>
      </c>
      <c r="G600" s="405" t="s">
        <v>223</v>
      </c>
      <c r="H600" s="405" t="s">
        <v>107</v>
      </c>
      <c r="I600" s="405" t="s">
        <v>256</v>
      </c>
      <c r="J600" s="405" t="s">
        <v>273</v>
      </c>
      <c r="K600" s="405" t="s">
        <v>329</v>
      </c>
      <c r="L600" s="378"/>
      <c r="M600" s="405" t="s">
        <v>344</v>
      </c>
      <c r="N600" s="378"/>
      <c r="O600" s="405" t="s">
        <v>360</v>
      </c>
      <c r="P600" s="405" t="s">
        <v>373</v>
      </c>
      <c r="Q600" s="405" t="s">
        <v>376</v>
      </c>
      <c r="R600" s="405" t="s">
        <v>383</v>
      </c>
      <c r="S600" s="405" t="s">
        <v>394</v>
      </c>
      <c r="T600" s="405" t="s">
        <v>397</v>
      </c>
      <c r="U600" s="405" t="s">
        <v>404</v>
      </c>
      <c r="V600" s="405" t="s">
        <v>466</v>
      </c>
      <c r="W600" s="405" t="s">
        <v>476</v>
      </c>
      <c r="X600" s="405" t="s">
        <v>504</v>
      </c>
      <c r="Y600" s="405" t="s">
        <v>530</v>
      </c>
      <c r="Z600" s="405" t="s">
        <v>575</v>
      </c>
      <c r="AA600" s="405" t="s">
        <v>590</v>
      </c>
      <c r="AB600" s="405" t="s">
        <v>597</v>
      </c>
      <c r="AC600" s="405" t="s">
        <v>600</v>
      </c>
      <c r="AD600" s="405" t="s">
        <v>641</v>
      </c>
      <c r="AE600" s="405" t="s">
        <v>718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565.20000000000005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1365.8999999999999</v>
      </c>
      <c r="E602" s="46">
        <f>IFERROR(Y104*1,"0")+IFERROR(Y105*1,"0")+IFERROR(Y106*1,"0")+IFERROR(Y110*1,"0")+IFERROR(Y111*1,"0")+IFERROR(Y112*1,"0")+IFERROR(Y113*1,"0")+IFERROR(Y114*1,"0")</f>
        <v>1239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1846.32</v>
      </c>
      <c r="G602" s="46">
        <f>IFERROR(Y150*1,"0")+IFERROR(Y151*1,"0")+IFERROR(Y155*1,"0")+IFERROR(Y156*1,"0")+IFERROR(Y160*1,"0")+IFERROR(Y161*1,"0")</f>
        <v>150.72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150</v>
      </c>
      <c r="I602" s="46">
        <f>IFERROR(Y188*1,"0")+IFERROR(Y189*1,"0")+IFERROR(Y190*1,"0")+IFERROR(Y191*1,"0")+IFERROR(Y192*1,"0")+IFERROR(Y193*1,"0")+IFERROR(Y194*1,"0")+IFERROR(Y195*1,"0")</f>
        <v>957.60000000000014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2698.5</v>
      </c>
      <c r="K602" s="46">
        <f>IFERROR(Y244*1,"0")+IFERROR(Y245*1,"0")+IFERROR(Y246*1,"0")+IFERROR(Y247*1,"0")+IFERROR(Y248*1,"0")+IFERROR(Y249*1,"0")+IFERROR(Y250*1,"0")+IFERROR(Y251*1,"0")</f>
        <v>48</v>
      </c>
      <c r="L602" s="378"/>
      <c r="M602" s="46">
        <f>IFERROR(Y256*1,"0")+IFERROR(Y257*1,"0")+IFERROR(Y258*1,"0")+IFERROR(Y259*1,"0")+IFERROR(Y260*1,"0")+IFERROR(Y261*1,"0")+IFERROR(Y262*1,"0")+IFERROR(Y263*1,"0")</f>
        <v>175.2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760.8</v>
      </c>
      <c r="S602" s="46">
        <f>IFERROR(Y299*1,"0")</f>
        <v>0</v>
      </c>
      <c r="T602" s="46">
        <f>IFERROR(Y304*1,"0")+IFERROR(Y308*1,"0")+IFERROR(Y309*1,"0")</f>
        <v>455.70000000000005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449.8</v>
      </c>
      <c r="V602" s="46">
        <f>IFERROR(Y361*1,"0")+IFERROR(Y365*1,"0")+IFERROR(Y366*1,"0")+IFERROR(Y367*1,"0")</f>
        <v>696.3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2011.8000000000002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189.6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591.66</v>
      </c>
      <c r="Z602" s="46">
        <f>IFERROR(Y466*1,"0")+IFERROR(Y470*1,"0")+IFERROR(Y471*1,"0")+IFERROR(Y472*1,"0")+IFERROR(Y473*1,"0")+IFERROR(Y474*1,"0")+IFERROR(Y475*1,"0")+IFERROR(Y479*1,"0")</f>
        <v>22.860000000000003</v>
      </c>
      <c r="AA602" s="46">
        <f>IFERROR(Y484*1,"0")+IFERROR(Y485*1,"0")+IFERROR(Y486*1,"0")</f>
        <v>62.4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1619.2800000000002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1191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00,00"/>
        <filter val="1 218,00"/>
        <filter val="1 380,00"/>
        <filter val="1 670,00"/>
        <filter val="1,50"/>
        <filter val="1,67"/>
        <filter val="1,80"/>
        <filter val="10,00"/>
        <filter val="100,00"/>
        <filter val="102,67"/>
        <filter val="105,00"/>
        <filter val="108,04"/>
        <filter val="108,52"/>
        <filter val="11,54"/>
        <filter val="110,00"/>
        <filter val="112,00"/>
        <filter val="114,62"/>
        <filter val="12,00"/>
        <filter val="12,50"/>
        <filter val="122,50"/>
        <filter val="130,00"/>
        <filter val="132,00"/>
        <filter val="140,00"/>
        <filter val="141,03"/>
        <filter val="146,30"/>
        <filter val="150,00"/>
        <filter val="153,70"/>
        <filter val="16,00"/>
        <filter val="16,67"/>
        <filter val="160,00"/>
        <filter val="168,00"/>
        <filter val="17 039,10"/>
        <filter val="17,50"/>
        <filter val="170,00"/>
        <filter val="172,00"/>
        <filter val="175,00"/>
        <filter val="18 347,60"/>
        <filter val="180,00"/>
        <filter val="19 272,60"/>
        <filter val="196,00"/>
        <filter val="2,38"/>
        <filter val="2,50"/>
        <filter val="2,56"/>
        <filter val="20,00"/>
        <filter val="200,00"/>
        <filter val="202,38"/>
        <filter val="202,50"/>
        <filter val="213,79"/>
        <filter val="216,67"/>
        <filter val="232,50"/>
        <filter val="240,00"/>
        <filter val="25,00"/>
        <filter val="250,00"/>
        <filter val="28,41"/>
        <filter val="280,00"/>
        <filter val="283,33"/>
        <filter val="288,00"/>
        <filter val="3,30"/>
        <filter val="3,33"/>
        <filter val="30,00"/>
        <filter val="300,00"/>
        <filter val="301,67"/>
        <filter val="315,00"/>
        <filter val="316,67"/>
        <filter val="33,00"/>
        <filter val="33,33"/>
        <filter val="330,00"/>
        <filter val="35,00"/>
        <filter val="350,00"/>
        <filter val="360,00"/>
        <filter val="37"/>
        <filter val="37,33"/>
        <filter val="39,72"/>
        <filter val="4 537,67"/>
        <filter val="40,00"/>
        <filter val="400,00"/>
        <filter val="409,52"/>
        <filter val="42,00"/>
        <filter val="45,00"/>
        <filter val="450,00"/>
        <filter val="455,00"/>
        <filter val="48,00"/>
        <filter val="495,00"/>
        <filter val="5,13"/>
        <filter val="50,82"/>
        <filter val="500,00"/>
        <filter val="51,67"/>
        <filter val="516,00"/>
        <filter val="52,50"/>
        <filter val="524,00"/>
        <filter val="540,00"/>
        <filter val="560,00"/>
        <filter val="565,00"/>
        <filter val="58,33"/>
        <filter val="581,00"/>
        <filter val="60,00"/>
        <filter val="62,00"/>
        <filter val="630,00"/>
        <filter val="640,00"/>
        <filter val="655,00"/>
        <filter val="656,61"/>
        <filter val="66,00"/>
        <filter val="665,00"/>
        <filter val="7,14"/>
        <filter val="7,50"/>
        <filter val="7,69"/>
        <filter val="70,00"/>
        <filter val="75,00"/>
        <filter val="760,00"/>
        <filter val="77,78"/>
        <filter val="8,00"/>
        <filter val="8,33"/>
        <filter val="80,00"/>
        <filter val="800,00"/>
        <filter val="830,00"/>
        <filter val="90,00"/>
        <filter val="916,00"/>
        <filter val="93,15"/>
        <filter val="950,00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2024-09-20T10:20:09Z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